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60" windowWidth="19440" windowHeight="10380" firstSheet="2" activeTab="3"/>
  </bookViews>
  <sheets>
    <sheet name="2014 Detalhada" sheetId="2" state="hidden" r:id="rId1"/>
    <sheet name="Receita 2021 " sheetId="16" state="hidden" r:id="rId2"/>
    <sheet name="Receita LDO 2022" sheetId="14" r:id="rId3"/>
    <sheet name="RCL LDO" sheetId="10" r:id="rId4"/>
  </sheets>
  <externalReferences>
    <externalReference r:id="rId5"/>
  </externalReferences>
  <definedNames>
    <definedName name="_xlnm.Print_Area" localSheetId="0">'2014 Detalhada'!$A$1:$P$823</definedName>
    <definedName name="_xlnm.Print_Area" localSheetId="1">'Receita 2021 '!$A$1:$P$1131</definedName>
    <definedName name="_xlnm.Print_Area" localSheetId="2">'Receita LDO 2022'!$A$1:$J$1383</definedName>
    <definedName name="Excel_BuiltIn_Print_Titles_1" localSheetId="1">#REF!</definedName>
    <definedName name="Excel_BuiltIn_Print_Titles_1">#REF!</definedName>
    <definedName name="Excel_BuiltIn_Print_Titles_1_1_1">"$#REF!.$A$1:$B$65112;$#REF!.$A$1:$HC$2"</definedName>
    <definedName name="Excel_BuiltIn_Print_Titles_2_1" localSheetId="1">#REF!</definedName>
    <definedName name="Excel_BuiltIn_Print_Titles_2_1">#REF!</definedName>
    <definedName name="Excel_BuiltIn_Print_Titles_2_1_1" localSheetId="1">#REF!</definedName>
    <definedName name="Excel_BuiltIn_Print_Titles_2_1_1">#REF!</definedName>
    <definedName name="Excel_BuiltIn_Print_Titles_2_1_1_1" localSheetId="1">#REF!</definedName>
    <definedName name="Excel_BuiltIn_Print_Titles_2_1_1_1">#REF!</definedName>
    <definedName name="_xlnm.Print_Titles" localSheetId="0">'2014 Detalhada'!$A:$C,'2014 Detalhada'!$1:$2</definedName>
    <definedName name="_xlnm.Print_Titles" localSheetId="1">'Receita 2021 '!$1:$1</definedName>
    <definedName name="_xlnm.Print_Titles" localSheetId="2">'Receita LDO 2022'!$1:$1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31" i="14" l="1"/>
  <c r="H26" i="10" l="1"/>
  <c r="G26" i="10"/>
  <c r="J139" i="14" l="1"/>
  <c r="I139" i="14"/>
  <c r="H139" i="14"/>
  <c r="G1208" i="14" l="1"/>
  <c r="G445" i="14"/>
  <c r="H445" i="14"/>
  <c r="I445" i="14"/>
  <c r="J445" i="14"/>
  <c r="H409" i="14"/>
  <c r="H408" i="14" s="1"/>
  <c r="H407" i="14" s="1"/>
  <c r="I409" i="14"/>
  <c r="I408" i="14" s="1"/>
  <c r="I407" i="14" s="1"/>
  <c r="J409" i="14"/>
  <c r="J408" i="14" s="1"/>
  <c r="J407" i="14" s="1"/>
  <c r="G9" i="14"/>
  <c r="H9" i="14"/>
  <c r="I9" i="14"/>
  <c r="J9" i="14"/>
  <c r="G461" i="14"/>
  <c r="H461" i="14"/>
  <c r="I461" i="14"/>
  <c r="J461" i="14"/>
  <c r="G598" i="14"/>
  <c r="H598" i="14"/>
  <c r="I598" i="14"/>
  <c r="J598" i="14"/>
  <c r="G604" i="14"/>
  <c r="H604" i="14"/>
  <c r="I604" i="14"/>
  <c r="J604" i="14"/>
  <c r="G610" i="14"/>
  <c r="H610" i="14"/>
  <c r="I610" i="14"/>
  <c r="J610" i="14"/>
  <c r="G13" i="14"/>
  <c r="H13" i="14"/>
  <c r="I13" i="14"/>
  <c r="J13" i="14"/>
  <c r="G17" i="14"/>
  <c r="H17" i="14"/>
  <c r="I17" i="14"/>
  <c r="J17" i="14"/>
  <c r="G21" i="14"/>
  <c r="H21" i="14"/>
  <c r="I21" i="14"/>
  <c r="J21" i="14"/>
  <c r="G27" i="14"/>
  <c r="H27" i="14"/>
  <c r="I27" i="14"/>
  <c r="J27" i="14"/>
  <c r="G31" i="14"/>
  <c r="H31" i="14"/>
  <c r="I31" i="14"/>
  <c r="J31" i="14"/>
  <c r="G38" i="14"/>
  <c r="H38" i="14"/>
  <c r="I38" i="14"/>
  <c r="J38" i="14"/>
  <c r="G42" i="14"/>
  <c r="H42" i="14"/>
  <c r="I42" i="14"/>
  <c r="J42" i="14"/>
  <c r="G46" i="14"/>
  <c r="H46" i="14"/>
  <c r="I46" i="14"/>
  <c r="J46" i="14"/>
  <c r="G50" i="14"/>
  <c r="H50" i="14"/>
  <c r="I50" i="14"/>
  <c r="J50" i="14"/>
  <c r="G55" i="14"/>
  <c r="H55" i="14"/>
  <c r="I55" i="14"/>
  <c r="J55" i="14"/>
  <c r="G67" i="14"/>
  <c r="H67" i="14"/>
  <c r="I67" i="14"/>
  <c r="J67" i="14"/>
  <c r="G63" i="14"/>
  <c r="H63" i="14"/>
  <c r="I63" i="14"/>
  <c r="J63" i="14"/>
  <c r="G73" i="14"/>
  <c r="H73" i="14"/>
  <c r="I73" i="14"/>
  <c r="J73" i="14"/>
  <c r="G77" i="14"/>
  <c r="H77" i="14"/>
  <c r="I77" i="14"/>
  <c r="J77" i="14"/>
  <c r="G81" i="14"/>
  <c r="H81" i="14"/>
  <c r="I81" i="14"/>
  <c r="J81" i="14"/>
  <c r="G85" i="14"/>
  <c r="H85" i="14"/>
  <c r="I85" i="14"/>
  <c r="J85" i="14"/>
  <c r="H747" i="14"/>
  <c r="I747" i="14" s="1"/>
  <c r="J747" i="14" s="1"/>
  <c r="G743" i="14"/>
  <c r="H728" i="14"/>
  <c r="I728" i="14" s="1"/>
  <c r="J728" i="14" s="1"/>
  <c r="G645" i="14"/>
  <c r="H645" i="14"/>
  <c r="I645" i="14"/>
  <c r="J645" i="14"/>
  <c r="F645" i="14"/>
  <c r="F619" i="14"/>
  <c r="G619" i="14"/>
  <c r="G472" i="14"/>
  <c r="J472" i="14"/>
  <c r="F472" i="14"/>
  <c r="P432" i="16"/>
  <c r="J432" i="16"/>
  <c r="K432" i="16"/>
  <c r="I432" i="16"/>
  <c r="H317" i="14"/>
  <c r="I317" i="14" s="1"/>
  <c r="J317" i="14" s="1"/>
  <c r="G312" i="14"/>
  <c r="G271" i="14"/>
  <c r="H148" i="14"/>
  <c r="I148" i="14" s="1"/>
  <c r="J148" i="14" s="1"/>
  <c r="H149" i="14"/>
  <c r="I149" i="14" s="1"/>
  <c r="J149" i="14" s="1"/>
  <c r="H142" i="14"/>
  <c r="I142" i="14" s="1"/>
  <c r="J142" i="14" s="1"/>
  <c r="H131" i="14"/>
  <c r="I131" i="14" s="1"/>
  <c r="J131" i="14" s="1"/>
  <c r="H122" i="14"/>
  <c r="I122" i="14" s="1"/>
  <c r="J122" i="14" s="1"/>
  <c r="H111" i="14"/>
  <c r="I111" i="14" s="1"/>
  <c r="J111" i="14" s="1"/>
  <c r="H112" i="14"/>
  <c r="I112" i="14" s="1"/>
  <c r="J112" i="14" s="1"/>
  <c r="H113" i="14"/>
  <c r="I113" i="14" s="1"/>
  <c r="J113" i="14" s="1"/>
  <c r="H114" i="14"/>
  <c r="I114" i="14" s="1"/>
  <c r="J114" i="14" s="1"/>
  <c r="H115" i="14"/>
  <c r="I115" i="14" s="1"/>
  <c r="J115" i="14" s="1"/>
  <c r="H105" i="14"/>
  <c r="I105" i="14" s="1"/>
  <c r="J105" i="14" s="1"/>
  <c r="G98" i="14"/>
  <c r="P1120" i="16"/>
  <c r="P1121" i="16"/>
  <c r="P1122" i="16"/>
  <c r="P1123" i="16"/>
  <c r="P1124" i="16"/>
  <c r="P1125" i="16"/>
  <c r="P1126" i="16"/>
  <c r="P1127" i="16"/>
  <c r="P1113" i="16"/>
  <c r="P1114" i="16"/>
  <c r="P1115" i="16"/>
  <c r="P1116" i="16"/>
  <c r="P1117" i="16"/>
  <c r="P1118" i="16"/>
  <c r="P1119" i="16"/>
  <c r="P1103" i="16"/>
  <c r="P1104" i="16"/>
  <c r="P1105" i="16"/>
  <c r="P1087" i="16" s="1"/>
  <c r="P1106" i="16"/>
  <c r="P1107" i="16"/>
  <c r="P1108" i="16"/>
  <c r="P1109" i="16"/>
  <c r="P1110" i="16"/>
  <c r="P1111" i="16"/>
  <c r="P1112" i="16"/>
  <c r="P1089" i="16"/>
  <c r="P1090" i="16"/>
  <c r="P1091" i="16"/>
  <c r="P1092" i="16"/>
  <c r="P1093" i="16"/>
  <c r="P1094" i="16"/>
  <c r="P1095" i="16"/>
  <c r="P1096" i="16"/>
  <c r="P1097" i="16"/>
  <c r="P1098" i="16"/>
  <c r="P1099" i="16"/>
  <c r="P1100" i="16"/>
  <c r="P1101" i="16"/>
  <c r="P1102" i="16"/>
  <c r="P1088" i="16"/>
  <c r="I1087" i="16"/>
  <c r="J1087" i="16"/>
  <c r="K1087" i="16"/>
  <c r="L1087" i="16"/>
  <c r="M1087" i="16"/>
  <c r="N1087" i="16"/>
  <c r="O1087" i="16"/>
  <c r="P1014" i="16"/>
  <c r="P1015" i="16"/>
  <c r="P1016" i="16"/>
  <c r="P1017" i="16"/>
  <c r="P1018" i="16"/>
  <c r="P1019" i="16"/>
  <c r="P1020" i="16"/>
  <c r="P1021" i="16"/>
  <c r="P1022" i="16"/>
  <c r="P1023" i="16"/>
  <c r="P1024" i="16"/>
  <c r="P1025" i="16"/>
  <c r="P1026" i="16"/>
  <c r="P1027" i="16"/>
  <c r="P1028" i="16"/>
  <c r="P1029" i="16"/>
  <c r="P1030" i="16"/>
  <c r="P1031" i="16"/>
  <c r="P1032" i="16"/>
  <c r="P1033" i="16"/>
  <c r="P1034" i="16"/>
  <c r="P1035" i="16"/>
  <c r="P1036" i="16"/>
  <c r="P1037" i="16"/>
  <c r="P1038" i="16"/>
  <c r="P1039" i="16"/>
  <c r="P1040" i="16"/>
  <c r="P1041" i="16"/>
  <c r="P1042" i="16"/>
  <c r="P1043" i="16"/>
  <c r="P1044" i="16"/>
  <c r="P1045" i="16"/>
  <c r="P1046" i="16"/>
  <c r="P1047" i="16"/>
  <c r="P1048" i="16"/>
  <c r="P1049" i="16"/>
  <c r="P1050" i="16"/>
  <c r="P1051" i="16"/>
  <c r="P1052" i="16"/>
  <c r="P1053" i="16"/>
  <c r="P1054" i="16"/>
  <c r="P1055" i="16"/>
  <c r="P1056" i="16"/>
  <c r="P1057" i="16"/>
  <c r="P1058" i="16"/>
  <c r="P1059" i="16"/>
  <c r="P1060" i="16"/>
  <c r="P1061" i="16"/>
  <c r="P1062" i="16"/>
  <c r="P1063" i="16"/>
  <c r="P1064" i="16"/>
  <c r="P1065" i="16"/>
  <c r="P1066" i="16"/>
  <c r="P1067" i="16"/>
  <c r="P1068" i="16"/>
  <c r="P1069" i="16"/>
  <c r="P1070" i="16"/>
  <c r="P1071" i="16"/>
  <c r="P1072" i="16"/>
  <c r="P1073" i="16"/>
  <c r="P1074" i="16"/>
  <c r="P1075" i="16"/>
  <c r="P1076" i="16"/>
  <c r="P1077" i="16"/>
  <c r="P1078" i="16"/>
  <c r="P1079" i="16"/>
  <c r="P1080" i="16"/>
  <c r="P1081" i="16"/>
  <c r="P1082" i="16"/>
  <c r="P1083" i="16"/>
  <c r="P1084" i="16"/>
  <c r="P1085" i="16"/>
  <c r="P1086" i="16"/>
  <c r="P1013" i="16"/>
  <c r="I1012" i="16"/>
  <c r="J1012" i="16"/>
  <c r="K1012" i="16"/>
  <c r="L1012" i="16"/>
  <c r="M1012" i="16"/>
  <c r="N1012" i="16"/>
  <c r="O1012" i="16"/>
  <c r="P966" i="16"/>
  <c r="P967" i="16"/>
  <c r="P968" i="16"/>
  <c r="P969" i="16"/>
  <c r="P970" i="16"/>
  <c r="P971" i="16"/>
  <c r="P972" i="16"/>
  <c r="P973" i="16"/>
  <c r="P974" i="16"/>
  <c r="P975" i="16"/>
  <c r="P976" i="16"/>
  <c r="P977" i="16"/>
  <c r="P978" i="16"/>
  <c r="P979" i="16"/>
  <c r="P980" i="16"/>
  <c r="P981" i="16"/>
  <c r="P982" i="16"/>
  <c r="P983" i="16"/>
  <c r="P984" i="16"/>
  <c r="P985" i="16"/>
  <c r="P986" i="16"/>
  <c r="P987" i="16"/>
  <c r="P988" i="16"/>
  <c r="P989" i="16"/>
  <c r="P990" i="16"/>
  <c r="P991" i="16"/>
  <c r="P992" i="16"/>
  <c r="P993" i="16"/>
  <c r="P994" i="16"/>
  <c r="P995" i="16"/>
  <c r="P996" i="16"/>
  <c r="P997" i="16"/>
  <c r="P998" i="16"/>
  <c r="P999" i="16"/>
  <c r="P1000" i="16"/>
  <c r="P1001" i="16"/>
  <c r="P1002" i="16"/>
  <c r="P1003" i="16"/>
  <c r="P1004" i="16"/>
  <c r="P1005" i="16"/>
  <c r="P1006" i="16"/>
  <c r="P1007" i="16"/>
  <c r="P1008" i="16"/>
  <c r="P1009" i="16"/>
  <c r="P1010" i="16"/>
  <c r="P1011" i="16"/>
  <c r="P965" i="16"/>
  <c r="P954" i="16"/>
  <c r="P955" i="16"/>
  <c r="P956" i="16"/>
  <c r="P957" i="16"/>
  <c r="P958" i="16"/>
  <c r="P959" i="16"/>
  <c r="P960" i="16"/>
  <c r="P961" i="16"/>
  <c r="P962" i="16"/>
  <c r="P963" i="16"/>
  <c r="P953" i="16"/>
  <c r="P907" i="16"/>
  <c r="P908" i="16"/>
  <c r="P909" i="16"/>
  <c r="P906" i="16"/>
  <c r="P898" i="16"/>
  <c r="P899" i="16"/>
  <c r="P897" i="16"/>
  <c r="P891" i="16"/>
  <c r="P890" i="16"/>
  <c r="P886" i="16"/>
  <c r="P879" i="16"/>
  <c r="P880" i="16"/>
  <c r="P881" i="16"/>
  <c r="P878" i="16"/>
  <c r="P869" i="16"/>
  <c r="P870" i="16"/>
  <c r="P871" i="16"/>
  <c r="P872" i="16"/>
  <c r="P873" i="16"/>
  <c r="P874" i="16"/>
  <c r="P856" i="16"/>
  <c r="P857" i="16"/>
  <c r="P858" i="16"/>
  <c r="P859" i="16"/>
  <c r="P860" i="16"/>
  <c r="P861" i="16"/>
  <c r="P862" i="16"/>
  <c r="P863" i="16"/>
  <c r="P864" i="16"/>
  <c r="P865" i="16"/>
  <c r="P866" i="16"/>
  <c r="P867" i="16"/>
  <c r="P868" i="16"/>
  <c r="P845" i="16"/>
  <c r="P846" i="16"/>
  <c r="P847" i="16"/>
  <c r="P848" i="16"/>
  <c r="P849" i="16"/>
  <c r="P850" i="16"/>
  <c r="P851" i="16"/>
  <c r="P852" i="16"/>
  <c r="P853" i="16"/>
  <c r="P854" i="16"/>
  <c r="P855" i="16"/>
  <c r="P836" i="16"/>
  <c r="P837" i="16"/>
  <c r="P838" i="16"/>
  <c r="P839" i="16"/>
  <c r="P840" i="16"/>
  <c r="P841" i="16"/>
  <c r="P842" i="16"/>
  <c r="P843" i="16"/>
  <c r="P844" i="16"/>
  <c r="P829" i="16"/>
  <c r="P830" i="16"/>
  <c r="P831" i="16"/>
  <c r="P832" i="16"/>
  <c r="P833" i="16"/>
  <c r="P834" i="16"/>
  <c r="P835" i="16"/>
  <c r="P828" i="16"/>
  <c r="P821" i="16"/>
  <c r="P823" i="16"/>
  <c r="P824" i="16"/>
  <c r="P822" i="16"/>
  <c r="P816" i="16"/>
  <c r="P817" i="16"/>
  <c r="P818" i="16"/>
  <c r="P815" i="16"/>
  <c r="P811" i="16"/>
  <c r="P810" i="16" s="1"/>
  <c r="P809" i="16" s="1"/>
  <c r="P808" i="16" s="1"/>
  <c r="P804" i="16"/>
  <c r="P803" i="16" s="1"/>
  <c r="P802" i="16" s="1"/>
  <c r="P801" i="16" s="1"/>
  <c r="K814" i="16"/>
  <c r="K813" i="16" s="1"/>
  <c r="L814" i="16"/>
  <c r="L813" i="16" s="1"/>
  <c r="M814" i="16"/>
  <c r="M813" i="16" s="1"/>
  <c r="N814" i="16"/>
  <c r="N813" i="16" s="1"/>
  <c r="O814" i="16"/>
  <c r="O813" i="16" s="1"/>
  <c r="K820" i="16"/>
  <c r="K819" i="16" s="1"/>
  <c r="L820" i="16"/>
  <c r="L819" i="16" s="1"/>
  <c r="M820" i="16"/>
  <c r="M819" i="16" s="1"/>
  <c r="N820" i="16"/>
  <c r="N819" i="16" s="1"/>
  <c r="O820" i="16"/>
  <c r="O819" i="16" s="1"/>
  <c r="K827" i="16"/>
  <c r="K826" i="16" s="1"/>
  <c r="K825" i="16" s="1"/>
  <c r="L827" i="16"/>
  <c r="L826" i="16" s="1"/>
  <c r="L825" i="16" s="1"/>
  <c r="M827" i="16"/>
  <c r="M826" i="16" s="1"/>
  <c r="M825" i="16" s="1"/>
  <c r="N827" i="16"/>
  <c r="N826" i="16" s="1"/>
  <c r="N825" i="16" s="1"/>
  <c r="O827" i="16"/>
  <c r="O826" i="16" s="1"/>
  <c r="O825" i="16" s="1"/>
  <c r="P807" i="16"/>
  <c r="P806" i="16" s="1"/>
  <c r="P805" i="16" s="1"/>
  <c r="P800" i="16"/>
  <c r="P799" i="16"/>
  <c r="G803" i="16"/>
  <c r="G802" i="16" s="1"/>
  <c r="G801" i="16" s="1"/>
  <c r="H803" i="16"/>
  <c r="H802" i="16" s="1"/>
  <c r="H801" i="16" s="1"/>
  <c r="I803" i="16"/>
  <c r="I802" i="16" s="1"/>
  <c r="I801" i="16" s="1"/>
  <c r="J803" i="16"/>
  <c r="J802" i="16" s="1"/>
  <c r="J801" i="16" s="1"/>
  <c r="K803" i="16"/>
  <c r="K802" i="16" s="1"/>
  <c r="K801" i="16" s="1"/>
  <c r="L803" i="16"/>
  <c r="L802" i="16" s="1"/>
  <c r="L801" i="16" s="1"/>
  <c r="M803" i="16"/>
  <c r="M802" i="16" s="1"/>
  <c r="M801" i="16" s="1"/>
  <c r="N803" i="16"/>
  <c r="N802" i="16" s="1"/>
  <c r="N801" i="16" s="1"/>
  <c r="O803" i="16"/>
  <c r="O802" i="16" s="1"/>
  <c r="O801" i="16" s="1"/>
  <c r="G806" i="16"/>
  <c r="G805" i="16" s="1"/>
  <c r="H806" i="16"/>
  <c r="H805" i="16" s="1"/>
  <c r="I806" i="16"/>
  <c r="I805" i="16" s="1"/>
  <c r="J806" i="16"/>
  <c r="J805" i="16" s="1"/>
  <c r="K806" i="16"/>
  <c r="K805" i="16" s="1"/>
  <c r="L806" i="16"/>
  <c r="L805" i="16" s="1"/>
  <c r="M806" i="16"/>
  <c r="M805" i="16" s="1"/>
  <c r="N806" i="16"/>
  <c r="N805" i="16" s="1"/>
  <c r="O806" i="16"/>
  <c r="O805" i="16" s="1"/>
  <c r="G810" i="16"/>
  <c r="G809" i="16" s="1"/>
  <c r="G808" i="16" s="1"/>
  <c r="H810" i="16"/>
  <c r="H809" i="16" s="1"/>
  <c r="H808" i="16" s="1"/>
  <c r="I810" i="16"/>
  <c r="I809" i="16" s="1"/>
  <c r="I808" i="16" s="1"/>
  <c r="J810" i="16"/>
  <c r="J809" i="16" s="1"/>
  <c r="J808" i="16" s="1"/>
  <c r="K810" i="16"/>
  <c r="K809" i="16" s="1"/>
  <c r="K808" i="16" s="1"/>
  <c r="L810" i="16"/>
  <c r="L809" i="16" s="1"/>
  <c r="L808" i="16" s="1"/>
  <c r="M810" i="16"/>
  <c r="M809" i="16" s="1"/>
  <c r="M808" i="16" s="1"/>
  <c r="N810" i="16"/>
  <c r="N809" i="16" s="1"/>
  <c r="N808" i="16" s="1"/>
  <c r="O810" i="16"/>
  <c r="O809" i="16" s="1"/>
  <c r="O808" i="16" s="1"/>
  <c r="P792" i="16"/>
  <c r="P790" i="16"/>
  <c r="P788" i="16"/>
  <c r="P786" i="16"/>
  <c r="P781" i="16"/>
  <c r="P780" i="16" s="1"/>
  <c r="P779" i="16" s="1"/>
  <c r="P778" i="16"/>
  <c r="P777" i="16" s="1"/>
  <c r="P776" i="16" s="1"/>
  <c r="P775" i="16"/>
  <c r="P774" i="16" s="1"/>
  <c r="P773" i="16" s="1"/>
  <c r="P770" i="16"/>
  <c r="K774" i="16"/>
  <c r="K773" i="16" s="1"/>
  <c r="L774" i="16"/>
  <c r="L773" i="16" s="1"/>
  <c r="M774" i="16"/>
  <c r="M773" i="16" s="1"/>
  <c r="N774" i="16"/>
  <c r="N773" i="16" s="1"/>
  <c r="O774" i="16"/>
  <c r="O773" i="16" s="1"/>
  <c r="K777" i="16"/>
  <c r="K776" i="16" s="1"/>
  <c r="L777" i="16"/>
  <c r="L776" i="16" s="1"/>
  <c r="M777" i="16"/>
  <c r="M776" i="16" s="1"/>
  <c r="N777" i="16"/>
  <c r="N776" i="16" s="1"/>
  <c r="O777" i="16"/>
  <c r="O776" i="16" s="1"/>
  <c r="K780" i="16"/>
  <c r="K779" i="16" s="1"/>
  <c r="L780" i="16"/>
  <c r="L779" i="16" s="1"/>
  <c r="M780" i="16"/>
  <c r="M779" i="16" s="1"/>
  <c r="N780" i="16"/>
  <c r="N779" i="16" s="1"/>
  <c r="O780" i="16"/>
  <c r="O779" i="16" s="1"/>
  <c r="P765" i="16"/>
  <c r="P766" i="16"/>
  <c r="P764" i="16"/>
  <c r="P755" i="16"/>
  <c r="P756" i="16"/>
  <c r="P757" i="16"/>
  <c r="P754" i="16"/>
  <c r="P750" i="16"/>
  <c r="P742" i="16"/>
  <c r="P741" i="16"/>
  <c r="K740" i="16"/>
  <c r="K739" i="16" s="1"/>
  <c r="L740" i="16"/>
  <c r="L739" i="16" s="1"/>
  <c r="M740" i="16"/>
  <c r="M739" i="16" s="1"/>
  <c r="N740" i="16"/>
  <c r="N739" i="16" s="1"/>
  <c r="O740" i="16"/>
  <c r="O739" i="16" s="1"/>
  <c r="P736" i="16"/>
  <c r="P737" i="16"/>
  <c r="P738" i="16"/>
  <c r="P735" i="16"/>
  <c r="P733" i="16"/>
  <c r="P732" i="16"/>
  <c r="P730" i="16"/>
  <c r="P729" i="16"/>
  <c r="P724" i="16"/>
  <c r="P723" i="16" s="1"/>
  <c r="I722" i="16"/>
  <c r="K723" i="16"/>
  <c r="L723" i="16"/>
  <c r="M723" i="16"/>
  <c r="N723" i="16"/>
  <c r="O723" i="16"/>
  <c r="I709" i="16"/>
  <c r="I710" i="16"/>
  <c r="J710" i="16" s="1"/>
  <c r="I711" i="16"/>
  <c r="I712" i="16"/>
  <c r="I713" i="16"/>
  <c r="J713" i="16" s="1"/>
  <c r="I703" i="16"/>
  <c r="J703" i="16" s="1"/>
  <c r="K703" i="16" s="1"/>
  <c r="I704" i="16"/>
  <c r="J704" i="16" s="1"/>
  <c r="I705" i="16"/>
  <c r="I706" i="16"/>
  <c r="J706" i="16" s="1"/>
  <c r="K706" i="16" s="1"/>
  <c r="I707" i="16"/>
  <c r="P699" i="16"/>
  <c r="P700" i="16"/>
  <c r="P701" i="16"/>
  <c r="P698" i="16"/>
  <c r="P687" i="16"/>
  <c r="P690" i="16"/>
  <c r="P696" i="16"/>
  <c r="I680" i="16"/>
  <c r="J680" i="16" s="1"/>
  <c r="I681" i="16"/>
  <c r="J681" i="16" s="1"/>
  <c r="I682" i="16"/>
  <c r="J682" i="16" s="1"/>
  <c r="I683" i="16"/>
  <c r="I684" i="16"/>
  <c r="I685" i="16"/>
  <c r="J685" i="16" s="1"/>
  <c r="I686" i="16"/>
  <c r="J686" i="16" s="1"/>
  <c r="I688" i="16"/>
  <c r="J688" i="16" s="1"/>
  <c r="I689" i="16"/>
  <c r="I691" i="16"/>
  <c r="J691" i="16" s="1"/>
  <c r="I692" i="16"/>
  <c r="J692" i="16" s="1"/>
  <c r="I693" i="16"/>
  <c r="I694" i="16"/>
  <c r="J694" i="16" s="1"/>
  <c r="I695" i="16"/>
  <c r="J695" i="16" s="1"/>
  <c r="I679" i="16"/>
  <c r="P675" i="16"/>
  <c r="P669" i="16"/>
  <c r="P668" i="16" s="1"/>
  <c r="P666" i="16"/>
  <c r="P667" i="16"/>
  <c r="P665" i="16"/>
  <c r="K668" i="16"/>
  <c r="L668" i="16"/>
  <c r="M668" i="16"/>
  <c r="N668" i="16"/>
  <c r="O668" i="16"/>
  <c r="I659" i="16"/>
  <c r="I660" i="16"/>
  <c r="J660" i="16" s="1"/>
  <c r="I661" i="16"/>
  <c r="J661" i="16" s="1"/>
  <c r="I658" i="16"/>
  <c r="J658" i="16" s="1"/>
  <c r="K658" i="16" s="1"/>
  <c r="I651" i="16"/>
  <c r="J651" i="16" s="1"/>
  <c r="I652" i="16"/>
  <c r="J652" i="16" s="1"/>
  <c r="K652" i="16" s="1"/>
  <c r="I653" i="16"/>
  <c r="I654" i="16"/>
  <c r="J654" i="16" s="1"/>
  <c r="I655" i="16"/>
  <c r="J655" i="16" s="1"/>
  <c r="I650" i="16"/>
  <c r="J650" i="16" s="1"/>
  <c r="I648" i="16"/>
  <c r="J648" i="16" s="1"/>
  <c r="I647" i="16"/>
  <c r="J647" i="16" s="1"/>
  <c r="I641" i="16"/>
  <c r="I642" i="16"/>
  <c r="I643" i="16"/>
  <c r="J643" i="16" s="1"/>
  <c r="I644" i="16"/>
  <c r="J644" i="16" s="1"/>
  <c r="I645" i="16"/>
  <c r="J645" i="16" s="1"/>
  <c r="I640" i="16"/>
  <c r="I638" i="16"/>
  <c r="I637" i="16"/>
  <c r="I631" i="16"/>
  <c r="J631" i="16" s="1"/>
  <c r="K631" i="16" s="1"/>
  <c r="I632" i="16"/>
  <c r="I633" i="16"/>
  <c r="J633" i="16" s="1"/>
  <c r="I634" i="16"/>
  <c r="J634" i="16" s="1"/>
  <c r="I635" i="16"/>
  <c r="J635" i="16" s="1"/>
  <c r="K635" i="16" s="1"/>
  <c r="I630" i="16"/>
  <c r="J630" i="16" s="1"/>
  <c r="P628" i="16"/>
  <c r="P627" i="16"/>
  <c r="P625" i="16"/>
  <c r="I619" i="16"/>
  <c r="I620" i="16"/>
  <c r="I621" i="16"/>
  <c r="J621" i="16" s="1"/>
  <c r="I622" i="16"/>
  <c r="J622" i="16" s="1"/>
  <c r="I623" i="16"/>
  <c r="J623" i="16" s="1"/>
  <c r="I618" i="16"/>
  <c r="J618" i="16" s="1"/>
  <c r="I615" i="16"/>
  <c r="J615" i="16" s="1"/>
  <c r="I616" i="16"/>
  <c r="J616" i="16" s="1"/>
  <c r="K616" i="16" s="1"/>
  <c r="I614" i="16"/>
  <c r="P607" i="16"/>
  <c r="P608" i="16"/>
  <c r="P606" i="16"/>
  <c r="P600" i="16"/>
  <c r="P594" i="16"/>
  <c r="P595" i="16"/>
  <c r="P593" i="16"/>
  <c r="I587" i="16"/>
  <c r="J587" i="16" s="1"/>
  <c r="P583" i="16"/>
  <c r="P577" i="16"/>
  <c r="G576" i="16"/>
  <c r="G575" i="16" s="1"/>
  <c r="G574" i="16" s="1"/>
  <c r="H576" i="16"/>
  <c r="H575" i="16" s="1"/>
  <c r="H574" i="16" s="1"/>
  <c r="I576" i="16"/>
  <c r="I575" i="16" s="1"/>
  <c r="I574" i="16" s="1"/>
  <c r="J576" i="16"/>
  <c r="J575" i="16" s="1"/>
  <c r="J574" i="16" s="1"/>
  <c r="K576" i="16"/>
  <c r="K575" i="16" s="1"/>
  <c r="K574" i="16" s="1"/>
  <c r="L576" i="16"/>
  <c r="L575" i="16" s="1"/>
  <c r="L574" i="16" s="1"/>
  <c r="M576" i="16"/>
  <c r="M575" i="16" s="1"/>
  <c r="M574" i="16" s="1"/>
  <c r="N576" i="16"/>
  <c r="N575" i="16" s="1"/>
  <c r="N574" i="16" s="1"/>
  <c r="O576" i="16"/>
  <c r="O575" i="16" s="1"/>
  <c r="O574" i="16" s="1"/>
  <c r="P579" i="16"/>
  <c r="P578" i="16"/>
  <c r="P573" i="16"/>
  <c r="P572" i="16"/>
  <c r="I552" i="16"/>
  <c r="J552" i="16" s="1"/>
  <c r="K552" i="16" s="1"/>
  <c r="L552" i="16" s="1"/>
  <c r="M552" i="16" s="1"/>
  <c r="N552" i="16" s="1"/>
  <c r="O552" i="16" s="1"/>
  <c r="I553" i="16"/>
  <c r="I554" i="16"/>
  <c r="I555" i="16"/>
  <c r="J555" i="16" s="1"/>
  <c r="K555" i="16" s="1"/>
  <c r="L555" i="16" s="1"/>
  <c r="M555" i="16" s="1"/>
  <c r="N555" i="16" s="1"/>
  <c r="O555" i="16" s="1"/>
  <c r="I556" i="16"/>
  <c r="J556" i="16" s="1"/>
  <c r="K556" i="16" s="1"/>
  <c r="L556" i="16" s="1"/>
  <c r="M556" i="16" s="1"/>
  <c r="N556" i="16" s="1"/>
  <c r="O556" i="16" s="1"/>
  <c r="I557" i="16"/>
  <c r="I558" i="16"/>
  <c r="J558" i="16" s="1"/>
  <c r="K558" i="16" s="1"/>
  <c r="L558" i="16" s="1"/>
  <c r="M558" i="16" s="1"/>
  <c r="N558" i="16" s="1"/>
  <c r="O558" i="16" s="1"/>
  <c r="I559" i="16"/>
  <c r="J559" i="16" s="1"/>
  <c r="K559" i="16" s="1"/>
  <c r="L559" i="16" s="1"/>
  <c r="M559" i="16" s="1"/>
  <c r="N559" i="16" s="1"/>
  <c r="O559" i="16" s="1"/>
  <c r="I560" i="16"/>
  <c r="I561" i="16"/>
  <c r="I562" i="16"/>
  <c r="I563" i="16"/>
  <c r="J563" i="16" s="1"/>
  <c r="K563" i="16" s="1"/>
  <c r="L563" i="16" s="1"/>
  <c r="M563" i="16" s="1"/>
  <c r="N563" i="16" s="1"/>
  <c r="O563" i="16" s="1"/>
  <c r="I564" i="16"/>
  <c r="J564" i="16" s="1"/>
  <c r="K564" i="16" s="1"/>
  <c r="L564" i="16" s="1"/>
  <c r="M564" i="16" s="1"/>
  <c r="N564" i="16" s="1"/>
  <c r="O564" i="16" s="1"/>
  <c r="I565" i="16"/>
  <c r="I566" i="16"/>
  <c r="J566" i="16" s="1"/>
  <c r="K566" i="16" s="1"/>
  <c r="L566" i="16" s="1"/>
  <c r="M566" i="16" s="1"/>
  <c r="N566" i="16" s="1"/>
  <c r="O566" i="16" s="1"/>
  <c r="I567" i="16"/>
  <c r="J567" i="16" s="1"/>
  <c r="K567" i="16" s="1"/>
  <c r="I568" i="16"/>
  <c r="J568" i="16" s="1"/>
  <c r="K568" i="16" s="1"/>
  <c r="L568" i="16" s="1"/>
  <c r="M568" i="16" s="1"/>
  <c r="N568" i="16" s="1"/>
  <c r="O568" i="16" s="1"/>
  <c r="I551" i="16"/>
  <c r="J551" i="16" s="1"/>
  <c r="K551" i="16" s="1"/>
  <c r="L551" i="16" s="1"/>
  <c r="M551" i="16" s="1"/>
  <c r="N551" i="16" s="1"/>
  <c r="O551" i="16" s="1"/>
  <c r="P508" i="16"/>
  <c r="P509" i="16"/>
  <c r="P510" i="16"/>
  <c r="P511" i="16"/>
  <c r="P512" i="16"/>
  <c r="P513" i="16"/>
  <c r="P514" i="16"/>
  <c r="P515" i="16"/>
  <c r="P516" i="16"/>
  <c r="P517" i="16"/>
  <c r="P518" i="16"/>
  <c r="P519" i="16"/>
  <c r="I520" i="16"/>
  <c r="J520" i="16" s="1"/>
  <c r="K520" i="16" s="1"/>
  <c r="L520" i="16" s="1"/>
  <c r="M520" i="16" s="1"/>
  <c r="N520" i="16" s="1"/>
  <c r="O520" i="16" s="1"/>
  <c r="I507" i="16"/>
  <c r="J507" i="16" s="1"/>
  <c r="P501" i="16"/>
  <c r="P502" i="16"/>
  <c r="P503" i="16"/>
  <c r="P497" i="16"/>
  <c r="P498" i="16"/>
  <c r="P499" i="16"/>
  <c r="P495" i="16"/>
  <c r="I500" i="16"/>
  <c r="I496" i="16"/>
  <c r="I494" i="16"/>
  <c r="J494" i="16"/>
  <c r="K494" i="16" s="1"/>
  <c r="L494" i="16" s="1"/>
  <c r="M494" i="16" s="1"/>
  <c r="N494" i="16" s="1"/>
  <c r="O494" i="16" s="1"/>
  <c r="I474" i="16"/>
  <c r="J474" i="16" s="1"/>
  <c r="K474" i="16" s="1"/>
  <c r="L474" i="16" s="1"/>
  <c r="M474" i="16" s="1"/>
  <c r="N474" i="16" s="1"/>
  <c r="O474" i="16" s="1"/>
  <c r="I472" i="16"/>
  <c r="J472" i="16" s="1"/>
  <c r="K472" i="16" s="1"/>
  <c r="L472" i="16" s="1"/>
  <c r="M472" i="16" s="1"/>
  <c r="N472" i="16" s="1"/>
  <c r="O472" i="16" s="1"/>
  <c r="P468" i="16"/>
  <c r="I462" i="16"/>
  <c r="J462" i="16" s="1"/>
  <c r="I457" i="16"/>
  <c r="I447" i="16"/>
  <c r="J447" i="16" s="1"/>
  <c r="I437" i="16"/>
  <c r="J437" i="16" s="1"/>
  <c r="I405" i="16"/>
  <c r="H708" i="14" l="1"/>
  <c r="H312" i="14"/>
  <c r="H698" i="14"/>
  <c r="H472" i="14"/>
  <c r="H619" i="14"/>
  <c r="H271" i="14"/>
  <c r="I472" i="14"/>
  <c r="M432" i="16"/>
  <c r="L432" i="16"/>
  <c r="P964" i="16"/>
  <c r="P1012" i="16"/>
  <c r="P740" i="16"/>
  <c r="P739" i="16" s="1"/>
  <c r="N812" i="16"/>
  <c r="K623" i="16"/>
  <c r="L623" i="16" s="1"/>
  <c r="M623" i="16" s="1"/>
  <c r="O812" i="16"/>
  <c r="M812" i="16"/>
  <c r="P827" i="16"/>
  <c r="P826" i="16" s="1"/>
  <c r="P825" i="16" s="1"/>
  <c r="P820" i="16"/>
  <c r="P819" i="16" s="1"/>
  <c r="P814" i="16"/>
  <c r="P813" i="16" s="1"/>
  <c r="L812" i="16"/>
  <c r="K812" i="16"/>
  <c r="J722" i="16"/>
  <c r="K722" i="16" s="1"/>
  <c r="L722" i="16" s="1"/>
  <c r="P494" i="16"/>
  <c r="K507" i="16"/>
  <c r="L507" i="16" s="1"/>
  <c r="M507" i="16" s="1"/>
  <c r="P552" i="16"/>
  <c r="J560" i="16"/>
  <c r="K560" i="16" s="1"/>
  <c r="L560" i="16" s="1"/>
  <c r="M560" i="16" s="1"/>
  <c r="N560" i="16" s="1"/>
  <c r="O560" i="16" s="1"/>
  <c r="J405" i="16"/>
  <c r="K405" i="16" s="1"/>
  <c r="L405" i="16" s="1"/>
  <c r="M405" i="16" s="1"/>
  <c r="J637" i="16"/>
  <c r="K637" i="16" s="1"/>
  <c r="P564" i="16"/>
  <c r="P556" i="16"/>
  <c r="L567" i="16"/>
  <c r="M567" i="16" s="1"/>
  <c r="N567" i="16" s="1"/>
  <c r="O567" i="16" s="1"/>
  <c r="P558" i="16"/>
  <c r="J457" i="16"/>
  <c r="K457" i="16" s="1"/>
  <c r="L457" i="16" s="1"/>
  <c r="P474" i="16"/>
  <c r="P520" i="16"/>
  <c r="P555" i="16"/>
  <c r="J496" i="16"/>
  <c r="K496" i="16" s="1"/>
  <c r="L496" i="16" s="1"/>
  <c r="M496" i="16" s="1"/>
  <c r="N496" i="16" s="1"/>
  <c r="O496" i="16" s="1"/>
  <c r="J562" i="16"/>
  <c r="K562" i="16" s="1"/>
  <c r="L562" i="16" s="1"/>
  <c r="M562" i="16" s="1"/>
  <c r="N562" i="16" s="1"/>
  <c r="O562" i="16" s="1"/>
  <c r="J554" i="16"/>
  <c r="K554" i="16" s="1"/>
  <c r="L554" i="16" s="1"/>
  <c r="M554" i="16" s="1"/>
  <c r="N554" i="16" s="1"/>
  <c r="O554" i="16" s="1"/>
  <c r="K462" i="16"/>
  <c r="L462" i="16" s="1"/>
  <c r="J500" i="16"/>
  <c r="K500" i="16" s="1"/>
  <c r="L500" i="16" s="1"/>
  <c r="M500" i="16" s="1"/>
  <c r="N500" i="16" s="1"/>
  <c r="O500" i="16" s="1"/>
  <c r="J565" i="16"/>
  <c r="K565" i="16" s="1"/>
  <c r="L565" i="16" s="1"/>
  <c r="M565" i="16" s="1"/>
  <c r="N565" i="16" s="1"/>
  <c r="O565" i="16" s="1"/>
  <c r="J561" i="16"/>
  <c r="K561" i="16" s="1"/>
  <c r="L561" i="16" s="1"/>
  <c r="M561" i="16" s="1"/>
  <c r="N561" i="16" s="1"/>
  <c r="O561" i="16" s="1"/>
  <c r="J557" i="16"/>
  <c r="K557" i="16" s="1"/>
  <c r="L557" i="16" s="1"/>
  <c r="M557" i="16" s="1"/>
  <c r="N557" i="16" s="1"/>
  <c r="O557" i="16" s="1"/>
  <c r="J553" i="16"/>
  <c r="K553" i="16" s="1"/>
  <c r="L553" i="16" s="1"/>
  <c r="M553" i="16" s="1"/>
  <c r="N553" i="16" s="1"/>
  <c r="O553" i="16" s="1"/>
  <c r="P551" i="16"/>
  <c r="P559" i="16"/>
  <c r="P568" i="16"/>
  <c r="K615" i="16"/>
  <c r="K643" i="16"/>
  <c r="L643" i="16" s="1"/>
  <c r="M643" i="16" s="1"/>
  <c r="K655" i="16"/>
  <c r="L655" i="16" s="1"/>
  <c r="K660" i="16"/>
  <c r="K704" i="16"/>
  <c r="L704" i="16" s="1"/>
  <c r="M704" i="16" s="1"/>
  <c r="N704" i="16" s="1"/>
  <c r="K654" i="16"/>
  <c r="L654" i="16" s="1"/>
  <c r="P472" i="16"/>
  <c r="P576" i="16"/>
  <c r="P575" i="16" s="1"/>
  <c r="P574" i="16" s="1"/>
  <c r="K710" i="16"/>
  <c r="L710" i="16" s="1"/>
  <c r="P566" i="16"/>
  <c r="P563" i="16"/>
  <c r="J619" i="16"/>
  <c r="K587" i="16"/>
  <c r="K622" i="16"/>
  <c r="J620" i="16"/>
  <c r="K618" i="16"/>
  <c r="K630" i="16"/>
  <c r="L630" i="16" s="1"/>
  <c r="J638" i="16"/>
  <c r="K638" i="16" s="1"/>
  <c r="K645" i="16"/>
  <c r="J641" i="16"/>
  <c r="K648" i="16"/>
  <c r="K651" i="16"/>
  <c r="L651" i="16" s="1"/>
  <c r="K661" i="16"/>
  <c r="L661" i="16" s="1"/>
  <c r="J689" i="16"/>
  <c r="K686" i="16"/>
  <c r="L686" i="16" s="1"/>
  <c r="M686" i="16" s="1"/>
  <c r="J679" i="16"/>
  <c r="K679" i="16" s="1"/>
  <c r="J707" i="16"/>
  <c r="K707" i="16" s="1"/>
  <c r="J705" i="16"/>
  <c r="K705" i="16" s="1"/>
  <c r="J712" i="16"/>
  <c r="K712" i="16" s="1"/>
  <c r="L712" i="16" s="1"/>
  <c r="J642" i="16"/>
  <c r="K642" i="16" s="1"/>
  <c r="J653" i="16"/>
  <c r="K653" i="16" s="1"/>
  <c r="K694" i="16"/>
  <c r="L694" i="16" s="1"/>
  <c r="J693" i="16"/>
  <c r="K693" i="16" s="1"/>
  <c r="J683" i="16"/>
  <c r="J711" i="16"/>
  <c r="K711" i="16" s="1"/>
  <c r="J614" i="16"/>
  <c r="K621" i="16"/>
  <c r="L621" i="16" s="1"/>
  <c r="K634" i="16"/>
  <c r="L634" i="16" s="1"/>
  <c r="J632" i="16"/>
  <c r="K644" i="16"/>
  <c r="J640" i="16"/>
  <c r="K640" i="16" s="1"/>
  <c r="K647" i="16"/>
  <c r="L647" i="16" s="1"/>
  <c r="M647" i="16" s="1"/>
  <c r="K650" i="16"/>
  <c r="L650" i="16" s="1"/>
  <c r="M650" i="16" s="1"/>
  <c r="N650" i="16" s="1"/>
  <c r="J659" i="16"/>
  <c r="K692" i="16"/>
  <c r="L692" i="16" s="1"/>
  <c r="K688" i="16"/>
  <c r="L688" i="16" s="1"/>
  <c r="J684" i="16"/>
  <c r="K682" i="16"/>
  <c r="L682" i="16" s="1"/>
  <c r="M682" i="16" s="1"/>
  <c r="N682" i="16" s="1"/>
  <c r="K680" i="16"/>
  <c r="L680" i="16" s="1"/>
  <c r="M680" i="16" s="1"/>
  <c r="K713" i="16"/>
  <c r="J709" i="16"/>
  <c r="K709" i="16" s="1"/>
  <c r="L706" i="16"/>
  <c r="L703" i="16"/>
  <c r="K695" i="16"/>
  <c r="K691" i="16"/>
  <c r="K685" i="16"/>
  <c r="L685" i="16" s="1"/>
  <c r="M685" i="16" s="1"/>
  <c r="K681" i="16"/>
  <c r="L658" i="16"/>
  <c r="M658" i="16" s="1"/>
  <c r="L652" i="16"/>
  <c r="M652" i="16" s="1"/>
  <c r="L631" i="16"/>
  <c r="L635" i="16"/>
  <c r="K633" i="16"/>
  <c r="L616" i="16"/>
  <c r="M616" i="16" s="1"/>
  <c r="K447" i="16"/>
  <c r="K437" i="16"/>
  <c r="I387" i="16"/>
  <c r="J387" i="16" s="1"/>
  <c r="K387" i="16" s="1"/>
  <c r="I386" i="16"/>
  <c r="J386" i="16" s="1"/>
  <c r="P374" i="16"/>
  <c r="I369" i="16"/>
  <c r="I352" i="16"/>
  <c r="I300" i="16"/>
  <c r="J300" i="16" s="1"/>
  <c r="I301" i="16"/>
  <c r="J301" i="16" s="1"/>
  <c r="K301" i="16" s="1"/>
  <c r="I302" i="16"/>
  <c r="I303" i="16"/>
  <c r="J303" i="16" s="1"/>
  <c r="I304" i="16"/>
  <c r="I305" i="16"/>
  <c r="J305" i="16" s="1"/>
  <c r="K305" i="16" s="1"/>
  <c r="I306" i="16"/>
  <c r="I307" i="16"/>
  <c r="I308" i="16"/>
  <c r="J308" i="16" s="1"/>
  <c r="I309" i="16"/>
  <c r="J309" i="16" s="1"/>
  <c r="K309" i="16" s="1"/>
  <c r="I310" i="16"/>
  <c r="I311" i="16"/>
  <c r="J311" i="16" s="1"/>
  <c r="I312" i="16"/>
  <c r="I313" i="16"/>
  <c r="J313" i="16" s="1"/>
  <c r="K313" i="16" s="1"/>
  <c r="I314" i="16"/>
  <c r="I315" i="16"/>
  <c r="I316" i="16"/>
  <c r="J316" i="16" s="1"/>
  <c r="I317" i="16"/>
  <c r="J317" i="16" s="1"/>
  <c r="K317" i="16" s="1"/>
  <c r="I318" i="16"/>
  <c r="I319" i="16"/>
  <c r="J319" i="16" s="1"/>
  <c r="I320" i="16"/>
  <c r="I321" i="16"/>
  <c r="J321" i="16" s="1"/>
  <c r="K321" i="16" s="1"/>
  <c r="I322" i="16"/>
  <c r="I323" i="16"/>
  <c r="I324" i="16"/>
  <c r="J324" i="16" s="1"/>
  <c r="I325" i="16"/>
  <c r="J325" i="16" s="1"/>
  <c r="K325" i="16" s="1"/>
  <c r="I326" i="16"/>
  <c r="I327" i="16"/>
  <c r="J327" i="16" s="1"/>
  <c r="I328" i="16"/>
  <c r="I329" i="16"/>
  <c r="J329" i="16" s="1"/>
  <c r="K329" i="16" s="1"/>
  <c r="I330" i="16"/>
  <c r="I331" i="16"/>
  <c r="I332" i="16"/>
  <c r="J332" i="16" s="1"/>
  <c r="I333" i="16"/>
  <c r="J333" i="16" s="1"/>
  <c r="I334" i="16"/>
  <c r="I335" i="16"/>
  <c r="I336" i="16"/>
  <c r="I337" i="16"/>
  <c r="J337" i="16" s="1"/>
  <c r="K337" i="16" s="1"/>
  <c r="I338" i="16"/>
  <c r="I339" i="16"/>
  <c r="J339" i="16" s="1"/>
  <c r="I340" i="16"/>
  <c r="I341" i="16"/>
  <c r="J341" i="16" s="1"/>
  <c r="I342" i="16"/>
  <c r="I343" i="16"/>
  <c r="I344" i="16"/>
  <c r="I345" i="16"/>
  <c r="J345" i="16" s="1"/>
  <c r="K345" i="16" s="1"/>
  <c r="I346" i="16"/>
  <c r="I347" i="16"/>
  <c r="J347" i="16" s="1"/>
  <c r="I299" i="16"/>
  <c r="I280" i="16"/>
  <c r="J280" i="16" s="1"/>
  <c r="I281" i="16"/>
  <c r="I282" i="16"/>
  <c r="J282" i="16" s="1"/>
  <c r="I283" i="16"/>
  <c r="J283" i="16" s="1"/>
  <c r="K283" i="16" s="1"/>
  <c r="I284" i="16"/>
  <c r="J284" i="16" s="1"/>
  <c r="I285" i="16"/>
  <c r="I286" i="16"/>
  <c r="J286" i="16" s="1"/>
  <c r="I287" i="16"/>
  <c r="J287" i="16" s="1"/>
  <c r="K287" i="16" s="1"/>
  <c r="I288" i="16"/>
  <c r="J288" i="16" s="1"/>
  <c r="I289" i="16"/>
  <c r="I290" i="16"/>
  <c r="J290" i="16" s="1"/>
  <c r="I291" i="16"/>
  <c r="J291" i="16" s="1"/>
  <c r="K291" i="16" s="1"/>
  <c r="I292" i="16"/>
  <c r="J292" i="16" s="1"/>
  <c r="I293" i="16"/>
  <c r="I294" i="16"/>
  <c r="J294" i="16" s="1"/>
  <c r="I295" i="16"/>
  <c r="J295" i="16" s="1"/>
  <c r="K295" i="16" s="1"/>
  <c r="I296" i="16"/>
  <c r="J296" i="16" s="1"/>
  <c r="I279" i="16"/>
  <c r="J279" i="16" s="1"/>
  <c r="K279" i="16" s="1"/>
  <c r="I262" i="16"/>
  <c r="I263" i="16"/>
  <c r="J263" i="16" s="1"/>
  <c r="K263" i="16" s="1"/>
  <c r="I264" i="16"/>
  <c r="I265" i="16"/>
  <c r="J265" i="16" s="1"/>
  <c r="I266" i="16"/>
  <c r="I267" i="16"/>
  <c r="J267" i="16" s="1"/>
  <c r="K267" i="16" s="1"/>
  <c r="I268" i="16"/>
  <c r="J268" i="16" s="1"/>
  <c r="I269" i="16"/>
  <c r="J269" i="16" s="1"/>
  <c r="I270" i="16"/>
  <c r="J270" i="16" s="1"/>
  <c r="I271" i="16"/>
  <c r="J271" i="16" s="1"/>
  <c r="K271" i="16" s="1"/>
  <c r="I272" i="16"/>
  <c r="J272" i="16" s="1"/>
  <c r="I273" i="16"/>
  <c r="J273" i="16" s="1"/>
  <c r="I274" i="16"/>
  <c r="I275" i="16"/>
  <c r="J275" i="16" s="1"/>
  <c r="K275" i="16" s="1"/>
  <c r="I276" i="16"/>
  <c r="I277" i="16"/>
  <c r="J277" i="16" s="1"/>
  <c r="I261" i="16"/>
  <c r="I258" i="16"/>
  <c r="J258" i="16" s="1"/>
  <c r="I259" i="16"/>
  <c r="J259" i="16" s="1"/>
  <c r="I257" i="16"/>
  <c r="I235" i="16"/>
  <c r="J235" i="16" s="1"/>
  <c r="I236" i="16"/>
  <c r="J236" i="16" s="1"/>
  <c r="I237" i="16"/>
  <c r="J237" i="16" s="1"/>
  <c r="K237" i="16" s="1"/>
  <c r="I238" i="16"/>
  <c r="J238" i="16" s="1"/>
  <c r="I239" i="16"/>
  <c r="J239" i="16" s="1"/>
  <c r="I240" i="16"/>
  <c r="J240" i="16" s="1"/>
  <c r="K240" i="16" s="1"/>
  <c r="L240" i="16" s="1"/>
  <c r="I241" i="16"/>
  <c r="J241" i="16" s="1"/>
  <c r="K241" i="16" s="1"/>
  <c r="I242" i="16"/>
  <c r="I243" i="16"/>
  <c r="J243" i="16" s="1"/>
  <c r="I244" i="16"/>
  <c r="I245" i="16"/>
  <c r="J245" i="16" s="1"/>
  <c r="K245" i="16" s="1"/>
  <c r="I246" i="16"/>
  <c r="J246" i="16" s="1"/>
  <c r="I247" i="16"/>
  <c r="J247" i="16" s="1"/>
  <c r="I248" i="16"/>
  <c r="J248" i="16" s="1"/>
  <c r="K248" i="16" s="1"/>
  <c r="L248" i="16" s="1"/>
  <c r="I249" i="16"/>
  <c r="J249" i="16" s="1"/>
  <c r="K249" i="16" s="1"/>
  <c r="I250" i="16"/>
  <c r="I251" i="16"/>
  <c r="J251" i="16" s="1"/>
  <c r="I252" i="16"/>
  <c r="J252" i="16" s="1"/>
  <c r="I253" i="16"/>
  <c r="J253" i="16" s="1"/>
  <c r="K253" i="16" s="1"/>
  <c r="I254" i="16"/>
  <c r="J254" i="16" s="1"/>
  <c r="I255" i="16"/>
  <c r="J255" i="16" s="1"/>
  <c r="I256" i="16"/>
  <c r="J256" i="16" s="1"/>
  <c r="K256" i="16" s="1"/>
  <c r="L256" i="16" s="1"/>
  <c r="I234" i="16"/>
  <c r="I232" i="16"/>
  <c r="J232" i="16" s="1"/>
  <c r="I219" i="16"/>
  <c r="J219" i="16" s="1"/>
  <c r="I213" i="16"/>
  <c r="J213" i="16" s="1"/>
  <c r="I205" i="16"/>
  <c r="J205" i="16" s="1"/>
  <c r="I206" i="16"/>
  <c r="J206" i="16" s="1"/>
  <c r="I207" i="16"/>
  <c r="I204" i="16"/>
  <c r="J204" i="16" s="1"/>
  <c r="I159" i="16"/>
  <c r="I160" i="16"/>
  <c r="J160" i="16" s="1"/>
  <c r="K160" i="16" s="1"/>
  <c r="I161" i="16"/>
  <c r="J161" i="16" s="1"/>
  <c r="K161" i="16" s="1"/>
  <c r="I162" i="16"/>
  <c r="J162" i="16" s="1"/>
  <c r="K162" i="16" s="1"/>
  <c r="I163" i="16"/>
  <c r="I158" i="16"/>
  <c r="I152" i="16"/>
  <c r="J152" i="16" s="1"/>
  <c r="K152" i="16" s="1"/>
  <c r="I153" i="16"/>
  <c r="I154" i="16"/>
  <c r="J154" i="16" s="1"/>
  <c r="K154" i="16" s="1"/>
  <c r="I155" i="16"/>
  <c r="J155" i="16" s="1"/>
  <c r="I156" i="16"/>
  <c r="J156" i="16" s="1"/>
  <c r="K156" i="16" s="1"/>
  <c r="I151" i="16"/>
  <c r="J151" i="16" s="1"/>
  <c r="I145" i="16"/>
  <c r="I146" i="16"/>
  <c r="J146" i="16" s="1"/>
  <c r="I147" i="16"/>
  <c r="J147" i="16" s="1"/>
  <c r="I148" i="16"/>
  <c r="I149" i="16"/>
  <c r="J149" i="16" s="1"/>
  <c r="I144" i="16"/>
  <c r="J144" i="16" s="1"/>
  <c r="I138" i="16"/>
  <c r="J138" i="16" s="1"/>
  <c r="I139" i="16"/>
  <c r="J139" i="16" s="1"/>
  <c r="K139" i="16" s="1"/>
  <c r="I140" i="16"/>
  <c r="I141" i="16"/>
  <c r="J141" i="16" s="1"/>
  <c r="I142" i="16"/>
  <c r="J142" i="16" s="1"/>
  <c r="I137" i="16"/>
  <c r="I127" i="16"/>
  <c r="I128" i="16"/>
  <c r="J128" i="16" s="1"/>
  <c r="I129" i="16"/>
  <c r="J129" i="16" s="1"/>
  <c r="K129" i="16" s="1"/>
  <c r="I130" i="16"/>
  <c r="I131" i="16"/>
  <c r="I132" i="16"/>
  <c r="I133" i="16"/>
  <c r="J133" i="16" s="1"/>
  <c r="K133" i="16" s="1"/>
  <c r="I126" i="16"/>
  <c r="I118" i="16"/>
  <c r="J118" i="16" s="1"/>
  <c r="K118" i="16" s="1"/>
  <c r="I119" i="16"/>
  <c r="I120" i="16"/>
  <c r="J120" i="16" s="1"/>
  <c r="K120" i="16" s="1"/>
  <c r="I121" i="16"/>
  <c r="J121" i="16" s="1"/>
  <c r="K121" i="16" s="1"/>
  <c r="I122" i="16"/>
  <c r="J122" i="16" s="1"/>
  <c r="K122" i="16" s="1"/>
  <c r="I123" i="16"/>
  <c r="I124" i="16"/>
  <c r="J124" i="16" s="1"/>
  <c r="K124" i="16" s="1"/>
  <c r="I117" i="16"/>
  <c r="J117" i="16" s="1"/>
  <c r="K117" i="16" s="1"/>
  <c r="P114" i="16"/>
  <c r="P105" i="16"/>
  <c r="J113" i="16"/>
  <c r="K113" i="16"/>
  <c r="I115" i="16"/>
  <c r="I113" i="16"/>
  <c r="L113" i="16" s="1"/>
  <c r="I112" i="16"/>
  <c r="J112" i="16" s="1"/>
  <c r="I111" i="16"/>
  <c r="I110" i="16"/>
  <c r="J110" i="16" s="1"/>
  <c r="I109" i="16"/>
  <c r="J109" i="16" s="1"/>
  <c r="K109" i="16" s="1"/>
  <c r="I108" i="16"/>
  <c r="J108" i="16" s="1"/>
  <c r="I106" i="16"/>
  <c r="J106" i="16" s="1"/>
  <c r="I101" i="16"/>
  <c r="I102" i="16"/>
  <c r="J102" i="16" s="1"/>
  <c r="I103" i="16"/>
  <c r="I100" i="16"/>
  <c r="J100" i="16" s="1"/>
  <c r="K100" i="16" s="1"/>
  <c r="I99" i="16"/>
  <c r="J99" i="16" s="1"/>
  <c r="I94" i="16"/>
  <c r="J94" i="16" s="1"/>
  <c r="K94" i="16" s="1"/>
  <c r="I95" i="16"/>
  <c r="I96" i="16"/>
  <c r="J96" i="16" s="1"/>
  <c r="K96" i="16" s="1"/>
  <c r="I93" i="16"/>
  <c r="I104" i="16"/>
  <c r="J271" i="14" l="1"/>
  <c r="I271" i="14"/>
  <c r="I312" i="14"/>
  <c r="N432" i="16"/>
  <c r="O432" i="16" s="1"/>
  <c r="L653" i="16"/>
  <c r="M653" i="16" s="1"/>
  <c r="N653" i="16" s="1"/>
  <c r="P812" i="16"/>
  <c r="M722" i="16"/>
  <c r="N722" i="16" s="1"/>
  <c r="K641" i="16"/>
  <c r="L641" i="16" s="1"/>
  <c r="M641" i="16" s="1"/>
  <c r="N641" i="16" s="1"/>
  <c r="O641" i="16" s="1"/>
  <c r="P557" i="16"/>
  <c r="N623" i="16"/>
  <c r="O623" i="16" s="1"/>
  <c r="L637" i="16"/>
  <c r="M637" i="16" s="1"/>
  <c r="L642" i="16"/>
  <c r="M642" i="16" s="1"/>
  <c r="L679" i="16"/>
  <c r="M679" i="16" s="1"/>
  <c r="M692" i="16"/>
  <c r="M694" i="16"/>
  <c r="N694" i="16" s="1"/>
  <c r="O694" i="16" s="1"/>
  <c r="N507" i="16"/>
  <c r="O507" i="16" s="1"/>
  <c r="P507" i="16" s="1"/>
  <c r="P565" i="16"/>
  <c r="P560" i="16"/>
  <c r="M654" i="16"/>
  <c r="N654" i="16" s="1"/>
  <c r="M462" i="16"/>
  <c r="N462" i="16" s="1"/>
  <c r="M635" i="16"/>
  <c r="N635" i="16" s="1"/>
  <c r="L695" i="16"/>
  <c r="M695" i="16" s="1"/>
  <c r="N695" i="16" s="1"/>
  <c r="O695" i="16" s="1"/>
  <c r="L707" i="16"/>
  <c r="M707" i="16" s="1"/>
  <c r="L711" i="16"/>
  <c r="L709" i="16"/>
  <c r="L640" i="16"/>
  <c r="M640" i="16" s="1"/>
  <c r="N640" i="16" s="1"/>
  <c r="L638" i="16"/>
  <c r="K614" i="16"/>
  <c r="L614" i="16" s="1"/>
  <c r="K659" i="16"/>
  <c r="L659" i="16" s="1"/>
  <c r="K683" i="16"/>
  <c r="L622" i="16"/>
  <c r="M621" i="16"/>
  <c r="N621" i="16" s="1"/>
  <c r="L648" i="16"/>
  <c r="M648" i="16" s="1"/>
  <c r="L587" i="16"/>
  <c r="L660" i="16"/>
  <c r="M660" i="16" s="1"/>
  <c r="L615" i="16"/>
  <c r="L713" i="16"/>
  <c r="L644" i="16"/>
  <c r="N658" i="16"/>
  <c r="O658" i="16" s="1"/>
  <c r="P658" i="16" s="1"/>
  <c r="K632" i="16"/>
  <c r="M710" i="16"/>
  <c r="M655" i="16"/>
  <c r="N655" i="16" s="1"/>
  <c r="L645" i="16"/>
  <c r="P496" i="16"/>
  <c r="M651" i="16"/>
  <c r="L618" i="16"/>
  <c r="M688" i="16"/>
  <c r="P553" i="16"/>
  <c r="P561" i="16"/>
  <c r="P567" i="16"/>
  <c r="P554" i="16"/>
  <c r="L681" i="16"/>
  <c r="M681" i="16" s="1"/>
  <c r="L705" i="16"/>
  <c r="N680" i="16"/>
  <c r="K684" i="16"/>
  <c r="K620" i="16"/>
  <c r="L620" i="16" s="1"/>
  <c r="M620" i="16" s="1"/>
  <c r="K619" i="16"/>
  <c r="L619" i="16" s="1"/>
  <c r="M619" i="16" s="1"/>
  <c r="L693" i="16"/>
  <c r="K689" i="16"/>
  <c r="M661" i="16"/>
  <c r="P500" i="16"/>
  <c r="P562" i="16"/>
  <c r="M712" i="16"/>
  <c r="N712" i="16" s="1"/>
  <c r="O712" i="16" s="1"/>
  <c r="M706" i="16"/>
  <c r="N706" i="16" s="1"/>
  <c r="M703" i="16"/>
  <c r="N703" i="16" s="1"/>
  <c r="O703" i="16" s="1"/>
  <c r="O704" i="16"/>
  <c r="P704" i="16" s="1"/>
  <c r="L691" i="16"/>
  <c r="N686" i="16"/>
  <c r="N685" i="16"/>
  <c r="O685" i="16" s="1"/>
  <c r="O682" i="16"/>
  <c r="P682" i="16" s="1"/>
  <c r="O650" i="16"/>
  <c r="P650" i="16" s="1"/>
  <c r="N652" i="16"/>
  <c r="O652" i="16" s="1"/>
  <c r="N647" i="16"/>
  <c r="O647" i="16" s="1"/>
  <c r="N643" i="16"/>
  <c r="O643" i="16" s="1"/>
  <c r="L633" i="16"/>
  <c r="M634" i="16"/>
  <c r="M631" i="16"/>
  <c r="M630" i="16"/>
  <c r="N616" i="16"/>
  <c r="O616" i="16" s="1"/>
  <c r="K347" i="16"/>
  <c r="L347" i="16" s="1"/>
  <c r="K339" i="16"/>
  <c r="L339" i="16" s="1"/>
  <c r="J346" i="16"/>
  <c r="J342" i="16"/>
  <c r="K342" i="16" s="1"/>
  <c r="J338" i="16"/>
  <c r="J334" i="16"/>
  <c r="J330" i="16"/>
  <c r="K330" i="16" s="1"/>
  <c r="L330" i="16" s="1"/>
  <c r="J326" i="16"/>
  <c r="K326" i="16" s="1"/>
  <c r="J322" i="16"/>
  <c r="K322" i="16" s="1"/>
  <c r="L322" i="16" s="1"/>
  <c r="J318" i="16"/>
  <c r="K318" i="16" s="1"/>
  <c r="J314" i="16"/>
  <c r="J310" i="16"/>
  <c r="J306" i="16"/>
  <c r="K306" i="16" s="1"/>
  <c r="L306" i="16" s="1"/>
  <c r="J302" i="16"/>
  <c r="K302" i="16" s="1"/>
  <c r="K341" i="16"/>
  <c r="L341" i="16" s="1"/>
  <c r="K333" i="16"/>
  <c r="L333" i="16" s="1"/>
  <c r="M333" i="16" s="1"/>
  <c r="J352" i="16"/>
  <c r="J369" i="16"/>
  <c r="K369" i="16" s="1"/>
  <c r="L447" i="16"/>
  <c r="K332" i="16"/>
  <c r="L332" i="16" s="1"/>
  <c r="K324" i="16"/>
  <c r="L324" i="16" s="1"/>
  <c r="K316" i="16"/>
  <c r="L316" i="16" s="1"/>
  <c r="K308" i="16"/>
  <c r="K300" i="16"/>
  <c r="L437" i="16"/>
  <c r="M437" i="16" s="1"/>
  <c r="J299" i="16"/>
  <c r="J344" i="16"/>
  <c r="J340" i="16"/>
  <c r="K340" i="16" s="1"/>
  <c r="L340" i="16" s="1"/>
  <c r="J336" i="16"/>
  <c r="J328" i="16"/>
  <c r="K328" i="16" s="1"/>
  <c r="J320" i="16"/>
  <c r="J312" i="16"/>
  <c r="K312" i="16" s="1"/>
  <c r="L312" i="16" s="1"/>
  <c r="J304" i="16"/>
  <c r="K327" i="16"/>
  <c r="L327" i="16" s="1"/>
  <c r="K319" i="16"/>
  <c r="L319" i="16" s="1"/>
  <c r="K311" i="16"/>
  <c r="K303" i="16"/>
  <c r="L303" i="16" s="1"/>
  <c r="K386" i="16"/>
  <c r="J343" i="16"/>
  <c r="J335" i="16"/>
  <c r="J331" i="16"/>
  <c r="J323" i="16"/>
  <c r="K323" i="16" s="1"/>
  <c r="J315" i="16"/>
  <c r="J307" i="16"/>
  <c r="K307" i="16" s="1"/>
  <c r="M457" i="16"/>
  <c r="N457" i="16" s="1"/>
  <c r="N405" i="16"/>
  <c r="O405" i="16" s="1"/>
  <c r="L387" i="16"/>
  <c r="M387" i="16" s="1"/>
  <c r="N387" i="16" s="1"/>
  <c r="L345" i="16"/>
  <c r="L337" i="16"/>
  <c r="M337" i="16" s="1"/>
  <c r="L329" i="16"/>
  <c r="L325" i="16"/>
  <c r="M325" i="16" s="1"/>
  <c r="L321" i="16"/>
  <c r="L317" i="16"/>
  <c r="L313" i="16"/>
  <c r="M313" i="16" s="1"/>
  <c r="N313" i="16" s="1"/>
  <c r="L309" i="16"/>
  <c r="L305" i="16"/>
  <c r="L301" i="16"/>
  <c r="K106" i="16"/>
  <c r="L106" i="16" s="1"/>
  <c r="M106" i="16" s="1"/>
  <c r="J293" i="16"/>
  <c r="K293" i="16" s="1"/>
  <c r="J289" i="16"/>
  <c r="K289" i="16" s="1"/>
  <c r="J285" i="16"/>
  <c r="K285" i="16" s="1"/>
  <c r="J281" i="16"/>
  <c r="K281" i="16" s="1"/>
  <c r="K204" i="16"/>
  <c r="L204" i="16" s="1"/>
  <c r="M204" i="16" s="1"/>
  <c r="J126" i="16"/>
  <c r="K126" i="16" s="1"/>
  <c r="K213" i="16"/>
  <c r="L213" i="16" s="1"/>
  <c r="L295" i="16"/>
  <c r="M295" i="16" s="1"/>
  <c r="L291" i="16"/>
  <c r="M291" i="16" s="1"/>
  <c r="L287" i="16"/>
  <c r="L283" i="16"/>
  <c r="M283" i="16" s="1"/>
  <c r="N283" i="16" s="1"/>
  <c r="L279" i="16"/>
  <c r="M279" i="16" s="1"/>
  <c r="N279" i="16" s="1"/>
  <c r="K296" i="16"/>
  <c r="K294" i="16"/>
  <c r="K292" i="16"/>
  <c r="K290" i="16"/>
  <c r="K288" i="16"/>
  <c r="K286" i="16"/>
  <c r="K284" i="16"/>
  <c r="L284" i="16" s="1"/>
  <c r="K282" i="16"/>
  <c r="K280" i="16"/>
  <c r="K277" i="16"/>
  <c r="L277" i="16" s="1"/>
  <c r="K273" i="16"/>
  <c r="L273" i="16" s="1"/>
  <c r="K269" i="16"/>
  <c r="L269" i="16" s="1"/>
  <c r="K265" i="16"/>
  <c r="L265" i="16" s="1"/>
  <c r="K259" i="16"/>
  <c r="L259" i="16" s="1"/>
  <c r="K258" i="16"/>
  <c r="L258" i="16" s="1"/>
  <c r="K144" i="16"/>
  <c r="L144" i="16" s="1"/>
  <c r="M144" i="16" s="1"/>
  <c r="K112" i="16"/>
  <c r="L112" i="16" s="1"/>
  <c r="K252" i="16"/>
  <c r="L252" i="16" s="1"/>
  <c r="K236" i="16"/>
  <c r="L236" i="16" s="1"/>
  <c r="J257" i="16"/>
  <c r="J274" i="16"/>
  <c r="J266" i="16"/>
  <c r="K266" i="16" s="1"/>
  <c r="J262" i="16"/>
  <c r="K262" i="16" s="1"/>
  <c r="J93" i="16"/>
  <c r="K93" i="16" s="1"/>
  <c r="J137" i="16"/>
  <c r="K137" i="16" s="1"/>
  <c r="K146" i="16"/>
  <c r="K232" i="16"/>
  <c r="L232" i="16" s="1"/>
  <c r="J244" i="16"/>
  <c r="J261" i="16"/>
  <c r="K261" i="16" s="1"/>
  <c r="J276" i="16"/>
  <c r="K276" i="16" s="1"/>
  <c r="J264" i="16"/>
  <c r="K264" i="16" s="1"/>
  <c r="L264" i="16" s="1"/>
  <c r="K108" i="16"/>
  <c r="L108" i="16" s="1"/>
  <c r="M108" i="16" s="1"/>
  <c r="L275" i="16"/>
  <c r="L271" i="16"/>
  <c r="L267" i="16"/>
  <c r="M267" i="16" s="1"/>
  <c r="N267" i="16" s="1"/>
  <c r="L263" i="16"/>
  <c r="K274" i="16"/>
  <c r="L274" i="16" s="1"/>
  <c r="K272" i="16"/>
  <c r="K270" i="16"/>
  <c r="K268" i="16"/>
  <c r="J104" i="16"/>
  <c r="K104" i="16" s="1"/>
  <c r="L104" i="16" s="1"/>
  <c r="M104" i="16" s="1"/>
  <c r="N104" i="16" s="1"/>
  <c r="O104" i="16" s="1"/>
  <c r="J95" i="16"/>
  <c r="K102" i="16"/>
  <c r="L102" i="16" s="1"/>
  <c r="K99" i="16"/>
  <c r="L99" i="16" s="1"/>
  <c r="J101" i="16"/>
  <c r="K110" i="16"/>
  <c r="L110" i="16" s="1"/>
  <c r="J103" i="16"/>
  <c r="J115" i="16"/>
  <c r="K115" i="16" s="1"/>
  <c r="J111" i="16"/>
  <c r="K111" i="16" s="1"/>
  <c r="J123" i="16"/>
  <c r="K123" i="16" s="1"/>
  <c r="J119" i="16"/>
  <c r="K119" i="16" s="1"/>
  <c r="J130" i="16"/>
  <c r="J127" i="16"/>
  <c r="K127" i="16" s="1"/>
  <c r="J140" i="16"/>
  <c r="K140" i="16" s="1"/>
  <c r="J148" i="16"/>
  <c r="J145" i="16"/>
  <c r="K145" i="16" s="1"/>
  <c r="K155" i="16"/>
  <c r="L155" i="16" s="1"/>
  <c r="J153" i="16"/>
  <c r="K153" i="16" s="1"/>
  <c r="J163" i="16"/>
  <c r="K163" i="16" s="1"/>
  <c r="J159" i="16"/>
  <c r="K159" i="16" s="1"/>
  <c r="K205" i="16"/>
  <c r="L205" i="16" s="1"/>
  <c r="K219" i="16"/>
  <c r="L219" i="16" s="1"/>
  <c r="J250" i="16"/>
  <c r="K250" i="16" s="1"/>
  <c r="J242" i="16"/>
  <c r="K242" i="16" s="1"/>
  <c r="J234" i="16"/>
  <c r="N113" i="16"/>
  <c r="O113" i="16"/>
  <c r="J132" i="16"/>
  <c r="J158" i="16"/>
  <c r="K158" i="16" s="1"/>
  <c r="J207" i="16"/>
  <c r="K254" i="16"/>
  <c r="L254" i="16" s="1"/>
  <c r="K246" i="16"/>
  <c r="L246" i="16" s="1"/>
  <c r="K238" i="16"/>
  <c r="L238" i="16" s="1"/>
  <c r="M113" i="16"/>
  <c r="J131" i="16"/>
  <c r="K131" i="16" s="1"/>
  <c r="K128" i="16"/>
  <c r="K141" i="16"/>
  <c r="L141" i="16" s="1"/>
  <c r="M141" i="16" s="1"/>
  <c r="L139" i="16"/>
  <c r="M139" i="16" s="1"/>
  <c r="N139" i="16" s="1"/>
  <c r="O139" i="16" s="1"/>
  <c r="K151" i="16"/>
  <c r="L151" i="16" s="1"/>
  <c r="K206" i="16"/>
  <c r="K255" i="16"/>
  <c r="K251" i="16"/>
  <c r="K247" i="16"/>
  <c r="K243" i="16"/>
  <c r="K239" i="16"/>
  <c r="K235" i="16"/>
  <c r="M256" i="16"/>
  <c r="N256" i="16" s="1"/>
  <c r="L253" i="16"/>
  <c r="L249" i="16"/>
  <c r="M248" i="16"/>
  <c r="N248" i="16" s="1"/>
  <c r="O248" i="16" s="1"/>
  <c r="L245" i="16"/>
  <c r="L241" i="16"/>
  <c r="M240" i="16"/>
  <c r="N240" i="16" s="1"/>
  <c r="L237" i="16"/>
  <c r="L161" i="16"/>
  <c r="L162" i="16"/>
  <c r="L160" i="16"/>
  <c r="L154" i="16"/>
  <c r="L156" i="16"/>
  <c r="L152" i="16"/>
  <c r="M152" i="16" s="1"/>
  <c r="K149" i="16"/>
  <c r="K147" i="16"/>
  <c r="K142" i="16"/>
  <c r="K138" i="16"/>
  <c r="L129" i="16"/>
  <c r="L133" i="16"/>
  <c r="M133" i="16" s="1"/>
  <c r="L122" i="16"/>
  <c r="M122" i="16" s="1"/>
  <c r="L118" i="16"/>
  <c r="L124" i="16"/>
  <c r="L120" i="16"/>
  <c r="M120" i="16" s="1"/>
  <c r="L121" i="16"/>
  <c r="M121" i="16" s="1"/>
  <c r="L117" i="16"/>
  <c r="L109" i="16"/>
  <c r="M109" i="16" s="1"/>
  <c r="L100" i="16"/>
  <c r="M100" i="16" s="1"/>
  <c r="L96" i="16"/>
  <c r="L94" i="16"/>
  <c r="I889" i="16"/>
  <c r="J889" i="16"/>
  <c r="K889" i="16"/>
  <c r="L889" i="16"/>
  <c r="M889" i="16"/>
  <c r="N889" i="16"/>
  <c r="O889" i="16"/>
  <c r="P889" i="16"/>
  <c r="H889" i="16"/>
  <c r="I678" i="16"/>
  <c r="J678" i="16"/>
  <c r="H678" i="16"/>
  <c r="D298" i="16"/>
  <c r="E298" i="16"/>
  <c r="F298" i="16"/>
  <c r="G298" i="16"/>
  <c r="I298" i="16"/>
  <c r="H298" i="16"/>
  <c r="H31" i="16"/>
  <c r="G697" i="16"/>
  <c r="E697" i="16"/>
  <c r="F697" i="16"/>
  <c r="D697" i="16"/>
  <c r="E678" i="16"/>
  <c r="F678" i="16"/>
  <c r="G678" i="16"/>
  <c r="D678" i="16"/>
  <c r="O462" i="16" l="1"/>
  <c r="P462" i="16" s="1"/>
  <c r="O722" i="16"/>
  <c r="P722" i="16" s="1"/>
  <c r="O635" i="16"/>
  <c r="P635" i="16" s="1"/>
  <c r="N679" i="16"/>
  <c r="O679" i="16" s="1"/>
  <c r="O706" i="16"/>
  <c r="P706" i="16" s="1"/>
  <c r="K678" i="16"/>
  <c r="N637" i="16"/>
  <c r="O637" i="16" s="1"/>
  <c r="P637" i="16" s="1"/>
  <c r="N707" i="16"/>
  <c r="O707" i="16" s="1"/>
  <c r="P623" i="16"/>
  <c r="N642" i="16"/>
  <c r="O642" i="16" s="1"/>
  <c r="P642" i="16" s="1"/>
  <c r="M252" i="16"/>
  <c r="N252" i="16" s="1"/>
  <c r="O655" i="16"/>
  <c r="P655" i="16" s="1"/>
  <c r="P643" i="16"/>
  <c r="K314" i="16"/>
  <c r="L314" i="16" s="1"/>
  <c r="M314" i="16" s="1"/>
  <c r="N314" i="16" s="1"/>
  <c r="P647" i="16"/>
  <c r="M693" i="16"/>
  <c r="O653" i="16"/>
  <c r="P653" i="16" s="1"/>
  <c r="N692" i="16"/>
  <c r="O692" i="16" s="1"/>
  <c r="P703" i="16"/>
  <c r="P695" i="16"/>
  <c r="J298" i="16"/>
  <c r="O686" i="16"/>
  <c r="P686" i="16" s="1"/>
  <c r="M332" i="16"/>
  <c r="N332" i="16" s="1"/>
  <c r="O332" i="16" s="1"/>
  <c r="M339" i="16"/>
  <c r="N634" i="16"/>
  <c r="O634" i="16" s="1"/>
  <c r="P634" i="16" s="1"/>
  <c r="N630" i="16"/>
  <c r="O630" i="16" s="1"/>
  <c r="P630" i="16" s="1"/>
  <c r="O654" i="16"/>
  <c r="P654" i="16" s="1"/>
  <c r="L689" i="16"/>
  <c r="N620" i="16"/>
  <c r="O620" i="16" s="1"/>
  <c r="M705" i="16"/>
  <c r="N705" i="16" s="1"/>
  <c r="O705" i="16" s="1"/>
  <c r="P705" i="16" s="1"/>
  <c r="N688" i="16"/>
  <c r="P616" i="16"/>
  <c r="M645" i="16"/>
  <c r="N645" i="16" s="1"/>
  <c r="L684" i="16"/>
  <c r="L632" i="16"/>
  <c r="M615" i="16"/>
  <c r="N615" i="16" s="1"/>
  <c r="N648" i="16"/>
  <c r="O648" i="16" s="1"/>
  <c r="P648" i="16" s="1"/>
  <c r="M659" i="16"/>
  <c r="N659" i="16" s="1"/>
  <c r="M638" i="16"/>
  <c r="M711" i="16"/>
  <c r="N711" i="16" s="1"/>
  <c r="O680" i="16"/>
  <c r="P680" i="16" s="1"/>
  <c r="P685" i="16"/>
  <c r="N710" i="16"/>
  <c r="O710" i="16" s="1"/>
  <c r="N619" i="16"/>
  <c r="O619" i="16" s="1"/>
  <c r="P619" i="16" s="1"/>
  <c r="P694" i="16"/>
  <c r="M713" i="16"/>
  <c r="N713" i="16" s="1"/>
  <c r="O713" i="16" s="1"/>
  <c r="P713" i="16" s="1"/>
  <c r="M618" i="16"/>
  <c r="N618" i="16" s="1"/>
  <c r="O621" i="16"/>
  <c r="P621" i="16" s="1"/>
  <c r="P652" i="16"/>
  <c r="M709" i="16"/>
  <c r="N709" i="16" s="1"/>
  <c r="P641" i="16"/>
  <c r="M319" i="16"/>
  <c r="N319" i="16" s="1"/>
  <c r="P679" i="16"/>
  <c r="N661" i="16"/>
  <c r="M644" i="16"/>
  <c r="N660" i="16"/>
  <c r="O660" i="16" s="1"/>
  <c r="P660" i="16" s="1"/>
  <c r="M622" i="16"/>
  <c r="M614" i="16"/>
  <c r="N651" i="16"/>
  <c r="O651" i="16" s="1"/>
  <c r="P651" i="16" s="1"/>
  <c r="L307" i="16"/>
  <c r="M307" i="16" s="1"/>
  <c r="N307" i="16" s="1"/>
  <c r="M587" i="16"/>
  <c r="N587" i="16" s="1"/>
  <c r="O587" i="16" s="1"/>
  <c r="P587" i="16" s="1"/>
  <c r="L683" i="16"/>
  <c r="P712" i="16"/>
  <c r="M691" i="16"/>
  <c r="N691" i="16" s="1"/>
  <c r="N681" i="16"/>
  <c r="O681" i="16" s="1"/>
  <c r="P681" i="16" s="1"/>
  <c r="O640" i="16"/>
  <c r="P640" i="16" s="1"/>
  <c r="M633" i="16"/>
  <c r="N633" i="16" s="1"/>
  <c r="O633" i="16" s="1"/>
  <c r="P633" i="16" s="1"/>
  <c r="N631" i="16"/>
  <c r="O631" i="16" s="1"/>
  <c r="P631" i="16" s="1"/>
  <c r="N437" i="16"/>
  <c r="O457" i="16"/>
  <c r="P457" i="16" s="1"/>
  <c r="L328" i="16"/>
  <c r="M324" i="16"/>
  <c r="M329" i="16"/>
  <c r="N329" i="16" s="1"/>
  <c r="M341" i="16"/>
  <c r="O387" i="16"/>
  <c r="P387" i="16" s="1"/>
  <c r="K334" i="16"/>
  <c r="L302" i="16"/>
  <c r="M302" i="16" s="1"/>
  <c r="N302" i="16" s="1"/>
  <c r="M316" i="16"/>
  <c r="N316" i="16" s="1"/>
  <c r="O316" i="16" s="1"/>
  <c r="L369" i="16"/>
  <c r="M369" i="16" s="1"/>
  <c r="N369" i="16" s="1"/>
  <c r="K315" i="16"/>
  <c r="L315" i="16" s="1"/>
  <c r="K336" i="16"/>
  <c r="L336" i="16" s="1"/>
  <c r="K344" i="16"/>
  <c r="M306" i="16"/>
  <c r="M322" i="16"/>
  <c r="N322" i="16" s="1"/>
  <c r="O322" i="16" s="1"/>
  <c r="K338" i="16"/>
  <c r="M303" i="16"/>
  <c r="N303" i="16" s="1"/>
  <c r="K320" i="16"/>
  <c r="L320" i="16" s="1"/>
  <c r="M317" i="16"/>
  <c r="N317" i="16" s="1"/>
  <c r="O317" i="16" s="1"/>
  <c r="L342" i="16"/>
  <c r="M342" i="16" s="1"/>
  <c r="M447" i="16"/>
  <c r="N447" i="16" s="1"/>
  <c r="L326" i="16"/>
  <c r="M326" i="16" s="1"/>
  <c r="K343" i="16"/>
  <c r="L386" i="16"/>
  <c r="M386" i="16" s="1"/>
  <c r="N386" i="16" s="1"/>
  <c r="P405" i="16"/>
  <c r="K310" i="16"/>
  <c r="L310" i="16" s="1"/>
  <c r="K299" i="16"/>
  <c r="L308" i="16"/>
  <c r="M308" i="16" s="1"/>
  <c r="K331" i="16"/>
  <c r="M330" i="16"/>
  <c r="N330" i="16" s="1"/>
  <c r="K346" i="16"/>
  <c r="L323" i="16"/>
  <c r="K335" i="16"/>
  <c r="K304" i="16"/>
  <c r="L311" i="16"/>
  <c r="L300" i="16"/>
  <c r="M300" i="16" s="1"/>
  <c r="L318" i="16"/>
  <c r="K352" i="16"/>
  <c r="L352" i="16" s="1"/>
  <c r="M327" i="16"/>
  <c r="N327" i="16" s="1"/>
  <c r="O327" i="16" s="1"/>
  <c r="N339" i="16"/>
  <c r="M347" i="16"/>
  <c r="M312" i="16"/>
  <c r="N312" i="16" s="1"/>
  <c r="O312" i="16" s="1"/>
  <c r="M340" i="16"/>
  <c r="N340" i="16" s="1"/>
  <c r="O340" i="16" s="1"/>
  <c r="M305" i="16"/>
  <c r="N305" i="16" s="1"/>
  <c r="O305" i="16" s="1"/>
  <c r="M345" i="16"/>
  <c r="N345" i="16" s="1"/>
  <c r="O345" i="16" s="1"/>
  <c r="O313" i="16"/>
  <c r="P313" i="16" s="1"/>
  <c r="N333" i="16"/>
  <c r="O333" i="16" s="1"/>
  <c r="N325" i="16"/>
  <c r="O325" i="16" s="1"/>
  <c r="M301" i="16"/>
  <c r="M309" i="16"/>
  <c r="N309" i="16" s="1"/>
  <c r="M321" i="16"/>
  <c r="N337" i="16"/>
  <c r="N301" i="16"/>
  <c r="L119" i="16"/>
  <c r="M119" i="16" s="1"/>
  <c r="N119" i="16" s="1"/>
  <c r="M236" i="16"/>
  <c r="N236" i="16" s="1"/>
  <c r="M232" i="16"/>
  <c r="N232" i="16" s="1"/>
  <c r="O232" i="16" s="1"/>
  <c r="L285" i="16"/>
  <c r="M285" i="16" s="1"/>
  <c r="L163" i="16"/>
  <c r="M163" i="16" s="1"/>
  <c r="N163" i="16" s="1"/>
  <c r="O163" i="16" s="1"/>
  <c r="P113" i="16"/>
  <c r="L137" i="16"/>
  <c r="M137" i="16" s="1"/>
  <c r="N137" i="16" s="1"/>
  <c r="L293" i="16"/>
  <c r="M293" i="16" s="1"/>
  <c r="L281" i="16"/>
  <c r="M281" i="16" s="1"/>
  <c r="L289" i="16"/>
  <c r="M289" i="16" s="1"/>
  <c r="L123" i="16"/>
  <c r="M123" i="16" s="1"/>
  <c r="N123" i="16" s="1"/>
  <c r="L126" i="16"/>
  <c r="M126" i="16" s="1"/>
  <c r="N126" i="16" s="1"/>
  <c r="O126" i="16" s="1"/>
  <c r="M287" i="16"/>
  <c r="N287" i="16" s="1"/>
  <c r="O287" i="16" s="1"/>
  <c r="N295" i="16"/>
  <c r="L145" i="16"/>
  <c r="M145" i="16" s="1"/>
  <c r="L158" i="16"/>
  <c r="M158" i="16" s="1"/>
  <c r="N158" i="16" s="1"/>
  <c r="L146" i="16"/>
  <c r="M146" i="16" s="1"/>
  <c r="L292" i="16"/>
  <c r="M292" i="16" s="1"/>
  <c r="N292" i="16" s="1"/>
  <c r="L111" i="16"/>
  <c r="M111" i="16" s="1"/>
  <c r="P104" i="16"/>
  <c r="N204" i="16"/>
  <c r="O204" i="16" s="1"/>
  <c r="P204" i="16" s="1"/>
  <c r="L276" i="16"/>
  <c r="M276" i="16" s="1"/>
  <c r="N276" i="16" s="1"/>
  <c r="L282" i="16"/>
  <c r="M282" i="16" s="1"/>
  <c r="L290" i="16"/>
  <c r="O279" i="16"/>
  <c r="P279" i="16" s="1"/>
  <c r="O295" i="16"/>
  <c r="L286" i="16"/>
  <c r="L294" i="16"/>
  <c r="L280" i="16"/>
  <c r="L288" i="16"/>
  <c r="L296" i="16"/>
  <c r="M296" i="16" s="1"/>
  <c r="N296" i="16" s="1"/>
  <c r="O283" i="16"/>
  <c r="P283" i="16" s="1"/>
  <c r="N291" i="16"/>
  <c r="M284" i="16"/>
  <c r="N284" i="16" s="1"/>
  <c r="O284" i="16" s="1"/>
  <c r="L93" i="16"/>
  <c r="M93" i="16" s="1"/>
  <c r="N93" i="16" s="1"/>
  <c r="O93" i="16" s="1"/>
  <c r="M249" i="16"/>
  <c r="N249" i="16" s="1"/>
  <c r="O249" i="16" s="1"/>
  <c r="P248" i="16"/>
  <c r="L131" i="16"/>
  <c r="M131" i="16" s="1"/>
  <c r="M219" i="16"/>
  <c r="N219" i="16" s="1"/>
  <c r="M241" i="16"/>
  <c r="N241" i="16" s="1"/>
  <c r="O241" i="16" s="1"/>
  <c r="M263" i="16"/>
  <c r="N263" i="16" s="1"/>
  <c r="O263" i="16" s="1"/>
  <c r="M275" i="16"/>
  <c r="L261" i="16"/>
  <c r="M261" i="16" s="1"/>
  <c r="N261" i="16" s="1"/>
  <c r="O261" i="16" s="1"/>
  <c r="K244" i="16"/>
  <c r="K257" i="16"/>
  <c r="L206" i="16"/>
  <c r="O240" i="16"/>
  <c r="P240" i="16" s="1"/>
  <c r="M259" i="16"/>
  <c r="N259" i="16" s="1"/>
  <c r="O259" i="16" s="1"/>
  <c r="L266" i="16"/>
  <c r="M266" i="16" s="1"/>
  <c r="M264" i="16"/>
  <c r="N264" i="16" s="1"/>
  <c r="M274" i="16"/>
  <c r="L270" i="16"/>
  <c r="M270" i="16" s="1"/>
  <c r="L268" i="16"/>
  <c r="O267" i="16"/>
  <c r="P267" i="16" s="1"/>
  <c r="M265" i="16"/>
  <c r="M269" i="16"/>
  <c r="N269" i="16" s="1"/>
  <c r="M273" i="16"/>
  <c r="N273" i="16" s="1"/>
  <c r="O273" i="16" s="1"/>
  <c r="M277" i="16"/>
  <c r="L272" i="16"/>
  <c r="M272" i="16" s="1"/>
  <c r="L262" i="16"/>
  <c r="M271" i="16"/>
  <c r="M258" i="16"/>
  <c r="N144" i="16"/>
  <c r="O144" i="16" s="1"/>
  <c r="P144" i="16" s="1"/>
  <c r="N106" i="16"/>
  <c r="O106" i="16" s="1"/>
  <c r="N108" i="16"/>
  <c r="O108" i="16" s="1"/>
  <c r="P108" i="16" s="1"/>
  <c r="L115" i="16"/>
  <c r="M115" i="16" s="1"/>
  <c r="M238" i="16"/>
  <c r="P139" i="16"/>
  <c r="M254" i="16"/>
  <c r="L138" i="16"/>
  <c r="M138" i="16" s="1"/>
  <c r="L147" i="16"/>
  <c r="M147" i="16" s="1"/>
  <c r="N147" i="16" s="1"/>
  <c r="M102" i="16"/>
  <c r="N102" i="16" s="1"/>
  <c r="O102" i="16" s="1"/>
  <c r="M112" i="16"/>
  <c r="N112" i="16" s="1"/>
  <c r="O112" i="16" s="1"/>
  <c r="L127" i="16"/>
  <c r="M127" i="16" s="1"/>
  <c r="M155" i="16"/>
  <c r="N155" i="16" s="1"/>
  <c r="M162" i="16"/>
  <c r="M151" i="16"/>
  <c r="N151" i="16" s="1"/>
  <c r="O151" i="16" s="1"/>
  <c r="K132" i="16"/>
  <c r="L132" i="16" s="1"/>
  <c r="K95" i="16"/>
  <c r="L95" i="16" s="1"/>
  <c r="M213" i="16"/>
  <c r="N213" i="16" s="1"/>
  <c r="L128" i="16"/>
  <c r="M128" i="16" s="1"/>
  <c r="M253" i="16"/>
  <c r="K234" i="16"/>
  <c r="L234" i="16" s="1"/>
  <c r="M246" i="16"/>
  <c r="N246" i="16" s="1"/>
  <c r="L140" i="16"/>
  <c r="M140" i="16" s="1"/>
  <c r="M161" i="16"/>
  <c r="N161" i="16" s="1"/>
  <c r="L159" i="16"/>
  <c r="M159" i="16" s="1"/>
  <c r="M205" i="16"/>
  <c r="N205" i="16" s="1"/>
  <c r="O205" i="16" s="1"/>
  <c r="L242" i="16"/>
  <c r="K207" i="16"/>
  <c r="L207" i="16" s="1"/>
  <c r="K103" i="16"/>
  <c r="L103" i="16" s="1"/>
  <c r="M110" i="16"/>
  <c r="K101" i="16"/>
  <c r="O256" i="16"/>
  <c r="P256" i="16" s="1"/>
  <c r="L250" i="16"/>
  <c r="L153" i="16"/>
  <c r="M153" i="16" s="1"/>
  <c r="K130" i="16"/>
  <c r="K148" i="16"/>
  <c r="L148" i="16" s="1"/>
  <c r="M99" i="16"/>
  <c r="L247" i="16"/>
  <c r="M247" i="16" s="1"/>
  <c r="M237" i="16"/>
  <c r="N237" i="16" s="1"/>
  <c r="L243" i="16"/>
  <c r="M243" i="16" s="1"/>
  <c r="L239" i="16"/>
  <c r="M239" i="16" s="1"/>
  <c r="L255" i="16"/>
  <c r="L235" i="16"/>
  <c r="M245" i="16"/>
  <c r="N245" i="16" s="1"/>
  <c r="O245" i="16" s="1"/>
  <c r="L251" i="16"/>
  <c r="M160" i="16"/>
  <c r="M154" i="16"/>
  <c r="N152" i="16"/>
  <c r="O152" i="16" s="1"/>
  <c r="M156" i="16"/>
  <c r="L149" i="16"/>
  <c r="N141" i="16"/>
  <c r="L142" i="16"/>
  <c r="M142" i="16" s="1"/>
  <c r="M129" i="16"/>
  <c r="N133" i="16"/>
  <c r="O133" i="16" s="1"/>
  <c r="N121" i="16"/>
  <c r="M124" i="16"/>
  <c r="M118" i="16"/>
  <c r="N120" i="16"/>
  <c r="O120" i="16" s="1"/>
  <c r="M117" i="16"/>
  <c r="N122" i="16"/>
  <c r="O122" i="16" s="1"/>
  <c r="N109" i="16"/>
  <c r="O109" i="16" s="1"/>
  <c r="N100" i="16"/>
  <c r="O100" i="16" s="1"/>
  <c r="M94" i="16"/>
  <c r="N94" i="16" s="1"/>
  <c r="M96" i="16"/>
  <c r="G617" i="16"/>
  <c r="H550" i="16"/>
  <c r="I550" i="16"/>
  <c r="J550" i="16"/>
  <c r="K550" i="16"/>
  <c r="L550" i="16"/>
  <c r="M550" i="16"/>
  <c r="N550" i="16"/>
  <c r="O550" i="16"/>
  <c r="P550" i="16"/>
  <c r="G550" i="16"/>
  <c r="G260" i="16"/>
  <c r="G77" i="16"/>
  <c r="F731" i="16"/>
  <c r="F728" i="16"/>
  <c r="F734" i="16"/>
  <c r="G674" i="16"/>
  <c r="G673" i="16" s="1"/>
  <c r="G672" i="16" s="1"/>
  <c r="H674" i="16"/>
  <c r="H673" i="16" s="1"/>
  <c r="H672" i="16" s="1"/>
  <c r="I674" i="16"/>
  <c r="I673" i="16" s="1"/>
  <c r="I672" i="16" s="1"/>
  <c r="J674" i="16"/>
  <c r="J673" i="16" s="1"/>
  <c r="J672" i="16" s="1"/>
  <c r="K674" i="16"/>
  <c r="K673" i="16" s="1"/>
  <c r="K672" i="16" s="1"/>
  <c r="L674" i="16"/>
  <c r="L673" i="16" s="1"/>
  <c r="L672" i="16" s="1"/>
  <c r="M674" i="16"/>
  <c r="M673" i="16" s="1"/>
  <c r="M672" i="16" s="1"/>
  <c r="N674" i="16"/>
  <c r="N673" i="16" s="1"/>
  <c r="N672" i="16" s="1"/>
  <c r="O674" i="16"/>
  <c r="O673" i="16" s="1"/>
  <c r="O672" i="16" s="1"/>
  <c r="P674" i="16"/>
  <c r="P673" i="16" s="1"/>
  <c r="P672" i="16" s="1"/>
  <c r="E674" i="16"/>
  <c r="E673" i="16" s="1"/>
  <c r="F674" i="16"/>
  <c r="F673" i="16" s="1"/>
  <c r="D674" i="16"/>
  <c r="D673" i="16" s="1"/>
  <c r="O303" i="16" l="1"/>
  <c r="P303" i="16" s="1"/>
  <c r="O252" i="16"/>
  <c r="P252" i="16" s="1"/>
  <c r="O369" i="16"/>
  <c r="P369" i="16" s="1"/>
  <c r="P692" i="16"/>
  <c r="N300" i="16"/>
  <c r="O300" i="16" s="1"/>
  <c r="P300" i="16" s="1"/>
  <c r="P707" i="16"/>
  <c r="N693" i="16"/>
  <c r="O693" i="16" s="1"/>
  <c r="O447" i="16"/>
  <c r="P447" i="16" s="1"/>
  <c r="O319" i="16"/>
  <c r="P319" i="16" s="1"/>
  <c r="P345" i="16"/>
  <c r="L678" i="16"/>
  <c r="M683" i="16"/>
  <c r="N683" i="16" s="1"/>
  <c r="N622" i="16"/>
  <c r="N644" i="16"/>
  <c r="O644" i="16" s="1"/>
  <c r="P644" i="16" s="1"/>
  <c r="O688" i="16"/>
  <c r="P688" i="16" s="1"/>
  <c r="M684" i="16"/>
  <c r="N684" i="16" s="1"/>
  <c r="P710" i="16"/>
  <c r="P305" i="16"/>
  <c r="O314" i="16"/>
  <c r="P314" i="16" s="1"/>
  <c r="P325" i="16"/>
  <c r="O661" i="16"/>
  <c r="P661" i="16" s="1"/>
  <c r="N614" i="16"/>
  <c r="O614" i="16" s="1"/>
  <c r="O618" i="16"/>
  <c r="P618" i="16" s="1"/>
  <c r="N638" i="16"/>
  <c r="O638" i="16" s="1"/>
  <c r="O645" i="16"/>
  <c r="P645" i="16" s="1"/>
  <c r="P620" i="16"/>
  <c r="O709" i="16"/>
  <c r="P709" i="16" s="1"/>
  <c r="O307" i="16"/>
  <c r="P307" i="16" s="1"/>
  <c r="L331" i="16"/>
  <c r="M331" i="16" s="1"/>
  <c r="N331" i="16" s="1"/>
  <c r="O331" i="16" s="1"/>
  <c r="P331" i="16" s="1"/>
  <c r="N341" i="16"/>
  <c r="O615" i="16"/>
  <c r="P615" i="16" s="1"/>
  <c r="M689" i="16"/>
  <c r="O711" i="16"/>
  <c r="P711" i="16" s="1"/>
  <c r="O659" i="16"/>
  <c r="P659" i="16" s="1"/>
  <c r="M632" i="16"/>
  <c r="N632" i="16" s="1"/>
  <c r="O691" i="16"/>
  <c r="P691" i="16" s="1"/>
  <c r="P322" i="16"/>
  <c r="O330" i="16"/>
  <c r="P330" i="16" s="1"/>
  <c r="N324" i="16"/>
  <c r="O324" i="16" s="1"/>
  <c r="M352" i="16"/>
  <c r="N347" i="16"/>
  <c r="O347" i="16" s="1"/>
  <c r="P347" i="16" s="1"/>
  <c r="L346" i="16"/>
  <c r="N308" i="16"/>
  <c r="M310" i="16"/>
  <c r="N310" i="16" s="1"/>
  <c r="L344" i="16"/>
  <c r="M344" i="16" s="1"/>
  <c r="N344" i="16" s="1"/>
  <c r="M336" i="16"/>
  <c r="N336" i="16" s="1"/>
  <c r="M323" i="16"/>
  <c r="N323" i="16" s="1"/>
  <c r="O323" i="16" s="1"/>
  <c r="P333" i="16"/>
  <c r="P327" i="16"/>
  <c r="P340" i="16"/>
  <c r="O437" i="16"/>
  <c r="P437" i="16" s="1"/>
  <c r="P436" i="16" s="1"/>
  <c r="O339" i="16"/>
  <c r="P339" i="16" s="1"/>
  <c r="K298" i="16"/>
  <c r="L299" i="16"/>
  <c r="N342" i="16"/>
  <c r="O342" i="16" s="1"/>
  <c r="P342" i="16" s="1"/>
  <c r="M320" i="16"/>
  <c r="N320" i="16" s="1"/>
  <c r="O320" i="16" s="1"/>
  <c r="P320" i="16" s="1"/>
  <c r="L334" i="16"/>
  <c r="P316" i="16"/>
  <c r="L335" i="16"/>
  <c r="P312" i="16"/>
  <c r="N326" i="16"/>
  <c r="O326" i="16" s="1"/>
  <c r="P326" i="16" s="1"/>
  <c r="P332" i="16"/>
  <c r="O329" i="16"/>
  <c r="P329" i="16" s="1"/>
  <c r="O337" i="16"/>
  <c r="P337" i="16" s="1"/>
  <c r="M318" i="16"/>
  <c r="N318" i="16" s="1"/>
  <c r="O386" i="16"/>
  <c r="P386" i="16" s="1"/>
  <c r="N306" i="16"/>
  <c r="O306" i="16" s="1"/>
  <c r="P306" i="16" s="1"/>
  <c r="O302" i="16"/>
  <c r="P302" i="16" s="1"/>
  <c r="M315" i="16"/>
  <c r="N315" i="16" s="1"/>
  <c r="M328" i="16"/>
  <c r="N328" i="16" s="1"/>
  <c r="P317" i="16"/>
  <c r="L304" i="16"/>
  <c r="M304" i="16" s="1"/>
  <c r="N304" i="16" s="1"/>
  <c r="O304" i="16" s="1"/>
  <c r="P304" i="16" s="1"/>
  <c r="M311" i="16"/>
  <c r="L338" i="16"/>
  <c r="M338" i="16" s="1"/>
  <c r="N338" i="16" s="1"/>
  <c r="L343" i="16"/>
  <c r="O301" i="16"/>
  <c r="P301" i="16" s="1"/>
  <c r="N321" i="16"/>
  <c r="O309" i="16"/>
  <c r="P309" i="16" s="1"/>
  <c r="O219" i="16"/>
  <c r="P219" i="16" s="1"/>
  <c r="O236" i="16"/>
  <c r="P236" i="16" s="1"/>
  <c r="N289" i="16"/>
  <c r="O289" i="16" s="1"/>
  <c r="N159" i="16"/>
  <c r="O159" i="16" s="1"/>
  <c r="P295" i="16"/>
  <c r="O137" i="16"/>
  <c r="P137" i="16" s="1"/>
  <c r="M206" i="16"/>
  <c r="N206" i="16" s="1"/>
  <c r="O206" i="16" s="1"/>
  <c r="P206" i="16" s="1"/>
  <c r="P284" i="16"/>
  <c r="N145" i="16"/>
  <c r="O145" i="16" s="1"/>
  <c r="P145" i="16" s="1"/>
  <c r="N146" i="16"/>
  <c r="O146" i="16" s="1"/>
  <c r="O292" i="16"/>
  <c r="P292" i="16" s="1"/>
  <c r="P261" i="16"/>
  <c r="P249" i="16"/>
  <c r="N140" i="16"/>
  <c r="O140" i="16" s="1"/>
  <c r="P259" i="16"/>
  <c r="N285" i="16"/>
  <c r="P287" i="16"/>
  <c r="O291" i="16"/>
  <c r="P291" i="16" s="1"/>
  <c r="P273" i="16"/>
  <c r="N275" i="16"/>
  <c r="O275" i="16" s="1"/>
  <c r="N293" i="16"/>
  <c r="O293" i="16" s="1"/>
  <c r="P293" i="16" s="1"/>
  <c r="M288" i="16"/>
  <c r="N288" i="16" s="1"/>
  <c r="M280" i="16"/>
  <c r="N281" i="16"/>
  <c r="O281" i="16" s="1"/>
  <c r="P281" i="16" s="1"/>
  <c r="M294" i="16"/>
  <c r="N294" i="16" s="1"/>
  <c r="N282" i="16"/>
  <c r="O282" i="16" s="1"/>
  <c r="P282" i="16" s="1"/>
  <c r="O296" i="16"/>
  <c r="P296" i="16" s="1"/>
  <c r="M290" i="16"/>
  <c r="N290" i="16" s="1"/>
  <c r="M286" i="16"/>
  <c r="N286" i="16" s="1"/>
  <c r="P241" i="16"/>
  <c r="O161" i="16"/>
  <c r="P161" i="16" s="1"/>
  <c r="O155" i="16"/>
  <c r="P155" i="16" s="1"/>
  <c r="N277" i="16"/>
  <c r="O277" i="16" s="1"/>
  <c r="O264" i="16"/>
  <c r="P264" i="16" s="1"/>
  <c r="N266" i="16"/>
  <c r="O266" i="16" s="1"/>
  <c r="P266" i="16" s="1"/>
  <c r="P126" i="16"/>
  <c r="P232" i="16"/>
  <c r="P263" i="16"/>
  <c r="P163" i="16"/>
  <c r="N238" i="16"/>
  <c r="O238" i="16" s="1"/>
  <c r="P245" i="16"/>
  <c r="N271" i="16"/>
  <c r="O271" i="16" s="1"/>
  <c r="L257" i="16"/>
  <c r="M257" i="16" s="1"/>
  <c r="N257" i="16" s="1"/>
  <c r="N111" i="16"/>
  <c r="O111" i="16" s="1"/>
  <c r="O246" i="16"/>
  <c r="P246" i="16" s="1"/>
  <c r="N253" i="16"/>
  <c r="N127" i="16"/>
  <c r="O127" i="16" s="1"/>
  <c r="P127" i="16" s="1"/>
  <c r="P133" i="16"/>
  <c r="M207" i="16"/>
  <c r="N207" i="16" s="1"/>
  <c r="N258" i="16"/>
  <c r="O258" i="16" s="1"/>
  <c r="N274" i="16"/>
  <c r="O274" i="16" s="1"/>
  <c r="P274" i="16" s="1"/>
  <c r="L244" i="16"/>
  <c r="M244" i="16" s="1"/>
  <c r="N244" i="16" s="1"/>
  <c r="M268" i="16"/>
  <c r="N268" i="16" s="1"/>
  <c r="O269" i="16"/>
  <c r="P269" i="16" s="1"/>
  <c r="M262" i="16"/>
  <c r="N262" i="16" s="1"/>
  <c r="O276" i="16"/>
  <c r="P276" i="16" s="1"/>
  <c r="N265" i="16"/>
  <c r="O265" i="16" s="1"/>
  <c r="P265" i="16" s="1"/>
  <c r="N272" i="16"/>
  <c r="O272" i="16" s="1"/>
  <c r="N270" i="16"/>
  <c r="O270" i="16" s="1"/>
  <c r="P270" i="16" s="1"/>
  <c r="M255" i="16"/>
  <c r="N255" i="16" s="1"/>
  <c r="O255" i="16" s="1"/>
  <c r="N247" i="16"/>
  <c r="O247" i="16" s="1"/>
  <c r="N154" i="16"/>
  <c r="O154" i="16" s="1"/>
  <c r="N162" i="16"/>
  <c r="O162" i="16" s="1"/>
  <c r="P162" i="16" s="1"/>
  <c r="N239" i="16"/>
  <c r="O239" i="16" s="1"/>
  <c r="L130" i="16"/>
  <c r="M130" i="16" s="1"/>
  <c r="O237" i="16"/>
  <c r="P237" i="16" s="1"/>
  <c r="P109" i="16"/>
  <c r="M132" i="16"/>
  <c r="N132" i="16" s="1"/>
  <c r="O132" i="16" s="1"/>
  <c r="O213" i="16"/>
  <c r="P213" i="16" s="1"/>
  <c r="N254" i="16"/>
  <c r="O254" i="16" s="1"/>
  <c r="P112" i="16"/>
  <c r="P120" i="16"/>
  <c r="N115" i="16"/>
  <c r="O121" i="16"/>
  <c r="P121" i="16" s="1"/>
  <c r="O141" i="16"/>
  <c r="P141" i="16" s="1"/>
  <c r="N99" i="16"/>
  <c r="O99" i="16" s="1"/>
  <c r="N153" i="16"/>
  <c r="O153" i="16" s="1"/>
  <c r="L101" i="16"/>
  <c r="M101" i="16" s="1"/>
  <c r="M95" i="16"/>
  <c r="N95" i="16" s="1"/>
  <c r="P122" i="16"/>
  <c r="P151" i="16"/>
  <c r="P93" i="16"/>
  <c r="M235" i="16"/>
  <c r="N235" i="16" s="1"/>
  <c r="O235" i="16" s="1"/>
  <c r="M148" i="16"/>
  <c r="N148" i="16" s="1"/>
  <c r="M250" i="16"/>
  <c r="N250" i="16" s="1"/>
  <c r="N110" i="16"/>
  <c r="O110" i="16" s="1"/>
  <c r="M242" i="16"/>
  <c r="P205" i="16"/>
  <c r="N128" i="16"/>
  <c r="O128" i="16" s="1"/>
  <c r="P100" i="16"/>
  <c r="M234" i="16"/>
  <c r="P152" i="16"/>
  <c r="P102" i="16"/>
  <c r="P106" i="16"/>
  <c r="N243" i="16"/>
  <c r="O243" i="16" s="1"/>
  <c r="M103" i="16"/>
  <c r="M251" i="16"/>
  <c r="N160" i="16"/>
  <c r="O160" i="16" s="1"/>
  <c r="O158" i="16"/>
  <c r="P158" i="16" s="1"/>
  <c r="N156" i="16"/>
  <c r="O156" i="16" s="1"/>
  <c r="P156" i="16" s="1"/>
  <c r="M149" i="16"/>
  <c r="O147" i="16"/>
  <c r="P147" i="16" s="1"/>
  <c r="N138" i="16"/>
  <c r="O138" i="16" s="1"/>
  <c r="P138" i="16" s="1"/>
  <c r="N142" i="16"/>
  <c r="O142" i="16" s="1"/>
  <c r="N129" i="16"/>
  <c r="O129" i="16" s="1"/>
  <c r="N131" i="16"/>
  <c r="O131" i="16" s="1"/>
  <c r="N118" i="16"/>
  <c r="O118" i="16" s="1"/>
  <c r="N124" i="16"/>
  <c r="N117" i="16"/>
  <c r="O123" i="16"/>
  <c r="P123" i="16" s="1"/>
  <c r="O119" i="16"/>
  <c r="P119" i="16" s="1"/>
  <c r="N96" i="16"/>
  <c r="O96" i="16" s="1"/>
  <c r="O94" i="16"/>
  <c r="P94" i="16" s="1"/>
  <c r="F727" i="16"/>
  <c r="F576" i="16"/>
  <c r="J436" i="16"/>
  <c r="K436" i="16"/>
  <c r="L436" i="16"/>
  <c r="M436" i="16"/>
  <c r="N436" i="16"/>
  <c r="G436" i="16"/>
  <c r="H436" i="16"/>
  <c r="I436" i="16"/>
  <c r="F436" i="16"/>
  <c r="F46" i="16"/>
  <c r="E639" i="16"/>
  <c r="E636" i="16" s="1"/>
  <c r="P693" i="16" l="1"/>
  <c r="O436" i="16"/>
  <c r="P638" i="16"/>
  <c r="O683" i="16"/>
  <c r="P683" i="16" s="1"/>
  <c r="O310" i="16"/>
  <c r="P310" i="16" s="1"/>
  <c r="M678" i="16"/>
  <c r="N689" i="16"/>
  <c r="O341" i="16"/>
  <c r="P341" i="16" s="1"/>
  <c r="M335" i="16"/>
  <c r="N335" i="16" s="1"/>
  <c r="N311" i="16"/>
  <c r="O311" i="16" s="1"/>
  <c r="P311" i="16" s="1"/>
  <c r="O632" i="16"/>
  <c r="P632" i="16" s="1"/>
  <c r="P614" i="16"/>
  <c r="O684" i="16"/>
  <c r="O622" i="16"/>
  <c r="P622" i="16" s="1"/>
  <c r="O328" i="16"/>
  <c r="P328" i="16" s="1"/>
  <c r="O315" i="16"/>
  <c r="P315" i="16" s="1"/>
  <c r="L298" i="16"/>
  <c r="O318" i="16"/>
  <c r="P318" i="16" s="1"/>
  <c r="P323" i="16"/>
  <c r="O336" i="16"/>
  <c r="P336" i="16" s="1"/>
  <c r="O308" i="16"/>
  <c r="P308" i="16" s="1"/>
  <c r="P324" i="16"/>
  <c r="O321" i="16"/>
  <c r="P321" i="16" s="1"/>
  <c r="M334" i="16"/>
  <c r="O338" i="16"/>
  <c r="P338" i="16" s="1"/>
  <c r="M299" i="16"/>
  <c r="O344" i="16"/>
  <c r="P344" i="16" s="1"/>
  <c r="M346" i="16"/>
  <c r="N346" i="16" s="1"/>
  <c r="N352" i="16"/>
  <c r="M343" i="16"/>
  <c r="P289" i="16"/>
  <c r="P140" i="16"/>
  <c r="P159" i="16"/>
  <c r="P238" i="16"/>
  <c r="P277" i="16"/>
  <c r="O285" i="16"/>
  <c r="P285" i="16" s="1"/>
  <c r="P271" i="16"/>
  <c r="P146" i="16"/>
  <c r="P118" i="16"/>
  <c r="O253" i="16"/>
  <c r="P253" i="16" s="1"/>
  <c r="P131" i="16"/>
  <c r="P272" i="16"/>
  <c r="P254" i="16"/>
  <c r="P275" i="16"/>
  <c r="O207" i="16"/>
  <c r="P207" i="16" s="1"/>
  <c r="O286" i="16"/>
  <c r="P286" i="16" s="1"/>
  <c r="O294" i="16"/>
  <c r="P294" i="16" s="1"/>
  <c r="N280" i="16"/>
  <c r="O280" i="16" s="1"/>
  <c r="P280" i="16" s="1"/>
  <c r="O288" i="16"/>
  <c r="P288" i="16" s="1"/>
  <c r="O290" i="16"/>
  <c r="P290" i="16" s="1"/>
  <c r="P132" i="16"/>
  <c r="N251" i="16"/>
  <c r="O251" i="16" s="1"/>
  <c r="P235" i="16"/>
  <c r="P154" i="16"/>
  <c r="O262" i="16"/>
  <c r="P262" i="16" s="1"/>
  <c r="P258" i="16"/>
  <c r="P247" i="16"/>
  <c r="O257" i="16"/>
  <c r="P257" i="16" s="1"/>
  <c r="P239" i="16"/>
  <c r="P255" i="16"/>
  <c r="O244" i="16"/>
  <c r="P244" i="16" s="1"/>
  <c r="P243" i="16"/>
  <c r="N242" i="16"/>
  <c r="O242" i="16" s="1"/>
  <c r="P242" i="16" s="1"/>
  <c r="P111" i="16"/>
  <c r="O268" i="16"/>
  <c r="P268" i="16" s="1"/>
  <c r="O148" i="16"/>
  <c r="P148" i="16" s="1"/>
  <c r="O124" i="16"/>
  <c r="P124" i="16" s="1"/>
  <c r="O115" i="16"/>
  <c r="P115" i="16" s="1"/>
  <c r="P128" i="16"/>
  <c r="P110" i="16"/>
  <c r="N234" i="16"/>
  <c r="O234" i="16" s="1"/>
  <c r="P234" i="16" s="1"/>
  <c r="P99" i="16"/>
  <c r="P142" i="16"/>
  <c r="P160" i="16"/>
  <c r="N101" i="16"/>
  <c r="O101" i="16" s="1"/>
  <c r="N130" i="16"/>
  <c r="O130" i="16" s="1"/>
  <c r="P130" i="16" s="1"/>
  <c r="N103" i="16"/>
  <c r="O103" i="16" s="1"/>
  <c r="P103" i="16" s="1"/>
  <c r="O117" i="16"/>
  <c r="P117" i="16" s="1"/>
  <c r="O250" i="16"/>
  <c r="P250" i="16" s="1"/>
  <c r="O95" i="16"/>
  <c r="P95" i="16" s="1"/>
  <c r="P153" i="16"/>
  <c r="P129" i="16"/>
  <c r="P96" i="16"/>
  <c r="N149" i="16"/>
  <c r="E649" i="16"/>
  <c r="E373" i="16"/>
  <c r="E372" i="16" s="1"/>
  <c r="E371" i="16" s="1"/>
  <c r="D952" i="16"/>
  <c r="D763" i="16"/>
  <c r="D762" i="16" s="1"/>
  <c r="D761" i="16" s="1"/>
  <c r="D760" i="16" s="1"/>
  <c r="D759" i="16" s="1"/>
  <c r="E763" i="16"/>
  <c r="E762" i="16" s="1"/>
  <c r="E761" i="16" s="1"/>
  <c r="E760" i="16" s="1"/>
  <c r="E759" i="16" s="1"/>
  <c r="F763" i="16"/>
  <c r="F762" i="16" s="1"/>
  <c r="F761" i="16" s="1"/>
  <c r="F760" i="16" s="1"/>
  <c r="F759" i="16" s="1"/>
  <c r="G763" i="16"/>
  <c r="G762" i="16" s="1"/>
  <c r="G761" i="16" s="1"/>
  <c r="G760" i="16" s="1"/>
  <c r="G759" i="16" s="1"/>
  <c r="H763" i="16"/>
  <c r="H762" i="16" s="1"/>
  <c r="H761" i="16" s="1"/>
  <c r="H760" i="16" s="1"/>
  <c r="H759" i="16" s="1"/>
  <c r="O335" i="16" l="1"/>
  <c r="P335" i="16" s="1"/>
  <c r="N678" i="16"/>
  <c r="M298" i="16"/>
  <c r="P684" i="16"/>
  <c r="O689" i="16"/>
  <c r="O678" i="16" s="1"/>
  <c r="N299" i="16"/>
  <c r="O299" i="16" s="1"/>
  <c r="N334" i="16"/>
  <c r="O334" i="16" s="1"/>
  <c r="P334" i="16" s="1"/>
  <c r="O352" i="16"/>
  <c r="P352" i="16" s="1"/>
  <c r="O346" i="16"/>
  <c r="P346" i="16" s="1"/>
  <c r="N343" i="16"/>
  <c r="P251" i="16"/>
  <c r="P101" i="16"/>
  <c r="O149" i="16"/>
  <c r="P149" i="16" s="1"/>
  <c r="I763" i="16"/>
  <c r="J763" i="16"/>
  <c r="D749" i="16"/>
  <c r="D748" i="16" s="1"/>
  <c r="D747" i="16" s="1"/>
  <c r="D746" i="16" s="1"/>
  <c r="E749" i="16"/>
  <c r="E748" i="16" s="1"/>
  <c r="E747" i="16" s="1"/>
  <c r="E746" i="16" s="1"/>
  <c r="F749" i="16"/>
  <c r="F748" i="16" s="1"/>
  <c r="F747" i="16" s="1"/>
  <c r="F746" i="16" s="1"/>
  <c r="G749" i="16"/>
  <c r="G748" i="16" s="1"/>
  <c r="G747" i="16" s="1"/>
  <c r="G746" i="16" s="1"/>
  <c r="H749" i="16"/>
  <c r="H748" i="16" s="1"/>
  <c r="H747" i="16" s="1"/>
  <c r="H746" i="16" s="1"/>
  <c r="I749" i="16"/>
  <c r="I748" i="16" s="1"/>
  <c r="I747" i="16" s="1"/>
  <c r="I746" i="16" s="1"/>
  <c r="J749" i="16"/>
  <c r="J748" i="16" s="1"/>
  <c r="J747" i="16" s="1"/>
  <c r="J746" i="16" s="1"/>
  <c r="E734" i="16"/>
  <c r="G734" i="16"/>
  <c r="H734" i="16"/>
  <c r="I734" i="16"/>
  <c r="J734" i="16"/>
  <c r="K734" i="16"/>
  <c r="L734" i="16"/>
  <c r="M734" i="16"/>
  <c r="N734" i="16"/>
  <c r="O734" i="16"/>
  <c r="P734" i="16"/>
  <c r="D734" i="16"/>
  <c r="D708" i="16"/>
  <c r="E708" i="16"/>
  <c r="F708" i="16"/>
  <c r="G708" i="16"/>
  <c r="H708" i="16"/>
  <c r="I708" i="16"/>
  <c r="J708" i="16"/>
  <c r="D702" i="16"/>
  <c r="E702" i="16"/>
  <c r="F702" i="16"/>
  <c r="G702" i="16"/>
  <c r="H702" i="16"/>
  <c r="I702" i="16"/>
  <c r="J702" i="16"/>
  <c r="H697" i="16"/>
  <c r="I697" i="16"/>
  <c r="J697" i="16"/>
  <c r="D629" i="16"/>
  <c r="D617" i="16"/>
  <c r="E617" i="16"/>
  <c r="F617" i="16"/>
  <c r="H617" i="16"/>
  <c r="I617" i="16"/>
  <c r="J617" i="16"/>
  <c r="D586" i="16"/>
  <c r="D585" i="16" s="1"/>
  <c r="D584" i="16" s="1"/>
  <c r="E586" i="16"/>
  <c r="E585" i="16" s="1"/>
  <c r="E584" i="16" s="1"/>
  <c r="F586" i="16"/>
  <c r="F585" i="16" s="1"/>
  <c r="F584" i="16" s="1"/>
  <c r="G586" i="16"/>
  <c r="G585" i="16" s="1"/>
  <c r="G584" i="16" s="1"/>
  <c r="H586" i="16"/>
  <c r="H585" i="16" s="1"/>
  <c r="H584" i="16" s="1"/>
  <c r="I586" i="16"/>
  <c r="I585" i="16" s="1"/>
  <c r="I584" i="16" s="1"/>
  <c r="D550" i="16"/>
  <c r="E506" i="16"/>
  <c r="F506" i="16"/>
  <c r="G506" i="16"/>
  <c r="H506" i="16"/>
  <c r="I506" i="16"/>
  <c r="J506" i="16"/>
  <c r="K506" i="16"/>
  <c r="L506" i="16"/>
  <c r="M506" i="16"/>
  <c r="N506" i="16"/>
  <c r="O506" i="16"/>
  <c r="P506" i="16"/>
  <c r="D506" i="16"/>
  <c r="D461" i="16"/>
  <c r="D460" i="16" s="1"/>
  <c r="E461" i="16"/>
  <c r="E460" i="16" s="1"/>
  <c r="F461" i="16"/>
  <c r="F460" i="16" s="1"/>
  <c r="G461" i="16"/>
  <c r="G460" i="16" s="1"/>
  <c r="H461" i="16"/>
  <c r="H460" i="16" s="1"/>
  <c r="I461" i="16"/>
  <c r="I460" i="16" s="1"/>
  <c r="D456" i="16"/>
  <c r="D455" i="16" s="1"/>
  <c r="D454" i="16" s="1"/>
  <c r="E456" i="16"/>
  <c r="E455" i="16" s="1"/>
  <c r="E454" i="16" s="1"/>
  <c r="F456" i="16"/>
  <c r="F455" i="16" s="1"/>
  <c r="F454" i="16" s="1"/>
  <c r="G456" i="16"/>
  <c r="G455" i="16" s="1"/>
  <c r="G454" i="16" s="1"/>
  <c r="H456" i="16"/>
  <c r="H455" i="16" s="1"/>
  <c r="H454" i="16" s="1"/>
  <c r="E446" i="16"/>
  <c r="F446" i="16"/>
  <c r="G446" i="16"/>
  <c r="H446" i="16"/>
  <c r="I446" i="16"/>
  <c r="J446" i="16"/>
  <c r="K446" i="16"/>
  <c r="L446" i="16"/>
  <c r="M446" i="16"/>
  <c r="N446" i="16"/>
  <c r="O446" i="16"/>
  <c r="P446" i="16"/>
  <c r="E436" i="16"/>
  <c r="E435" i="16" s="1"/>
  <c r="E434" i="16" s="1"/>
  <c r="F435" i="16"/>
  <c r="F434" i="16" s="1"/>
  <c r="G435" i="16"/>
  <c r="G434" i="16" s="1"/>
  <c r="H435" i="16"/>
  <c r="H434" i="16" s="1"/>
  <c r="I435" i="16"/>
  <c r="I434" i="16" s="1"/>
  <c r="D436" i="16"/>
  <c r="D435" i="16" s="1"/>
  <c r="D434" i="16" s="1"/>
  <c r="D446" i="16"/>
  <c r="D445" i="16" s="1"/>
  <c r="D444" i="16" s="1"/>
  <c r="J435" i="16"/>
  <c r="K435" i="16"/>
  <c r="L435" i="16"/>
  <c r="M435" i="16"/>
  <c r="N435" i="16"/>
  <c r="O435" i="16"/>
  <c r="P435" i="16"/>
  <c r="E403" i="16"/>
  <c r="F403" i="16"/>
  <c r="G403" i="16"/>
  <c r="H403" i="16"/>
  <c r="I403" i="16"/>
  <c r="J403" i="16"/>
  <c r="K403" i="16"/>
  <c r="L403" i="16"/>
  <c r="M403" i="16"/>
  <c r="N403" i="16"/>
  <c r="O403" i="16"/>
  <c r="P403" i="16"/>
  <c r="D403" i="16"/>
  <c r="D383" i="16"/>
  <c r="E385" i="16"/>
  <c r="F385" i="16"/>
  <c r="G385" i="16"/>
  <c r="H385" i="16"/>
  <c r="I385" i="16"/>
  <c r="J385" i="16"/>
  <c r="K385" i="16"/>
  <c r="L385" i="16"/>
  <c r="M385" i="16"/>
  <c r="N385" i="16"/>
  <c r="O385" i="16"/>
  <c r="P385" i="16"/>
  <c r="D385" i="16"/>
  <c r="D373" i="16"/>
  <c r="D372" i="16" s="1"/>
  <c r="D371" i="16" s="1"/>
  <c r="D278" i="16"/>
  <c r="E260" i="16"/>
  <c r="F260" i="16"/>
  <c r="H260" i="16"/>
  <c r="I260" i="16"/>
  <c r="J260" i="16"/>
  <c r="K260" i="16"/>
  <c r="L260" i="16"/>
  <c r="M260" i="16"/>
  <c r="N260" i="16"/>
  <c r="O260" i="16"/>
  <c r="P260" i="16"/>
  <c r="D260" i="16"/>
  <c r="D31" i="16"/>
  <c r="P689" i="16" l="1"/>
  <c r="P678" i="16" s="1"/>
  <c r="P299" i="16"/>
  <c r="N298" i="16"/>
  <c r="O343" i="16"/>
  <c r="P343" i="16" s="1"/>
  <c r="F677" i="16"/>
  <c r="F676" i="16" s="1"/>
  <c r="E677" i="16"/>
  <c r="E676" i="16" s="1"/>
  <c r="G677" i="16"/>
  <c r="G676" i="16" s="1"/>
  <c r="G671" i="16" s="1"/>
  <c r="G670" i="16" s="1"/>
  <c r="D677" i="16"/>
  <c r="D676" i="16" s="1"/>
  <c r="D671" i="16" s="1"/>
  <c r="D382" i="16"/>
  <c r="D381" i="16" s="1"/>
  <c r="D380" i="16" s="1"/>
  <c r="I677" i="16"/>
  <c r="I676" i="16" s="1"/>
  <c r="I671" i="16" s="1"/>
  <c r="I670" i="16" s="1"/>
  <c r="H677" i="16"/>
  <c r="H676" i="16" s="1"/>
  <c r="H671" i="16" s="1"/>
  <c r="H670" i="16" s="1"/>
  <c r="D433" i="16"/>
  <c r="E774" i="16"/>
  <c r="E773" i="16" s="1"/>
  <c r="K964" i="16"/>
  <c r="L964" i="16"/>
  <c r="M964" i="16"/>
  <c r="N964" i="16"/>
  <c r="O964" i="16"/>
  <c r="K952" i="16"/>
  <c r="L952" i="16"/>
  <c r="M952" i="16"/>
  <c r="N952" i="16"/>
  <c r="O952" i="16"/>
  <c r="K946" i="16"/>
  <c r="L946" i="16"/>
  <c r="M946" i="16"/>
  <c r="N946" i="16"/>
  <c r="O946" i="16"/>
  <c r="K947" i="16"/>
  <c r="L947" i="16"/>
  <c r="M947" i="16"/>
  <c r="N947" i="16"/>
  <c r="O947" i="16"/>
  <c r="K948" i="16"/>
  <c r="L948" i="16"/>
  <c r="M948" i="16"/>
  <c r="N948" i="16"/>
  <c r="O948" i="16"/>
  <c r="K949" i="16"/>
  <c r="L949" i="16"/>
  <c r="M949" i="16"/>
  <c r="N949" i="16"/>
  <c r="O949" i="16"/>
  <c r="K950" i="16"/>
  <c r="L950" i="16"/>
  <c r="M950" i="16"/>
  <c r="N950" i="16"/>
  <c r="O950" i="16"/>
  <c r="K951" i="16"/>
  <c r="L951" i="16"/>
  <c r="M951" i="16"/>
  <c r="N951" i="16"/>
  <c r="O951" i="16"/>
  <c r="K937" i="16"/>
  <c r="K936" i="16" s="1"/>
  <c r="K935" i="16" s="1"/>
  <c r="K934" i="16" s="1"/>
  <c r="K933" i="16" s="1"/>
  <c r="L937" i="16"/>
  <c r="L936" i="16" s="1"/>
  <c r="L935" i="16" s="1"/>
  <c r="L934" i="16" s="1"/>
  <c r="L933" i="16" s="1"/>
  <c r="M937" i="16"/>
  <c r="M936" i="16" s="1"/>
  <c r="M935" i="16" s="1"/>
  <c r="M934" i="16" s="1"/>
  <c r="M933" i="16" s="1"/>
  <c r="N937" i="16"/>
  <c r="N936" i="16" s="1"/>
  <c r="N935" i="16" s="1"/>
  <c r="N934" i="16" s="1"/>
  <c r="N933" i="16" s="1"/>
  <c r="O937" i="16"/>
  <c r="O936" i="16" s="1"/>
  <c r="O935" i="16" s="1"/>
  <c r="O934" i="16" s="1"/>
  <c r="O933" i="16" s="1"/>
  <c r="P937" i="16"/>
  <c r="P936" i="16" s="1"/>
  <c r="P935" i="16" s="1"/>
  <c r="P934" i="16" s="1"/>
  <c r="P933" i="16" s="1"/>
  <c r="K929" i="16"/>
  <c r="K928" i="16" s="1"/>
  <c r="K927" i="16" s="1"/>
  <c r="K926" i="16" s="1"/>
  <c r="K925" i="16" s="1"/>
  <c r="L929" i="16"/>
  <c r="L928" i="16" s="1"/>
  <c r="L927" i="16" s="1"/>
  <c r="L926" i="16" s="1"/>
  <c r="L925" i="16" s="1"/>
  <c r="M929" i="16"/>
  <c r="M928" i="16" s="1"/>
  <c r="M927" i="16" s="1"/>
  <c r="M926" i="16" s="1"/>
  <c r="M925" i="16" s="1"/>
  <c r="N929" i="16"/>
  <c r="N928" i="16" s="1"/>
  <c r="N927" i="16" s="1"/>
  <c r="N926" i="16" s="1"/>
  <c r="N925" i="16" s="1"/>
  <c r="O929" i="16"/>
  <c r="O928" i="16" s="1"/>
  <c r="O927" i="16" s="1"/>
  <c r="O926" i="16" s="1"/>
  <c r="O925" i="16" s="1"/>
  <c r="P929" i="16"/>
  <c r="P928" i="16" s="1"/>
  <c r="P927" i="16" s="1"/>
  <c r="P926" i="16" s="1"/>
  <c r="P925" i="16" s="1"/>
  <c r="K917" i="16"/>
  <c r="L917" i="16"/>
  <c r="M917" i="16"/>
  <c r="N917" i="16"/>
  <c r="O917" i="16"/>
  <c r="P917" i="16"/>
  <c r="K920" i="16"/>
  <c r="K919" i="16" s="1"/>
  <c r="K918" i="16" s="1"/>
  <c r="L920" i="16"/>
  <c r="L919" i="16" s="1"/>
  <c r="L918" i="16" s="1"/>
  <c r="M920" i="16"/>
  <c r="M919" i="16" s="1"/>
  <c r="M918" i="16" s="1"/>
  <c r="N920" i="16"/>
  <c r="N919" i="16" s="1"/>
  <c r="N918" i="16" s="1"/>
  <c r="O920" i="16"/>
  <c r="O919" i="16" s="1"/>
  <c r="O918" i="16" s="1"/>
  <c r="P920" i="16"/>
  <c r="P919" i="16" s="1"/>
  <c r="P918" i="16" s="1"/>
  <c r="K912" i="16"/>
  <c r="K911" i="16" s="1"/>
  <c r="K910" i="16" s="1"/>
  <c r="L912" i="16"/>
  <c r="L911" i="16" s="1"/>
  <c r="L910" i="16" s="1"/>
  <c r="M912" i="16"/>
  <c r="M911" i="16" s="1"/>
  <c r="M910" i="16" s="1"/>
  <c r="N912" i="16"/>
  <c r="N911" i="16" s="1"/>
  <c r="N910" i="16" s="1"/>
  <c r="O912" i="16"/>
  <c r="O911" i="16" s="1"/>
  <c r="O910" i="16" s="1"/>
  <c r="P912" i="16"/>
  <c r="P911" i="16" s="1"/>
  <c r="P910" i="16" s="1"/>
  <c r="K904" i="16"/>
  <c r="K903" i="16" s="1"/>
  <c r="L904" i="16"/>
  <c r="L903" i="16" s="1"/>
  <c r="M904" i="16"/>
  <c r="M903" i="16" s="1"/>
  <c r="N904" i="16"/>
  <c r="N903" i="16" s="1"/>
  <c r="O904" i="16"/>
  <c r="O903" i="16" s="1"/>
  <c r="P904" i="16"/>
  <c r="P903" i="16" s="1"/>
  <c r="K905" i="16"/>
  <c r="L905" i="16"/>
  <c r="M905" i="16"/>
  <c r="N905" i="16"/>
  <c r="O905" i="16"/>
  <c r="P905" i="16"/>
  <c r="K896" i="16"/>
  <c r="K895" i="16" s="1"/>
  <c r="K894" i="16" s="1"/>
  <c r="K893" i="16" s="1"/>
  <c r="K892" i="16" s="1"/>
  <c r="L896" i="16"/>
  <c r="L895" i="16" s="1"/>
  <c r="L894" i="16" s="1"/>
  <c r="L893" i="16" s="1"/>
  <c r="L892" i="16" s="1"/>
  <c r="M896" i="16"/>
  <c r="M895" i="16" s="1"/>
  <c r="M894" i="16" s="1"/>
  <c r="M893" i="16" s="1"/>
  <c r="M892" i="16" s="1"/>
  <c r="N896" i="16"/>
  <c r="N895" i="16" s="1"/>
  <c r="N894" i="16" s="1"/>
  <c r="N893" i="16" s="1"/>
  <c r="N892" i="16" s="1"/>
  <c r="O896" i="16"/>
  <c r="O895" i="16" s="1"/>
  <c r="O894" i="16" s="1"/>
  <c r="O893" i="16" s="1"/>
  <c r="O892" i="16" s="1"/>
  <c r="P896" i="16"/>
  <c r="P895" i="16" s="1"/>
  <c r="P894" i="16" s="1"/>
  <c r="P893" i="16" s="1"/>
  <c r="P892" i="16" s="1"/>
  <c r="K888" i="16"/>
  <c r="K887" i="16" s="1"/>
  <c r="L888" i="16"/>
  <c r="L887" i="16" s="1"/>
  <c r="M888" i="16"/>
  <c r="M887" i="16" s="1"/>
  <c r="N888" i="16"/>
  <c r="N887" i="16" s="1"/>
  <c r="O888" i="16"/>
  <c r="O887" i="16" s="1"/>
  <c r="P888" i="16"/>
  <c r="P887" i="16" s="1"/>
  <c r="K885" i="16"/>
  <c r="K884" i="16" s="1"/>
  <c r="K883" i="16" s="1"/>
  <c r="L885" i="16"/>
  <c r="L884" i="16" s="1"/>
  <c r="L883" i="16" s="1"/>
  <c r="M885" i="16"/>
  <c r="M884" i="16" s="1"/>
  <c r="M883" i="16" s="1"/>
  <c r="N885" i="16"/>
  <c r="N884" i="16" s="1"/>
  <c r="N883" i="16" s="1"/>
  <c r="O885" i="16"/>
  <c r="O884" i="16" s="1"/>
  <c r="O883" i="16" s="1"/>
  <c r="P885" i="16"/>
  <c r="P884" i="16" s="1"/>
  <c r="P883" i="16" s="1"/>
  <c r="K877" i="16"/>
  <c r="K876" i="16" s="1"/>
  <c r="L877" i="16"/>
  <c r="L876" i="16" s="1"/>
  <c r="M877" i="16"/>
  <c r="M876" i="16" s="1"/>
  <c r="N877" i="16"/>
  <c r="N876" i="16" s="1"/>
  <c r="O877" i="16"/>
  <c r="O876" i="16" s="1"/>
  <c r="P877" i="16"/>
  <c r="P876" i="16" s="1"/>
  <c r="K795" i="16"/>
  <c r="K794" i="16" s="1"/>
  <c r="L795" i="16"/>
  <c r="L794" i="16" s="1"/>
  <c r="M795" i="16"/>
  <c r="M794" i="16" s="1"/>
  <c r="N795" i="16"/>
  <c r="N794" i="16" s="1"/>
  <c r="O795" i="16"/>
  <c r="O794" i="16" s="1"/>
  <c r="P795" i="16"/>
  <c r="P794" i="16" s="1"/>
  <c r="K798" i="16"/>
  <c r="K797" i="16" s="1"/>
  <c r="K796" i="16" s="1"/>
  <c r="L798" i="16"/>
  <c r="L797" i="16" s="1"/>
  <c r="L796" i="16" s="1"/>
  <c r="M798" i="16"/>
  <c r="M797" i="16" s="1"/>
  <c r="M796" i="16" s="1"/>
  <c r="N798" i="16"/>
  <c r="N797" i="16" s="1"/>
  <c r="N796" i="16" s="1"/>
  <c r="O798" i="16"/>
  <c r="O797" i="16" s="1"/>
  <c r="O796" i="16" s="1"/>
  <c r="P798" i="16"/>
  <c r="P797" i="16" s="1"/>
  <c r="P796" i="16" s="1"/>
  <c r="K791" i="16"/>
  <c r="L791" i="16"/>
  <c r="M791" i="16"/>
  <c r="N791" i="16"/>
  <c r="O791" i="16"/>
  <c r="P791" i="16"/>
  <c r="K789" i="16"/>
  <c r="L789" i="16"/>
  <c r="M789" i="16"/>
  <c r="N789" i="16"/>
  <c r="O789" i="16"/>
  <c r="P789" i="16"/>
  <c r="K787" i="16"/>
  <c r="L787" i="16"/>
  <c r="M787" i="16"/>
  <c r="N787" i="16"/>
  <c r="O787" i="16"/>
  <c r="P787" i="16"/>
  <c r="K785" i="16"/>
  <c r="L785" i="16"/>
  <c r="M785" i="16"/>
  <c r="N785" i="16"/>
  <c r="O785" i="16"/>
  <c r="P785" i="16"/>
  <c r="K771" i="16"/>
  <c r="L771" i="16"/>
  <c r="M771" i="16"/>
  <c r="N771" i="16"/>
  <c r="O771" i="16"/>
  <c r="P771" i="16"/>
  <c r="K769" i="16"/>
  <c r="L769" i="16"/>
  <c r="M769" i="16"/>
  <c r="N769" i="16"/>
  <c r="O769" i="16"/>
  <c r="P769" i="16"/>
  <c r="K763" i="16"/>
  <c r="K762" i="16" s="1"/>
  <c r="K761" i="16" s="1"/>
  <c r="K760" i="16" s="1"/>
  <c r="K759" i="16" s="1"/>
  <c r="L763" i="16"/>
  <c r="L762" i="16" s="1"/>
  <c r="L761" i="16" s="1"/>
  <c r="L760" i="16" s="1"/>
  <c r="L759" i="16" s="1"/>
  <c r="M763" i="16"/>
  <c r="M762" i="16" s="1"/>
  <c r="M761" i="16" s="1"/>
  <c r="M760" i="16" s="1"/>
  <c r="M759" i="16" s="1"/>
  <c r="N763" i="16"/>
  <c r="N762" i="16" s="1"/>
  <c r="N761" i="16" s="1"/>
  <c r="N760" i="16" s="1"/>
  <c r="N759" i="16" s="1"/>
  <c r="O763" i="16"/>
  <c r="O762" i="16" s="1"/>
  <c r="O761" i="16" s="1"/>
  <c r="O760" i="16" s="1"/>
  <c r="O759" i="16" s="1"/>
  <c r="P763" i="16"/>
  <c r="P762" i="16" s="1"/>
  <c r="P761" i="16" s="1"/>
  <c r="P760" i="16" s="1"/>
  <c r="P759" i="16" s="1"/>
  <c r="K753" i="16"/>
  <c r="K752" i="16" s="1"/>
  <c r="K751" i="16" s="1"/>
  <c r="L753" i="16"/>
  <c r="L752" i="16" s="1"/>
  <c r="L751" i="16" s="1"/>
  <c r="M753" i="16"/>
  <c r="M752" i="16" s="1"/>
  <c r="M751" i="16" s="1"/>
  <c r="N753" i="16"/>
  <c r="N752" i="16" s="1"/>
  <c r="N751" i="16" s="1"/>
  <c r="O753" i="16"/>
  <c r="O752" i="16" s="1"/>
  <c r="O751" i="16" s="1"/>
  <c r="P753" i="16"/>
  <c r="P752" i="16" s="1"/>
  <c r="P751" i="16" s="1"/>
  <c r="K749" i="16"/>
  <c r="K748" i="16" s="1"/>
  <c r="K747" i="16" s="1"/>
  <c r="K746" i="16" s="1"/>
  <c r="L749" i="16"/>
  <c r="L748" i="16" s="1"/>
  <c r="L747" i="16" s="1"/>
  <c r="L746" i="16" s="1"/>
  <c r="M749" i="16"/>
  <c r="M748" i="16" s="1"/>
  <c r="M747" i="16" s="1"/>
  <c r="M746" i="16" s="1"/>
  <c r="N749" i="16"/>
  <c r="N748" i="16" s="1"/>
  <c r="N747" i="16" s="1"/>
  <c r="N746" i="16" s="1"/>
  <c r="O749" i="16"/>
  <c r="O748" i="16" s="1"/>
  <c r="O747" i="16" s="1"/>
  <c r="O746" i="16" s="1"/>
  <c r="P749" i="16"/>
  <c r="P748" i="16" s="1"/>
  <c r="P747" i="16" s="1"/>
  <c r="P746" i="16" s="1"/>
  <c r="K731" i="16"/>
  <c r="L731" i="16"/>
  <c r="M731" i="16"/>
  <c r="N731" i="16"/>
  <c r="O731" i="16"/>
  <c r="P731" i="16"/>
  <c r="K728" i="16"/>
  <c r="L728" i="16"/>
  <c r="M728" i="16"/>
  <c r="N728" i="16"/>
  <c r="O728" i="16"/>
  <c r="P728" i="16"/>
  <c r="K721" i="16"/>
  <c r="K720" i="16" s="1"/>
  <c r="K719" i="16" s="1"/>
  <c r="L721" i="16"/>
  <c r="L720" i="16" s="1"/>
  <c r="L719" i="16" s="1"/>
  <c r="M721" i="16"/>
  <c r="M720" i="16" s="1"/>
  <c r="M719" i="16" s="1"/>
  <c r="N721" i="16"/>
  <c r="N720" i="16" s="1"/>
  <c r="N719" i="16" s="1"/>
  <c r="O721" i="16"/>
  <c r="O720" i="16" s="1"/>
  <c r="O719" i="16" s="1"/>
  <c r="P721" i="16"/>
  <c r="P720" i="16" s="1"/>
  <c r="P719" i="16" s="1"/>
  <c r="K717" i="16"/>
  <c r="K716" i="16" s="1"/>
  <c r="L717" i="16"/>
  <c r="L716" i="16" s="1"/>
  <c r="M717" i="16"/>
  <c r="M716" i="16" s="1"/>
  <c r="N717" i="16"/>
  <c r="N716" i="16" s="1"/>
  <c r="O717" i="16"/>
  <c r="O716" i="16" s="1"/>
  <c r="P717" i="16"/>
  <c r="P716" i="16" s="1"/>
  <c r="K708" i="16"/>
  <c r="L708" i="16"/>
  <c r="M708" i="16"/>
  <c r="N708" i="16"/>
  <c r="O708" i="16"/>
  <c r="P708" i="16"/>
  <c r="K702" i="16"/>
  <c r="L702" i="16"/>
  <c r="M702" i="16"/>
  <c r="N702" i="16"/>
  <c r="O702" i="16"/>
  <c r="P702" i="16"/>
  <c r="K697" i="16"/>
  <c r="L697" i="16"/>
  <c r="M697" i="16"/>
  <c r="N697" i="16"/>
  <c r="O697" i="16"/>
  <c r="P697" i="16"/>
  <c r="K664" i="16"/>
  <c r="K663" i="16" s="1"/>
  <c r="K662" i="16" s="1"/>
  <c r="L664" i="16"/>
  <c r="L663" i="16" s="1"/>
  <c r="L662" i="16" s="1"/>
  <c r="M664" i="16"/>
  <c r="M663" i="16" s="1"/>
  <c r="M662" i="16" s="1"/>
  <c r="N664" i="16"/>
  <c r="N663" i="16" s="1"/>
  <c r="N662" i="16" s="1"/>
  <c r="O664" i="16"/>
  <c r="O663" i="16" s="1"/>
  <c r="O662" i="16" s="1"/>
  <c r="P664" i="16"/>
  <c r="P663" i="16" s="1"/>
  <c r="P662" i="16" s="1"/>
  <c r="K657" i="16"/>
  <c r="K656" i="16" s="1"/>
  <c r="L657" i="16"/>
  <c r="L656" i="16" s="1"/>
  <c r="M657" i="16"/>
  <c r="M656" i="16" s="1"/>
  <c r="N657" i="16"/>
  <c r="N656" i="16" s="1"/>
  <c r="O657" i="16"/>
  <c r="O656" i="16" s="1"/>
  <c r="P657" i="16"/>
  <c r="P656" i="16" s="1"/>
  <c r="K649" i="16"/>
  <c r="K646" i="16" s="1"/>
  <c r="L649" i="16"/>
  <c r="L646" i="16" s="1"/>
  <c r="M649" i="16"/>
  <c r="N649" i="16"/>
  <c r="O649" i="16"/>
  <c r="P649" i="16"/>
  <c r="P646" i="16" s="1"/>
  <c r="M646" i="16"/>
  <c r="N646" i="16"/>
  <c r="O646" i="16"/>
  <c r="K639" i="16"/>
  <c r="K636" i="16" s="1"/>
  <c r="L639" i="16"/>
  <c r="L636" i="16" s="1"/>
  <c r="M639" i="16"/>
  <c r="M636" i="16" s="1"/>
  <c r="N639" i="16"/>
  <c r="N636" i="16" s="1"/>
  <c r="O639" i="16"/>
  <c r="O636" i="16" s="1"/>
  <c r="P639" i="16"/>
  <c r="P636" i="16" s="1"/>
  <c r="K629" i="16"/>
  <c r="K626" i="16" s="1"/>
  <c r="L629" i="16"/>
  <c r="L626" i="16" s="1"/>
  <c r="M629" i="16"/>
  <c r="N629" i="16"/>
  <c r="O629" i="16"/>
  <c r="P629" i="16"/>
  <c r="P626" i="16" s="1"/>
  <c r="M626" i="16"/>
  <c r="N626" i="16"/>
  <c r="O626" i="16"/>
  <c r="K624" i="16"/>
  <c r="L624" i="16"/>
  <c r="M624" i="16"/>
  <c r="N624" i="16"/>
  <c r="O624" i="16"/>
  <c r="P624" i="16"/>
  <c r="K617" i="16"/>
  <c r="L617" i="16"/>
  <c r="M617" i="16"/>
  <c r="N617" i="16"/>
  <c r="O617" i="16"/>
  <c r="P617" i="16"/>
  <c r="K605" i="16"/>
  <c r="L605" i="16"/>
  <c r="M605" i="16"/>
  <c r="N605" i="16"/>
  <c r="O605" i="16"/>
  <c r="P605" i="16"/>
  <c r="K599" i="16"/>
  <c r="K598" i="16" s="1"/>
  <c r="K597" i="16" s="1"/>
  <c r="K596" i="16" s="1"/>
  <c r="L599" i="16"/>
  <c r="L598" i="16" s="1"/>
  <c r="L597" i="16" s="1"/>
  <c r="L596" i="16" s="1"/>
  <c r="M599" i="16"/>
  <c r="M598" i="16" s="1"/>
  <c r="M597" i="16" s="1"/>
  <c r="M596" i="16" s="1"/>
  <c r="N599" i="16"/>
  <c r="N598" i="16" s="1"/>
  <c r="N597" i="16" s="1"/>
  <c r="N596" i="16" s="1"/>
  <c r="O599" i="16"/>
  <c r="O598" i="16" s="1"/>
  <c r="O597" i="16" s="1"/>
  <c r="O596" i="16" s="1"/>
  <c r="P599" i="16"/>
  <c r="P598" i="16" s="1"/>
  <c r="P597" i="16" s="1"/>
  <c r="P596" i="16" s="1"/>
  <c r="K592" i="16"/>
  <c r="K589" i="16" s="1"/>
  <c r="K588" i="16" s="1"/>
  <c r="L592" i="16"/>
  <c r="L589" i="16" s="1"/>
  <c r="L588" i="16" s="1"/>
  <c r="M592" i="16"/>
  <c r="M589" i="16" s="1"/>
  <c r="M588" i="16" s="1"/>
  <c r="N592" i="16"/>
  <c r="N589" i="16" s="1"/>
  <c r="N588" i="16" s="1"/>
  <c r="O592" i="16"/>
  <c r="O589" i="16" s="1"/>
  <c r="O588" i="16" s="1"/>
  <c r="P592" i="16"/>
  <c r="P589" i="16" s="1"/>
  <c r="P588" i="16" s="1"/>
  <c r="K586" i="16"/>
  <c r="K585" i="16" s="1"/>
  <c r="K584" i="16" s="1"/>
  <c r="L586" i="16"/>
  <c r="L585" i="16" s="1"/>
  <c r="L584" i="16" s="1"/>
  <c r="M586" i="16"/>
  <c r="M585" i="16" s="1"/>
  <c r="M584" i="16" s="1"/>
  <c r="N586" i="16"/>
  <c r="N585" i="16" s="1"/>
  <c r="N584" i="16" s="1"/>
  <c r="O586" i="16"/>
  <c r="O585" i="16" s="1"/>
  <c r="O584" i="16" s="1"/>
  <c r="P586" i="16"/>
  <c r="P585" i="16" s="1"/>
  <c r="P584" i="16" s="1"/>
  <c r="K582" i="16"/>
  <c r="K581" i="16" s="1"/>
  <c r="K580" i="16" s="1"/>
  <c r="L582" i="16"/>
  <c r="L581" i="16" s="1"/>
  <c r="L580" i="16" s="1"/>
  <c r="M582" i="16"/>
  <c r="M581" i="16" s="1"/>
  <c r="M580" i="16" s="1"/>
  <c r="N582" i="16"/>
  <c r="N581" i="16" s="1"/>
  <c r="N580" i="16" s="1"/>
  <c r="O582" i="16"/>
  <c r="O581" i="16" s="1"/>
  <c r="O580" i="16" s="1"/>
  <c r="P582" i="16"/>
  <c r="P581" i="16" s="1"/>
  <c r="P580" i="16" s="1"/>
  <c r="K571" i="16"/>
  <c r="K570" i="16" s="1"/>
  <c r="K569" i="16" s="1"/>
  <c r="L571" i="16"/>
  <c r="L570" i="16" s="1"/>
  <c r="L569" i="16" s="1"/>
  <c r="M571" i="16"/>
  <c r="M570" i="16" s="1"/>
  <c r="M569" i="16" s="1"/>
  <c r="N571" i="16"/>
  <c r="N570" i="16" s="1"/>
  <c r="N569" i="16" s="1"/>
  <c r="O571" i="16"/>
  <c r="O570" i="16" s="1"/>
  <c r="O569" i="16" s="1"/>
  <c r="P571" i="16"/>
  <c r="P570" i="16" s="1"/>
  <c r="P569" i="16" s="1"/>
  <c r="K549" i="16"/>
  <c r="K548" i="16" s="1"/>
  <c r="L549" i="16"/>
  <c r="L548" i="16" s="1"/>
  <c r="M549" i="16"/>
  <c r="M548" i="16" s="1"/>
  <c r="N549" i="16"/>
  <c r="N548" i="16" s="1"/>
  <c r="O549" i="16"/>
  <c r="O548" i="16" s="1"/>
  <c r="P549" i="16"/>
  <c r="P548" i="16" s="1"/>
  <c r="K546" i="16"/>
  <c r="L546" i="16"/>
  <c r="M546" i="16"/>
  <c r="N546" i="16"/>
  <c r="O546" i="16"/>
  <c r="P546" i="16"/>
  <c r="K541" i="16"/>
  <c r="K540" i="16" s="1"/>
  <c r="L541" i="16"/>
  <c r="L540" i="16" s="1"/>
  <c r="M541" i="16"/>
  <c r="M540" i="16" s="1"/>
  <c r="N541" i="16"/>
  <c r="N540" i="16" s="1"/>
  <c r="O541" i="16"/>
  <c r="O540" i="16" s="1"/>
  <c r="P541" i="16"/>
  <c r="P540" i="16" s="1"/>
  <c r="K535" i="16"/>
  <c r="K534" i="16" s="1"/>
  <c r="L535" i="16"/>
  <c r="L534" i="16" s="1"/>
  <c r="M535" i="16"/>
  <c r="M534" i="16" s="1"/>
  <c r="N535" i="16"/>
  <c r="N534" i="16" s="1"/>
  <c r="O535" i="16"/>
  <c r="O534" i="16" s="1"/>
  <c r="P535" i="16"/>
  <c r="P534" i="16" s="1"/>
  <c r="K529" i="16"/>
  <c r="K528" i="16" s="1"/>
  <c r="L529" i="16"/>
  <c r="M529" i="16"/>
  <c r="N529" i="16"/>
  <c r="O529" i="16"/>
  <c r="O528" i="16" s="1"/>
  <c r="P529" i="16"/>
  <c r="K523" i="16"/>
  <c r="K522" i="16" s="1"/>
  <c r="L523" i="16"/>
  <c r="L522" i="16" s="1"/>
  <c r="M523" i="16"/>
  <c r="M522" i="16" s="1"/>
  <c r="N523" i="16"/>
  <c r="N522" i="16" s="1"/>
  <c r="O523" i="16"/>
  <c r="O522" i="16" s="1"/>
  <c r="P523" i="16"/>
  <c r="P522" i="16" s="1"/>
  <c r="K505" i="16"/>
  <c r="K504" i="16" s="1"/>
  <c r="L505" i="16"/>
  <c r="L504" i="16" s="1"/>
  <c r="M505" i="16"/>
  <c r="M504" i="16" s="1"/>
  <c r="N505" i="16"/>
  <c r="N504" i="16" s="1"/>
  <c r="O505" i="16"/>
  <c r="O504" i="16" s="1"/>
  <c r="P505" i="16"/>
  <c r="P504" i="16" s="1"/>
  <c r="K492" i="16"/>
  <c r="K491" i="16" s="1"/>
  <c r="K490" i="16" s="1"/>
  <c r="L492" i="16"/>
  <c r="L491" i="16" s="1"/>
  <c r="L490" i="16" s="1"/>
  <c r="M492" i="16"/>
  <c r="M491" i="16" s="1"/>
  <c r="M490" i="16" s="1"/>
  <c r="N492" i="16"/>
  <c r="N491" i="16" s="1"/>
  <c r="N490" i="16" s="1"/>
  <c r="O492" i="16"/>
  <c r="O491" i="16" s="1"/>
  <c r="O490" i="16" s="1"/>
  <c r="P492" i="16"/>
  <c r="P491" i="16" s="1"/>
  <c r="P490" i="16" s="1"/>
  <c r="K485" i="16"/>
  <c r="K484" i="16" s="1"/>
  <c r="K483" i="16" s="1"/>
  <c r="L485" i="16"/>
  <c r="L484" i="16" s="1"/>
  <c r="L483" i="16" s="1"/>
  <c r="M485" i="16"/>
  <c r="M484" i="16" s="1"/>
  <c r="M483" i="16" s="1"/>
  <c r="N485" i="16"/>
  <c r="N484" i="16" s="1"/>
  <c r="N483" i="16" s="1"/>
  <c r="O485" i="16"/>
  <c r="O484" i="16" s="1"/>
  <c r="O483" i="16" s="1"/>
  <c r="P485" i="16"/>
  <c r="P484" i="16" s="1"/>
  <c r="P483" i="16" s="1"/>
  <c r="K476" i="16"/>
  <c r="K475" i="16" s="1"/>
  <c r="L476" i="16"/>
  <c r="L475" i="16" s="1"/>
  <c r="M476" i="16"/>
  <c r="M475" i="16" s="1"/>
  <c r="N476" i="16"/>
  <c r="N475" i="16" s="1"/>
  <c r="O476" i="16"/>
  <c r="O475" i="16" s="1"/>
  <c r="P476" i="16"/>
  <c r="P475" i="16" s="1"/>
  <c r="K473" i="16"/>
  <c r="L473" i="16"/>
  <c r="M473" i="16"/>
  <c r="N473" i="16"/>
  <c r="O473" i="16"/>
  <c r="P473" i="16"/>
  <c r="K471" i="16"/>
  <c r="L471" i="16"/>
  <c r="M471" i="16"/>
  <c r="N471" i="16"/>
  <c r="O471" i="16"/>
  <c r="P471" i="16"/>
  <c r="K469" i="16"/>
  <c r="L469" i="16"/>
  <c r="M469" i="16"/>
  <c r="N469" i="16"/>
  <c r="O469" i="16"/>
  <c r="P469" i="16"/>
  <c r="K467" i="16"/>
  <c r="L467" i="16"/>
  <c r="M467" i="16"/>
  <c r="N467" i="16"/>
  <c r="O467" i="16"/>
  <c r="P467" i="16"/>
  <c r="K464" i="16"/>
  <c r="K463" i="16" s="1"/>
  <c r="L464" i="16"/>
  <c r="L463" i="16" s="1"/>
  <c r="M464" i="16"/>
  <c r="M463" i="16" s="1"/>
  <c r="N464" i="16"/>
  <c r="N463" i="16" s="1"/>
  <c r="O464" i="16"/>
  <c r="O463" i="16" s="1"/>
  <c r="P464" i="16"/>
  <c r="P463" i="16" s="1"/>
  <c r="K461" i="16"/>
  <c r="K460" i="16" s="1"/>
  <c r="L461" i="16"/>
  <c r="L460" i="16" s="1"/>
  <c r="M461" i="16"/>
  <c r="M460" i="16" s="1"/>
  <c r="N461" i="16"/>
  <c r="N460" i="16" s="1"/>
  <c r="O461" i="16"/>
  <c r="O460" i="16" s="1"/>
  <c r="P461" i="16"/>
  <c r="P460" i="16" s="1"/>
  <c r="K456" i="16"/>
  <c r="K455" i="16" s="1"/>
  <c r="K454" i="16" s="1"/>
  <c r="L456" i="16"/>
  <c r="L455" i="16" s="1"/>
  <c r="L454" i="16" s="1"/>
  <c r="M456" i="16"/>
  <c r="M455" i="16" s="1"/>
  <c r="M454" i="16" s="1"/>
  <c r="N456" i="16"/>
  <c r="N455" i="16" s="1"/>
  <c r="N454" i="16" s="1"/>
  <c r="O456" i="16"/>
  <c r="O455" i="16" s="1"/>
  <c r="O454" i="16" s="1"/>
  <c r="P456" i="16"/>
  <c r="P455" i="16" s="1"/>
  <c r="P454" i="16" s="1"/>
  <c r="K445" i="16"/>
  <c r="K444" i="16" s="1"/>
  <c r="L445" i="16"/>
  <c r="L444" i="16" s="1"/>
  <c r="M445" i="16"/>
  <c r="M444" i="16" s="1"/>
  <c r="N445" i="16"/>
  <c r="N444" i="16" s="1"/>
  <c r="O445" i="16"/>
  <c r="O444" i="16" s="1"/>
  <c r="P445" i="16"/>
  <c r="P444" i="16" s="1"/>
  <c r="K434" i="16"/>
  <c r="L434" i="16"/>
  <c r="M434" i="16"/>
  <c r="N434" i="16"/>
  <c r="O434" i="16"/>
  <c r="P434" i="16"/>
  <c r="K431" i="16"/>
  <c r="K430" i="16" s="1"/>
  <c r="L431" i="16"/>
  <c r="L430" i="16" s="1"/>
  <c r="M431" i="16"/>
  <c r="M430" i="16" s="1"/>
  <c r="N431" i="16"/>
  <c r="N430" i="16" s="1"/>
  <c r="O431" i="16"/>
  <c r="O430" i="16" s="1"/>
  <c r="P431" i="16"/>
  <c r="P430" i="16" s="1"/>
  <c r="K425" i="16"/>
  <c r="K424" i="16" s="1"/>
  <c r="L425" i="16"/>
  <c r="L424" i="16" s="1"/>
  <c r="M425" i="16"/>
  <c r="M424" i="16" s="1"/>
  <c r="N425" i="16"/>
  <c r="N424" i="16" s="1"/>
  <c r="O425" i="16"/>
  <c r="O424" i="16" s="1"/>
  <c r="P425" i="16"/>
  <c r="P424" i="16" s="1"/>
  <c r="K420" i="16"/>
  <c r="K419" i="16" s="1"/>
  <c r="L420" i="16"/>
  <c r="L419" i="16" s="1"/>
  <c r="M420" i="16"/>
  <c r="M419" i="16" s="1"/>
  <c r="N420" i="16"/>
  <c r="N419" i="16" s="1"/>
  <c r="O420" i="16"/>
  <c r="O419" i="16" s="1"/>
  <c r="P420" i="16"/>
  <c r="P419" i="16" s="1"/>
  <c r="K415" i="16"/>
  <c r="K414" i="16" s="1"/>
  <c r="L415" i="16"/>
  <c r="L414" i="16" s="1"/>
  <c r="M415" i="16"/>
  <c r="M414" i="16" s="1"/>
  <c r="N415" i="16"/>
  <c r="N414" i="16" s="1"/>
  <c r="O415" i="16"/>
  <c r="O414" i="16" s="1"/>
  <c r="P415" i="16"/>
  <c r="P414" i="16" s="1"/>
  <c r="K409" i="16"/>
  <c r="K408" i="16" s="1"/>
  <c r="L409" i="16"/>
  <c r="L408" i="16" s="1"/>
  <c r="M409" i="16"/>
  <c r="M408" i="16" s="1"/>
  <c r="N409" i="16"/>
  <c r="N408" i="16" s="1"/>
  <c r="O409" i="16"/>
  <c r="O408" i="16" s="1"/>
  <c r="P409" i="16"/>
  <c r="P408" i="16" s="1"/>
  <c r="K402" i="16"/>
  <c r="L402" i="16"/>
  <c r="M402" i="16"/>
  <c r="N402" i="16"/>
  <c r="O402" i="16"/>
  <c r="P402" i="16"/>
  <c r="K396" i="16"/>
  <c r="L396" i="16"/>
  <c r="M396" i="16"/>
  <c r="N396" i="16"/>
  <c r="O396" i="16"/>
  <c r="P396" i="16"/>
  <c r="K394" i="16"/>
  <c r="L394" i="16"/>
  <c r="M394" i="16"/>
  <c r="N394" i="16"/>
  <c r="O394" i="16"/>
  <c r="P394" i="16"/>
  <c r="K391" i="16"/>
  <c r="L391" i="16"/>
  <c r="M391" i="16"/>
  <c r="N391" i="16"/>
  <c r="O391" i="16"/>
  <c r="P391" i="16"/>
  <c r="K383" i="16"/>
  <c r="K382" i="16" s="1"/>
  <c r="K381" i="16" s="1"/>
  <c r="K380" i="16" s="1"/>
  <c r="L383" i="16"/>
  <c r="L382" i="16" s="1"/>
  <c r="L381" i="16" s="1"/>
  <c r="L380" i="16" s="1"/>
  <c r="M383" i="16"/>
  <c r="M382" i="16" s="1"/>
  <c r="M381" i="16" s="1"/>
  <c r="M380" i="16" s="1"/>
  <c r="N383" i="16"/>
  <c r="N382" i="16" s="1"/>
  <c r="N381" i="16" s="1"/>
  <c r="N380" i="16" s="1"/>
  <c r="O383" i="16"/>
  <c r="O382" i="16" s="1"/>
  <c r="O381" i="16" s="1"/>
  <c r="O380" i="16" s="1"/>
  <c r="P383" i="16"/>
  <c r="P382" i="16" s="1"/>
  <c r="P381" i="16" s="1"/>
  <c r="P380" i="16" s="1"/>
  <c r="K378" i="16"/>
  <c r="K377" i="16" s="1"/>
  <c r="K376" i="16" s="1"/>
  <c r="K375" i="16" s="1"/>
  <c r="L378" i="16"/>
  <c r="L377" i="16" s="1"/>
  <c r="L376" i="16" s="1"/>
  <c r="L375" i="16" s="1"/>
  <c r="M378" i="16"/>
  <c r="M377" i="16" s="1"/>
  <c r="M376" i="16" s="1"/>
  <c r="M375" i="16" s="1"/>
  <c r="N378" i="16"/>
  <c r="N377" i="16" s="1"/>
  <c r="N376" i="16" s="1"/>
  <c r="N375" i="16" s="1"/>
  <c r="O378" i="16"/>
  <c r="O377" i="16" s="1"/>
  <c r="O376" i="16" s="1"/>
  <c r="O375" i="16" s="1"/>
  <c r="P378" i="16"/>
  <c r="P377" i="16" s="1"/>
  <c r="P376" i="16" s="1"/>
  <c r="P375" i="16" s="1"/>
  <c r="K373" i="16"/>
  <c r="K372" i="16" s="1"/>
  <c r="K371" i="16" s="1"/>
  <c r="L373" i="16"/>
  <c r="L372" i="16" s="1"/>
  <c r="L371" i="16" s="1"/>
  <c r="M373" i="16"/>
  <c r="M372" i="16" s="1"/>
  <c r="M371" i="16" s="1"/>
  <c r="N373" i="16"/>
  <c r="N372" i="16" s="1"/>
  <c r="N371" i="16" s="1"/>
  <c r="O373" i="16"/>
  <c r="O372" i="16" s="1"/>
  <c r="O371" i="16" s="1"/>
  <c r="P373" i="16"/>
  <c r="P372" i="16" s="1"/>
  <c r="P371" i="16" s="1"/>
  <c r="K368" i="16"/>
  <c r="K367" i="16" s="1"/>
  <c r="K366" i="16" s="1"/>
  <c r="K365" i="16" s="1"/>
  <c r="L368" i="16"/>
  <c r="L367" i="16" s="1"/>
  <c r="L366" i="16" s="1"/>
  <c r="L365" i="16" s="1"/>
  <c r="M368" i="16"/>
  <c r="M367" i="16" s="1"/>
  <c r="M366" i="16" s="1"/>
  <c r="M365" i="16" s="1"/>
  <c r="N368" i="16"/>
  <c r="N367" i="16" s="1"/>
  <c r="N366" i="16" s="1"/>
  <c r="N365" i="16" s="1"/>
  <c r="O368" i="16"/>
  <c r="O367" i="16" s="1"/>
  <c r="O366" i="16" s="1"/>
  <c r="O365" i="16" s="1"/>
  <c r="P368" i="16"/>
  <c r="P367" i="16" s="1"/>
  <c r="P366" i="16" s="1"/>
  <c r="P365" i="16" s="1"/>
  <c r="K355" i="16"/>
  <c r="K354" i="16" s="1"/>
  <c r="L355" i="16"/>
  <c r="L354" i="16" s="1"/>
  <c r="M355" i="16"/>
  <c r="M354" i="16" s="1"/>
  <c r="N355" i="16"/>
  <c r="N354" i="16" s="1"/>
  <c r="O355" i="16"/>
  <c r="O354" i="16" s="1"/>
  <c r="P355" i="16"/>
  <c r="P354" i="16" s="1"/>
  <c r="K351" i="16"/>
  <c r="L351" i="16"/>
  <c r="M351" i="16"/>
  <c r="N351" i="16"/>
  <c r="O351" i="16"/>
  <c r="P351" i="16"/>
  <c r="K349" i="16"/>
  <c r="L349" i="16"/>
  <c r="M349" i="16"/>
  <c r="N349" i="16"/>
  <c r="O349" i="16"/>
  <c r="P349" i="16"/>
  <c r="K278" i="16"/>
  <c r="L278" i="16"/>
  <c r="M278" i="16"/>
  <c r="N278" i="16"/>
  <c r="O278" i="16"/>
  <c r="P278" i="16"/>
  <c r="K233" i="16"/>
  <c r="L233" i="16"/>
  <c r="M233" i="16"/>
  <c r="N233" i="16"/>
  <c r="O233" i="16"/>
  <c r="P233" i="16"/>
  <c r="K218" i="16"/>
  <c r="K217" i="16" s="1"/>
  <c r="K216" i="16" s="1"/>
  <c r="L218" i="16"/>
  <c r="L217" i="16" s="1"/>
  <c r="L216" i="16" s="1"/>
  <c r="M218" i="16"/>
  <c r="M217" i="16" s="1"/>
  <c r="M216" i="16" s="1"/>
  <c r="N218" i="16"/>
  <c r="N217" i="16" s="1"/>
  <c r="N216" i="16" s="1"/>
  <c r="O218" i="16"/>
  <c r="O217" i="16" s="1"/>
  <c r="O216" i="16" s="1"/>
  <c r="P218" i="16"/>
  <c r="P217" i="16" s="1"/>
  <c r="P216" i="16" s="1"/>
  <c r="K214" i="16"/>
  <c r="L214" i="16"/>
  <c r="M214" i="16"/>
  <c r="N214" i="16"/>
  <c r="O214" i="16"/>
  <c r="P214" i="16"/>
  <c r="K212" i="16"/>
  <c r="L212" i="16"/>
  <c r="M212" i="16"/>
  <c r="N212" i="16"/>
  <c r="O212" i="16"/>
  <c r="P212" i="16"/>
  <c r="K203" i="16"/>
  <c r="K202" i="16" s="1"/>
  <c r="L203" i="16"/>
  <c r="L202" i="16" s="1"/>
  <c r="M203" i="16"/>
  <c r="M202" i="16" s="1"/>
  <c r="N203" i="16"/>
  <c r="N202" i="16" s="1"/>
  <c r="O203" i="16"/>
  <c r="O202" i="16" s="1"/>
  <c r="P203" i="16"/>
  <c r="P202" i="16" s="1"/>
  <c r="K193" i="16"/>
  <c r="K192" i="16" s="1"/>
  <c r="K191" i="16" s="1"/>
  <c r="L193" i="16"/>
  <c r="L192" i="16" s="1"/>
  <c r="L191" i="16" s="1"/>
  <c r="M193" i="16"/>
  <c r="M192" i="16" s="1"/>
  <c r="M191" i="16" s="1"/>
  <c r="N193" i="16"/>
  <c r="N192" i="16" s="1"/>
  <c r="N191" i="16" s="1"/>
  <c r="O193" i="16"/>
  <c r="O192" i="16" s="1"/>
  <c r="O191" i="16" s="1"/>
  <c r="P193" i="16"/>
  <c r="P192" i="16" s="1"/>
  <c r="P191" i="16" s="1"/>
  <c r="K195" i="16"/>
  <c r="K194" i="16" s="1"/>
  <c r="L195" i="16"/>
  <c r="L194" i="16" s="1"/>
  <c r="M195" i="16"/>
  <c r="M194" i="16" s="1"/>
  <c r="N195" i="16"/>
  <c r="N194" i="16" s="1"/>
  <c r="O195" i="16"/>
  <c r="O194" i="16" s="1"/>
  <c r="P195" i="16"/>
  <c r="P194" i="16" s="1"/>
  <c r="K189" i="16"/>
  <c r="L189" i="16"/>
  <c r="M189" i="16"/>
  <c r="N189" i="16"/>
  <c r="O189" i="16"/>
  <c r="P189" i="16"/>
  <c r="K187" i="16"/>
  <c r="L187" i="16"/>
  <c r="M187" i="16"/>
  <c r="N187" i="16"/>
  <c r="O187" i="16"/>
  <c r="P187" i="16"/>
  <c r="K185" i="16"/>
  <c r="L185" i="16"/>
  <c r="M185" i="16"/>
  <c r="N185" i="16"/>
  <c r="O185" i="16"/>
  <c r="P185" i="16"/>
  <c r="K179" i="16"/>
  <c r="K178" i="16" s="1"/>
  <c r="L179" i="16"/>
  <c r="L178" i="16" s="1"/>
  <c r="M179" i="16"/>
  <c r="M178" i="16" s="1"/>
  <c r="N179" i="16"/>
  <c r="N178" i="16" s="1"/>
  <c r="O179" i="16"/>
  <c r="O178" i="16" s="1"/>
  <c r="P179" i="16"/>
  <c r="P178" i="16" s="1"/>
  <c r="K168" i="16"/>
  <c r="K167" i="16" s="1"/>
  <c r="K166" i="16" s="1"/>
  <c r="L168" i="16"/>
  <c r="L167" i="16" s="1"/>
  <c r="L166" i="16" s="1"/>
  <c r="M168" i="16"/>
  <c r="M167" i="16" s="1"/>
  <c r="M166" i="16" s="1"/>
  <c r="N168" i="16"/>
  <c r="N167" i="16" s="1"/>
  <c r="N166" i="16" s="1"/>
  <c r="O168" i="16"/>
  <c r="O167" i="16" s="1"/>
  <c r="O166" i="16" s="1"/>
  <c r="P168" i="16"/>
  <c r="P167" i="16" s="1"/>
  <c r="P166" i="16" s="1"/>
  <c r="K169" i="16"/>
  <c r="L169" i="16"/>
  <c r="M169" i="16"/>
  <c r="N169" i="16"/>
  <c r="O169" i="16"/>
  <c r="P169" i="16"/>
  <c r="K157" i="16"/>
  <c r="L157" i="16"/>
  <c r="M157" i="16"/>
  <c r="N157" i="16"/>
  <c r="O157" i="16"/>
  <c r="P157" i="16"/>
  <c r="K150" i="16"/>
  <c r="L150" i="16"/>
  <c r="M150" i="16"/>
  <c r="N150" i="16"/>
  <c r="O150" i="16"/>
  <c r="P150" i="16"/>
  <c r="K143" i="16"/>
  <c r="L143" i="16"/>
  <c r="M143" i="16"/>
  <c r="N143" i="16"/>
  <c r="O143" i="16"/>
  <c r="P143" i="16"/>
  <c r="K136" i="16"/>
  <c r="L136" i="16"/>
  <c r="M136" i="16"/>
  <c r="N136" i="16"/>
  <c r="O136" i="16"/>
  <c r="P136" i="16"/>
  <c r="K125" i="16"/>
  <c r="L125" i="16"/>
  <c r="M125" i="16"/>
  <c r="N125" i="16"/>
  <c r="O125" i="16"/>
  <c r="P125" i="16"/>
  <c r="K116" i="16"/>
  <c r="L116" i="16"/>
  <c r="M116" i="16"/>
  <c r="N116" i="16"/>
  <c r="O116" i="16"/>
  <c r="P116" i="16"/>
  <c r="K107" i="16"/>
  <c r="L107" i="16"/>
  <c r="M107" i="16"/>
  <c r="N107" i="16"/>
  <c r="O107" i="16"/>
  <c r="P107" i="16"/>
  <c r="K98" i="16"/>
  <c r="L98" i="16"/>
  <c r="M98" i="16"/>
  <c r="N98" i="16"/>
  <c r="O98" i="16"/>
  <c r="P98" i="16"/>
  <c r="K92" i="16"/>
  <c r="L92" i="16"/>
  <c r="M92" i="16"/>
  <c r="N92" i="16"/>
  <c r="O92" i="16"/>
  <c r="P92" i="16"/>
  <c r="K73" i="16"/>
  <c r="L73" i="16"/>
  <c r="M73" i="16"/>
  <c r="N73" i="16"/>
  <c r="O73" i="16"/>
  <c r="P73" i="16"/>
  <c r="K59" i="16"/>
  <c r="L59" i="16"/>
  <c r="M59" i="16"/>
  <c r="N59" i="16"/>
  <c r="O59" i="16"/>
  <c r="P59" i="16"/>
  <c r="K55" i="16"/>
  <c r="L55" i="16"/>
  <c r="M55" i="16"/>
  <c r="N55" i="16"/>
  <c r="O55" i="16"/>
  <c r="P55" i="16"/>
  <c r="K38" i="16"/>
  <c r="L38" i="16"/>
  <c r="M38" i="16"/>
  <c r="N38" i="16"/>
  <c r="O38" i="16"/>
  <c r="P38" i="16"/>
  <c r="H1112" i="16"/>
  <c r="G1112" i="16"/>
  <c r="F1112" i="16"/>
  <c r="E1112" i="16"/>
  <c r="D1112" i="16"/>
  <c r="H1087" i="16"/>
  <c r="G1087" i="16"/>
  <c r="F1087" i="16"/>
  <c r="E1087" i="16"/>
  <c r="D1087" i="16"/>
  <c r="H1012" i="16"/>
  <c r="G1012" i="16"/>
  <c r="F1012" i="16"/>
  <c r="E1012" i="16"/>
  <c r="D1012" i="16"/>
  <c r="J964" i="16"/>
  <c r="I964" i="16"/>
  <c r="H964" i="16"/>
  <c r="G964" i="16"/>
  <c r="F964" i="16"/>
  <c r="E964" i="16"/>
  <c r="D964" i="16"/>
  <c r="J952" i="16"/>
  <c r="I952" i="16"/>
  <c r="H952" i="16"/>
  <c r="G952" i="16"/>
  <c r="F952" i="16"/>
  <c r="E952" i="16"/>
  <c r="J951" i="16"/>
  <c r="I951" i="16"/>
  <c r="H951" i="16"/>
  <c r="G951" i="16"/>
  <c r="F951" i="16"/>
  <c r="E951" i="16"/>
  <c r="D951" i="16"/>
  <c r="J950" i="16"/>
  <c r="I950" i="16"/>
  <c r="H950" i="16"/>
  <c r="G950" i="16"/>
  <c r="F950" i="16"/>
  <c r="E950" i="16"/>
  <c r="D950" i="16"/>
  <c r="J949" i="16"/>
  <c r="I949" i="16"/>
  <c r="H949" i="16"/>
  <c r="G949" i="16"/>
  <c r="F949" i="16"/>
  <c r="E949" i="16"/>
  <c r="D949" i="16"/>
  <c r="J948" i="16"/>
  <c r="I948" i="16"/>
  <c r="H948" i="16"/>
  <c r="G948" i="16"/>
  <c r="F948" i="16"/>
  <c r="E948" i="16"/>
  <c r="D948" i="16"/>
  <c r="J947" i="16"/>
  <c r="I947" i="16"/>
  <c r="H947" i="16"/>
  <c r="G947" i="16"/>
  <c r="F947" i="16"/>
  <c r="E947" i="16"/>
  <c r="D947" i="16"/>
  <c r="J946" i="16"/>
  <c r="I946" i="16"/>
  <c r="H946" i="16"/>
  <c r="G946" i="16"/>
  <c r="F946" i="16"/>
  <c r="E946" i="16"/>
  <c r="D946" i="16"/>
  <c r="D941" i="16"/>
  <c r="D940" i="16" s="1"/>
  <c r="D917" i="16" s="1"/>
  <c r="D916" i="16" s="1"/>
  <c r="J937" i="16"/>
  <c r="J936" i="16" s="1"/>
  <c r="J935" i="16" s="1"/>
  <c r="J934" i="16" s="1"/>
  <c r="J933" i="16" s="1"/>
  <c r="I937" i="16"/>
  <c r="I936" i="16" s="1"/>
  <c r="I935" i="16" s="1"/>
  <c r="I934" i="16" s="1"/>
  <c r="I933" i="16" s="1"/>
  <c r="H937" i="16"/>
  <c r="H936" i="16" s="1"/>
  <c r="H935" i="16" s="1"/>
  <c r="H934" i="16" s="1"/>
  <c r="H933" i="16" s="1"/>
  <c r="G937" i="16"/>
  <c r="G936" i="16" s="1"/>
  <c r="G935" i="16" s="1"/>
  <c r="G934" i="16" s="1"/>
  <c r="G933" i="16" s="1"/>
  <c r="F937" i="16"/>
  <c r="F936" i="16" s="1"/>
  <c r="F935" i="16" s="1"/>
  <c r="F934" i="16" s="1"/>
  <c r="F933" i="16" s="1"/>
  <c r="E937" i="16"/>
  <c r="E936" i="16" s="1"/>
  <c r="E935" i="16" s="1"/>
  <c r="E934" i="16" s="1"/>
  <c r="E933" i="16" s="1"/>
  <c r="J929" i="16"/>
  <c r="J928" i="16" s="1"/>
  <c r="J927" i="16" s="1"/>
  <c r="J926" i="16" s="1"/>
  <c r="J925" i="16" s="1"/>
  <c r="I929" i="16"/>
  <c r="I928" i="16" s="1"/>
  <c r="I927" i="16" s="1"/>
  <c r="I926" i="16" s="1"/>
  <c r="I925" i="16" s="1"/>
  <c r="H929" i="16"/>
  <c r="H928" i="16" s="1"/>
  <c r="H927" i="16" s="1"/>
  <c r="H926" i="16" s="1"/>
  <c r="H925" i="16" s="1"/>
  <c r="G929" i="16"/>
  <c r="G928" i="16" s="1"/>
  <c r="G927" i="16" s="1"/>
  <c r="G926" i="16" s="1"/>
  <c r="G925" i="16" s="1"/>
  <c r="F929" i="16"/>
  <c r="F928" i="16" s="1"/>
  <c r="F927" i="16" s="1"/>
  <c r="F926" i="16" s="1"/>
  <c r="F925" i="16" s="1"/>
  <c r="E929" i="16"/>
  <c r="E928" i="16" s="1"/>
  <c r="E927" i="16" s="1"/>
  <c r="E926" i="16" s="1"/>
  <c r="E925" i="16" s="1"/>
  <c r="J920" i="16"/>
  <c r="J919" i="16" s="1"/>
  <c r="J918" i="16" s="1"/>
  <c r="I920" i="16"/>
  <c r="I919" i="16" s="1"/>
  <c r="I918" i="16" s="1"/>
  <c r="H920" i="16"/>
  <c r="H919" i="16" s="1"/>
  <c r="H918" i="16" s="1"/>
  <c r="G920" i="16"/>
  <c r="G919" i="16" s="1"/>
  <c r="G918" i="16" s="1"/>
  <c r="F920" i="16"/>
  <c r="F919" i="16" s="1"/>
  <c r="F918" i="16" s="1"/>
  <c r="E920" i="16"/>
  <c r="E919" i="16" s="1"/>
  <c r="E918" i="16" s="1"/>
  <c r="J917" i="16"/>
  <c r="I917" i="16"/>
  <c r="H917" i="16"/>
  <c r="G917" i="16"/>
  <c r="F917" i="16"/>
  <c r="E917" i="16"/>
  <c r="J912" i="16"/>
  <c r="J911" i="16" s="1"/>
  <c r="J910" i="16" s="1"/>
  <c r="I912" i="16"/>
  <c r="I911" i="16" s="1"/>
  <c r="I910" i="16" s="1"/>
  <c r="H912" i="16"/>
  <c r="H911" i="16" s="1"/>
  <c r="H910" i="16" s="1"/>
  <c r="G912" i="16"/>
  <c r="G911" i="16" s="1"/>
  <c r="G910" i="16" s="1"/>
  <c r="F912" i="16"/>
  <c r="F911" i="16" s="1"/>
  <c r="F910" i="16" s="1"/>
  <c r="E912" i="16"/>
  <c r="E911" i="16" s="1"/>
  <c r="E910" i="16" s="1"/>
  <c r="D912" i="16"/>
  <c r="D911" i="16" s="1"/>
  <c r="D910" i="16" s="1"/>
  <c r="J905" i="16"/>
  <c r="I905" i="16"/>
  <c r="H905" i="16"/>
  <c r="G905" i="16"/>
  <c r="F905" i="16"/>
  <c r="E905" i="16"/>
  <c r="D905" i="16"/>
  <c r="J904" i="16"/>
  <c r="J903" i="16" s="1"/>
  <c r="I904" i="16"/>
  <c r="I903" i="16" s="1"/>
  <c r="H904" i="16"/>
  <c r="H903" i="16" s="1"/>
  <c r="G904" i="16"/>
  <c r="G903" i="16" s="1"/>
  <c r="F904" i="16"/>
  <c r="F903" i="16" s="1"/>
  <c r="E904" i="16"/>
  <c r="E903" i="16" s="1"/>
  <c r="D904" i="16"/>
  <c r="D903" i="16" s="1"/>
  <c r="J896" i="16"/>
  <c r="J895" i="16" s="1"/>
  <c r="J894" i="16" s="1"/>
  <c r="J893" i="16" s="1"/>
  <c r="J892" i="16" s="1"/>
  <c r="I896" i="16"/>
  <c r="I895" i="16" s="1"/>
  <c r="I894" i="16" s="1"/>
  <c r="I893" i="16" s="1"/>
  <c r="I892" i="16" s="1"/>
  <c r="H896" i="16"/>
  <c r="H895" i="16" s="1"/>
  <c r="H894" i="16" s="1"/>
  <c r="H893" i="16" s="1"/>
  <c r="H892" i="16" s="1"/>
  <c r="G896" i="16"/>
  <c r="G895" i="16" s="1"/>
  <c r="G894" i="16" s="1"/>
  <c r="G893" i="16" s="1"/>
  <c r="G892" i="16" s="1"/>
  <c r="F896" i="16"/>
  <c r="F895" i="16" s="1"/>
  <c r="F894" i="16" s="1"/>
  <c r="F893" i="16" s="1"/>
  <c r="F892" i="16" s="1"/>
  <c r="E896" i="16"/>
  <c r="E895" i="16" s="1"/>
  <c r="E894" i="16" s="1"/>
  <c r="E893" i="16" s="1"/>
  <c r="E892" i="16" s="1"/>
  <c r="D896" i="16"/>
  <c r="D895" i="16" s="1"/>
  <c r="D894" i="16" s="1"/>
  <c r="D893" i="16" s="1"/>
  <c r="D892" i="16" s="1"/>
  <c r="J888" i="16"/>
  <c r="J887" i="16" s="1"/>
  <c r="I888" i="16"/>
  <c r="I887" i="16" s="1"/>
  <c r="G889" i="16"/>
  <c r="G888" i="16" s="1"/>
  <c r="G887" i="16" s="1"/>
  <c r="F889" i="16"/>
  <c r="F888" i="16" s="1"/>
  <c r="F887" i="16" s="1"/>
  <c r="E889" i="16"/>
  <c r="E888" i="16" s="1"/>
  <c r="E887" i="16" s="1"/>
  <c r="H888" i="16"/>
  <c r="H887" i="16" s="1"/>
  <c r="J885" i="16"/>
  <c r="J884" i="16" s="1"/>
  <c r="J883" i="16" s="1"/>
  <c r="I885" i="16"/>
  <c r="I884" i="16" s="1"/>
  <c r="I883" i="16" s="1"/>
  <c r="H885" i="16"/>
  <c r="H884" i="16" s="1"/>
  <c r="H883" i="16" s="1"/>
  <c r="G885" i="16"/>
  <c r="G884" i="16" s="1"/>
  <c r="G883" i="16" s="1"/>
  <c r="F885" i="16"/>
  <c r="F884" i="16" s="1"/>
  <c r="F883" i="16" s="1"/>
  <c r="E885" i="16"/>
  <c r="E884" i="16" s="1"/>
  <c r="E883" i="16" s="1"/>
  <c r="J877" i="16"/>
  <c r="J876" i="16" s="1"/>
  <c r="I877" i="16"/>
  <c r="I876" i="16" s="1"/>
  <c r="H877" i="16"/>
  <c r="H876" i="16" s="1"/>
  <c r="G877" i="16"/>
  <c r="G876" i="16" s="1"/>
  <c r="F877" i="16"/>
  <c r="F876" i="16" s="1"/>
  <c r="E877" i="16"/>
  <c r="E876" i="16" s="1"/>
  <c r="D877" i="16"/>
  <c r="D876" i="16" s="1"/>
  <c r="D875" i="16" s="1"/>
  <c r="J827" i="16"/>
  <c r="J826" i="16" s="1"/>
  <c r="J825" i="16" s="1"/>
  <c r="I827" i="16"/>
  <c r="I826" i="16" s="1"/>
  <c r="I825" i="16" s="1"/>
  <c r="H827" i="16"/>
  <c r="H826" i="16" s="1"/>
  <c r="H825" i="16" s="1"/>
  <c r="G827" i="16"/>
  <c r="G826" i="16" s="1"/>
  <c r="G825" i="16" s="1"/>
  <c r="F827" i="16"/>
  <c r="F826" i="16" s="1"/>
  <c r="F825" i="16" s="1"/>
  <c r="E827" i="16"/>
  <c r="E826" i="16" s="1"/>
  <c r="E825" i="16" s="1"/>
  <c r="D827" i="16"/>
  <c r="D826" i="16" s="1"/>
  <c r="D825" i="16" s="1"/>
  <c r="J820" i="16"/>
  <c r="J819" i="16" s="1"/>
  <c r="I820" i="16"/>
  <c r="I819" i="16" s="1"/>
  <c r="H820" i="16"/>
  <c r="H819" i="16" s="1"/>
  <c r="G820" i="16"/>
  <c r="G819" i="16" s="1"/>
  <c r="F820" i="16"/>
  <c r="F819" i="16" s="1"/>
  <c r="E820" i="16"/>
  <c r="E819" i="16" s="1"/>
  <c r="D820" i="16"/>
  <c r="D819" i="16" s="1"/>
  <c r="J814" i="16"/>
  <c r="J813" i="16" s="1"/>
  <c r="I814" i="16"/>
  <c r="I813" i="16" s="1"/>
  <c r="H814" i="16"/>
  <c r="H813" i="16" s="1"/>
  <c r="G814" i="16"/>
  <c r="G813" i="16" s="1"/>
  <c r="F814" i="16"/>
  <c r="F813" i="16" s="1"/>
  <c r="E814" i="16"/>
  <c r="E813" i="16" s="1"/>
  <c r="D814" i="16"/>
  <c r="D813" i="16" s="1"/>
  <c r="F810" i="16"/>
  <c r="F809" i="16" s="1"/>
  <c r="F808" i="16" s="1"/>
  <c r="D810" i="16"/>
  <c r="D809" i="16" s="1"/>
  <c r="D808" i="16" s="1"/>
  <c r="F806" i="16"/>
  <c r="F805" i="16" s="1"/>
  <c r="F803" i="16"/>
  <c r="F802" i="16" s="1"/>
  <c r="F801" i="16" s="1"/>
  <c r="J798" i="16"/>
  <c r="J797" i="16" s="1"/>
  <c r="J796" i="16" s="1"/>
  <c r="I798" i="16"/>
  <c r="I797" i="16" s="1"/>
  <c r="I796" i="16" s="1"/>
  <c r="H798" i="16"/>
  <c r="H797" i="16" s="1"/>
  <c r="H796" i="16" s="1"/>
  <c r="G798" i="16"/>
  <c r="G797" i="16" s="1"/>
  <c r="G796" i="16" s="1"/>
  <c r="F798" i="16"/>
  <c r="F797" i="16" s="1"/>
  <c r="F796" i="16" s="1"/>
  <c r="E798" i="16"/>
  <c r="E797" i="16" s="1"/>
  <c r="E796" i="16" s="1"/>
  <c r="D798" i="16"/>
  <c r="D797" i="16" s="1"/>
  <c r="D796" i="16" s="1"/>
  <c r="J791" i="16"/>
  <c r="I791" i="16"/>
  <c r="H791" i="16"/>
  <c r="G791" i="16"/>
  <c r="F791" i="16"/>
  <c r="E791" i="16"/>
  <c r="D791" i="16"/>
  <c r="J789" i="16"/>
  <c r="I789" i="16"/>
  <c r="H789" i="16"/>
  <c r="G789" i="16"/>
  <c r="F789" i="16"/>
  <c r="E789" i="16"/>
  <c r="D789" i="16"/>
  <c r="J787" i="16"/>
  <c r="I787" i="16"/>
  <c r="H787" i="16"/>
  <c r="G787" i="16"/>
  <c r="F787" i="16"/>
  <c r="E787" i="16"/>
  <c r="D787" i="16"/>
  <c r="J785" i="16"/>
  <c r="I785" i="16"/>
  <c r="H785" i="16"/>
  <c r="G785" i="16"/>
  <c r="F785" i="16"/>
  <c r="E785" i="16"/>
  <c r="D785" i="16"/>
  <c r="J780" i="16"/>
  <c r="J779" i="16" s="1"/>
  <c r="I780" i="16"/>
  <c r="I779" i="16" s="1"/>
  <c r="H780" i="16"/>
  <c r="H779" i="16" s="1"/>
  <c r="G780" i="16"/>
  <c r="G779" i="16" s="1"/>
  <c r="F780" i="16"/>
  <c r="F779" i="16" s="1"/>
  <c r="E780" i="16"/>
  <c r="E779" i="16" s="1"/>
  <c r="D780" i="16"/>
  <c r="D779" i="16" s="1"/>
  <c r="J777" i="16"/>
  <c r="J776" i="16" s="1"/>
  <c r="I777" i="16"/>
  <c r="I776" i="16" s="1"/>
  <c r="H777" i="16"/>
  <c r="H776" i="16" s="1"/>
  <c r="G777" i="16"/>
  <c r="G776" i="16" s="1"/>
  <c r="F777" i="16"/>
  <c r="F776" i="16" s="1"/>
  <c r="E777" i="16"/>
  <c r="E776" i="16" s="1"/>
  <c r="D777" i="16"/>
  <c r="D776" i="16" s="1"/>
  <c r="J774" i="16"/>
  <c r="J773" i="16" s="1"/>
  <c r="I774" i="16"/>
  <c r="I773" i="16" s="1"/>
  <c r="H774" i="16"/>
  <c r="H773" i="16" s="1"/>
  <c r="G774" i="16"/>
  <c r="G773" i="16" s="1"/>
  <c r="F774" i="16"/>
  <c r="F773" i="16" s="1"/>
  <c r="D774" i="16"/>
  <c r="D773" i="16" s="1"/>
  <c r="J771" i="16"/>
  <c r="I771" i="16"/>
  <c r="H771" i="16"/>
  <c r="G771" i="16"/>
  <c r="F771" i="16"/>
  <c r="E771" i="16"/>
  <c r="D771" i="16"/>
  <c r="D769" i="16" s="1"/>
  <c r="J769" i="16"/>
  <c r="I769" i="16"/>
  <c r="H769" i="16"/>
  <c r="G769" i="16"/>
  <c r="F769" i="16"/>
  <c r="E769" i="16"/>
  <c r="J762" i="16"/>
  <c r="J761" i="16" s="1"/>
  <c r="J760" i="16" s="1"/>
  <c r="J759" i="16" s="1"/>
  <c r="I762" i="16"/>
  <c r="I761" i="16" s="1"/>
  <c r="I760" i="16" s="1"/>
  <c r="I759" i="16" s="1"/>
  <c r="J753" i="16"/>
  <c r="J752" i="16" s="1"/>
  <c r="J751" i="16" s="1"/>
  <c r="J745" i="16" s="1"/>
  <c r="J744" i="16" s="1"/>
  <c r="I753" i="16"/>
  <c r="I752" i="16" s="1"/>
  <c r="I751" i="16" s="1"/>
  <c r="I745" i="16" s="1"/>
  <c r="I744" i="16" s="1"/>
  <c r="H753" i="16"/>
  <c r="H752" i="16" s="1"/>
  <c r="H751" i="16" s="1"/>
  <c r="H745" i="16" s="1"/>
  <c r="H744" i="16" s="1"/>
  <c r="G753" i="16"/>
  <c r="G752" i="16" s="1"/>
  <c r="G751" i="16" s="1"/>
  <c r="G745" i="16" s="1"/>
  <c r="G744" i="16" s="1"/>
  <c r="F753" i="16"/>
  <c r="F752" i="16" s="1"/>
  <c r="F751" i="16" s="1"/>
  <c r="F745" i="16" s="1"/>
  <c r="F744" i="16" s="1"/>
  <c r="E753" i="16"/>
  <c r="E752" i="16" s="1"/>
  <c r="E751" i="16" s="1"/>
  <c r="E745" i="16" s="1"/>
  <c r="E744" i="16" s="1"/>
  <c r="D753" i="16"/>
  <c r="D752" i="16" s="1"/>
  <c r="D751" i="16" s="1"/>
  <c r="D745" i="16" s="1"/>
  <c r="D744" i="16" s="1"/>
  <c r="J740" i="16"/>
  <c r="J739" i="16" s="1"/>
  <c r="I740" i="16"/>
  <c r="I739" i="16" s="1"/>
  <c r="H740" i="16"/>
  <c r="H739" i="16" s="1"/>
  <c r="G740" i="16"/>
  <c r="G739" i="16" s="1"/>
  <c r="F740" i="16"/>
  <c r="F739" i="16" s="1"/>
  <c r="E740" i="16"/>
  <c r="E739" i="16" s="1"/>
  <c r="D740" i="16"/>
  <c r="D739" i="16" s="1"/>
  <c r="J731" i="16"/>
  <c r="I731" i="16"/>
  <c r="H731" i="16"/>
  <c r="G731" i="16"/>
  <c r="E731" i="16"/>
  <c r="D731" i="16"/>
  <c r="J728" i="16"/>
  <c r="I728" i="16"/>
  <c r="H728" i="16"/>
  <c r="G728" i="16"/>
  <c r="E728" i="16"/>
  <c r="D728" i="16"/>
  <c r="J723" i="16"/>
  <c r="I723" i="16"/>
  <c r="H723" i="16"/>
  <c r="G723" i="16"/>
  <c r="F723" i="16"/>
  <c r="E723" i="16"/>
  <c r="D723" i="16"/>
  <c r="J721" i="16"/>
  <c r="I721" i="16"/>
  <c r="H721" i="16"/>
  <c r="G721" i="16"/>
  <c r="F721" i="16"/>
  <c r="E721" i="16"/>
  <c r="D721" i="16"/>
  <c r="J717" i="16"/>
  <c r="J716" i="16" s="1"/>
  <c r="I717" i="16"/>
  <c r="I716" i="16" s="1"/>
  <c r="H717" i="16"/>
  <c r="H716" i="16" s="1"/>
  <c r="G717" i="16"/>
  <c r="G716" i="16" s="1"/>
  <c r="F717" i="16"/>
  <c r="F716" i="16" s="1"/>
  <c r="E717" i="16"/>
  <c r="E716" i="16" s="1"/>
  <c r="D717" i="16"/>
  <c r="D716" i="16" s="1"/>
  <c r="J668" i="16"/>
  <c r="I668" i="16"/>
  <c r="H668" i="16"/>
  <c r="G668" i="16"/>
  <c r="F668" i="16"/>
  <c r="G664" i="16"/>
  <c r="G663" i="16" s="1"/>
  <c r="F664" i="16"/>
  <c r="F663" i="16" s="1"/>
  <c r="E664" i="16"/>
  <c r="E663" i="16" s="1"/>
  <c r="E662" i="16" s="1"/>
  <c r="D664" i="16"/>
  <c r="D663" i="16" s="1"/>
  <c r="D662" i="16" s="1"/>
  <c r="I657" i="16"/>
  <c r="I656" i="16" s="1"/>
  <c r="J657" i="16"/>
  <c r="J656" i="16" s="1"/>
  <c r="G657" i="16"/>
  <c r="F657" i="16"/>
  <c r="F656" i="16" s="1"/>
  <c r="E657" i="16"/>
  <c r="E656" i="16" s="1"/>
  <c r="D657" i="16"/>
  <c r="D656" i="16" s="1"/>
  <c r="G656" i="16"/>
  <c r="J649" i="16"/>
  <c r="J646" i="16" s="1"/>
  <c r="I649" i="16"/>
  <c r="I646" i="16" s="1"/>
  <c r="H649" i="16"/>
  <c r="H646" i="16" s="1"/>
  <c r="G649" i="16"/>
  <c r="G646" i="16" s="1"/>
  <c r="F649" i="16"/>
  <c r="F646" i="16" s="1"/>
  <c r="E646" i="16"/>
  <c r="D649" i="16"/>
  <c r="D646" i="16" s="1"/>
  <c r="J639" i="16"/>
  <c r="J636" i="16" s="1"/>
  <c r="I639" i="16"/>
  <c r="I636" i="16" s="1"/>
  <c r="H639" i="16"/>
  <c r="H636" i="16" s="1"/>
  <c r="G639" i="16"/>
  <c r="G636" i="16" s="1"/>
  <c r="F639" i="16"/>
  <c r="F636" i="16" s="1"/>
  <c r="D639" i="16"/>
  <c r="D636" i="16" s="1"/>
  <c r="G629" i="16"/>
  <c r="G626" i="16" s="1"/>
  <c r="F629" i="16"/>
  <c r="F626" i="16" s="1"/>
  <c r="E629" i="16"/>
  <c r="E626" i="16" s="1"/>
  <c r="D626" i="16"/>
  <c r="J624" i="16"/>
  <c r="J613" i="16" s="1"/>
  <c r="I624" i="16"/>
  <c r="I613" i="16" s="1"/>
  <c r="H624" i="16"/>
  <c r="H613" i="16" s="1"/>
  <c r="G624" i="16"/>
  <c r="G613" i="16" s="1"/>
  <c r="F624" i="16"/>
  <c r="F613" i="16" s="1"/>
  <c r="E624" i="16"/>
  <c r="E613" i="16" s="1"/>
  <c r="D624" i="16"/>
  <c r="D613" i="16" s="1"/>
  <c r="J605" i="16"/>
  <c r="I605" i="16"/>
  <c r="H605" i="16"/>
  <c r="H604" i="16" s="1"/>
  <c r="H603" i="16" s="1"/>
  <c r="G605" i="16"/>
  <c r="F605" i="16"/>
  <c r="E605" i="16"/>
  <c r="D605" i="16"/>
  <c r="J599" i="16"/>
  <c r="J598" i="16" s="1"/>
  <c r="J597" i="16" s="1"/>
  <c r="J596" i="16" s="1"/>
  <c r="I599" i="16"/>
  <c r="I598" i="16" s="1"/>
  <c r="I597" i="16" s="1"/>
  <c r="I596" i="16" s="1"/>
  <c r="H599" i="16"/>
  <c r="H598" i="16" s="1"/>
  <c r="H597" i="16" s="1"/>
  <c r="H596" i="16" s="1"/>
  <c r="G599" i="16"/>
  <c r="G598" i="16" s="1"/>
  <c r="G597" i="16" s="1"/>
  <c r="G596" i="16" s="1"/>
  <c r="F599" i="16"/>
  <c r="F598" i="16" s="1"/>
  <c r="F597" i="16" s="1"/>
  <c r="F596" i="16" s="1"/>
  <c r="E599" i="16"/>
  <c r="E598" i="16" s="1"/>
  <c r="E597" i="16" s="1"/>
  <c r="E596" i="16" s="1"/>
  <c r="D599" i="16"/>
  <c r="D598" i="16" s="1"/>
  <c r="D597" i="16" s="1"/>
  <c r="D596" i="16" s="1"/>
  <c r="J592" i="16"/>
  <c r="J589" i="16" s="1"/>
  <c r="J588" i="16" s="1"/>
  <c r="I592" i="16"/>
  <c r="I591" i="16" s="1"/>
  <c r="I590" i="16" s="1"/>
  <c r="H592" i="16"/>
  <c r="H591" i="16" s="1"/>
  <c r="H590" i="16" s="1"/>
  <c r="G592" i="16"/>
  <c r="G591" i="16" s="1"/>
  <c r="G590" i="16" s="1"/>
  <c r="F592" i="16"/>
  <c r="F589" i="16" s="1"/>
  <c r="F588" i="16" s="1"/>
  <c r="E592" i="16"/>
  <c r="E591" i="16" s="1"/>
  <c r="E590" i="16" s="1"/>
  <c r="D592" i="16"/>
  <c r="D591" i="16" s="1"/>
  <c r="D590" i="16" s="1"/>
  <c r="J586" i="16"/>
  <c r="J585" i="16" s="1"/>
  <c r="J584" i="16" s="1"/>
  <c r="J582" i="16"/>
  <c r="J581" i="16" s="1"/>
  <c r="J580" i="16" s="1"/>
  <c r="I582" i="16"/>
  <c r="I581" i="16" s="1"/>
  <c r="I580" i="16" s="1"/>
  <c r="H582" i="16"/>
  <c r="H581" i="16" s="1"/>
  <c r="H580" i="16" s="1"/>
  <c r="G582" i="16"/>
  <c r="G581" i="16" s="1"/>
  <c r="G580" i="16" s="1"/>
  <c r="F582" i="16"/>
  <c r="F581" i="16" s="1"/>
  <c r="F580" i="16" s="1"/>
  <c r="E582" i="16"/>
  <c r="E581" i="16" s="1"/>
  <c r="E580" i="16" s="1"/>
  <c r="D582" i="16"/>
  <c r="D581" i="16" s="1"/>
  <c r="D580" i="16" s="1"/>
  <c r="F575" i="16"/>
  <c r="F574" i="16" s="1"/>
  <c r="E576" i="16"/>
  <c r="E575" i="16" s="1"/>
  <c r="E574" i="16" s="1"/>
  <c r="D576" i="16"/>
  <c r="D575" i="16" s="1"/>
  <c r="D574" i="16" s="1"/>
  <c r="J571" i="16"/>
  <c r="J570" i="16" s="1"/>
  <c r="J569" i="16" s="1"/>
  <c r="I571" i="16"/>
  <c r="I570" i="16" s="1"/>
  <c r="I569" i="16" s="1"/>
  <c r="H571" i="16"/>
  <c r="H570" i="16" s="1"/>
  <c r="H569" i="16" s="1"/>
  <c r="G571" i="16"/>
  <c r="G570" i="16" s="1"/>
  <c r="G569" i="16" s="1"/>
  <c r="F571" i="16"/>
  <c r="F570" i="16" s="1"/>
  <c r="F569" i="16" s="1"/>
  <c r="E571" i="16"/>
  <c r="E570" i="16" s="1"/>
  <c r="E569" i="16" s="1"/>
  <c r="D571" i="16"/>
  <c r="D570" i="16" s="1"/>
  <c r="D569" i="16" s="1"/>
  <c r="I549" i="16"/>
  <c r="I548" i="16" s="1"/>
  <c r="J549" i="16"/>
  <c r="J548" i="16" s="1"/>
  <c r="G549" i="16"/>
  <c r="G548" i="16" s="1"/>
  <c r="F550" i="16"/>
  <c r="F549" i="16" s="1"/>
  <c r="F548" i="16" s="1"/>
  <c r="E550" i="16"/>
  <c r="E549" i="16" s="1"/>
  <c r="E548" i="16" s="1"/>
  <c r="D549" i="16"/>
  <c r="D548" i="16" s="1"/>
  <c r="J546" i="16"/>
  <c r="I546" i="16"/>
  <c r="H546" i="16"/>
  <c r="G546" i="16"/>
  <c r="F546" i="16"/>
  <c r="E546" i="16"/>
  <c r="D546" i="16"/>
  <c r="J541" i="16"/>
  <c r="J540" i="16" s="1"/>
  <c r="I541" i="16"/>
  <c r="I540" i="16" s="1"/>
  <c r="H541" i="16"/>
  <c r="H540" i="16" s="1"/>
  <c r="G541" i="16"/>
  <c r="F541" i="16"/>
  <c r="F540" i="16" s="1"/>
  <c r="E541" i="16"/>
  <c r="E540" i="16" s="1"/>
  <c r="D541" i="16"/>
  <c r="D540" i="16" s="1"/>
  <c r="J535" i="16"/>
  <c r="J534" i="16" s="1"/>
  <c r="I535" i="16"/>
  <c r="I534" i="16" s="1"/>
  <c r="H535" i="16"/>
  <c r="H534" i="16" s="1"/>
  <c r="G535" i="16"/>
  <c r="G534" i="16" s="1"/>
  <c r="F535" i="16"/>
  <c r="F534" i="16" s="1"/>
  <c r="E535" i="16"/>
  <c r="E534" i="16" s="1"/>
  <c r="D535" i="16"/>
  <c r="D534" i="16" s="1"/>
  <c r="J529" i="16"/>
  <c r="J528" i="16" s="1"/>
  <c r="I529" i="16"/>
  <c r="I528" i="16" s="1"/>
  <c r="H529" i="16"/>
  <c r="G529" i="16"/>
  <c r="G528" i="16" s="1"/>
  <c r="F529" i="16"/>
  <c r="F528" i="16" s="1"/>
  <c r="E529" i="16"/>
  <c r="E528" i="16" s="1"/>
  <c r="D529" i="16"/>
  <c r="J523" i="16"/>
  <c r="J522" i="16" s="1"/>
  <c r="I523" i="16"/>
  <c r="I522" i="16" s="1"/>
  <c r="H523" i="16"/>
  <c r="H522" i="16" s="1"/>
  <c r="G523" i="16"/>
  <c r="G522" i="16" s="1"/>
  <c r="F523" i="16"/>
  <c r="F522" i="16" s="1"/>
  <c r="E523" i="16"/>
  <c r="E522" i="16" s="1"/>
  <c r="D523" i="16"/>
  <c r="D522" i="16" s="1"/>
  <c r="J505" i="16"/>
  <c r="J504" i="16" s="1"/>
  <c r="I505" i="16"/>
  <c r="I504" i="16" s="1"/>
  <c r="H505" i="16"/>
  <c r="H504" i="16" s="1"/>
  <c r="G505" i="16"/>
  <c r="G504" i="16" s="1"/>
  <c r="F505" i="16"/>
  <c r="F504" i="16" s="1"/>
  <c r="E505" i="16"/>
  <c r="E504" i="16" s="1"/>
  <c r="D505" i="16"/>
  <c r="D504" i="16" s="1"/>
  <c r="G492" i="16"/>
  <c r="G491" i="16" s="1"/>
  <c r="G490" i="16" s="1"/>
  <c r="F492" i="16"/>
  <c r="F491" i="16" s="1"/>
  <c r="F490" i="16" s="1"/>
  <c r="E492" i="16"/>
  <c r="E491" i="16" s="1"/>
  <c r="E490" i="16" s="1"/>
  <c r="D492" i="16"/>
  <c r="D491" i="16" s="1"/>
  <c r="D490" i="16" s="1"/>
  <c r="J485" i="16"/>
  <c r="J484" i="16" s="1"/>
  <c r="J483" i="16" s="1"/>
  <c r="I485" i="16"/>
  <c r="I484" i="16" s="1"/>
  <c r="I483" i="16" s="1"/>
  <c r="H485" i="16"/>
  <c r="H484" i="16" s="1"/>
  <c r="H483" i="16" s="1"/>
  <c r="G485" i="16"/>
  <c r="G484" i="16" s="1"/>
  <c r="G483" i="16" s="1"/>
  <c r="F485" i="16"/>
  <c r="F484" i="16" s="1"/>
  <c r="F483" i="16" s="1"/>
  <c r="E485" i="16"/>
  <c r="E484" i="16" s="1"/>
  <c r="E483" i="16" s="1"/>
  <c r="D485" i="16"/>
  <c r="D484" i="16" s="1"/>
  <c r="D483" i="16" s="1"/>
  <c r="J476" i="16"/>
  <c r="J475" i="16" s="1"/>
  <c r="I476" i="16"/>
  <c r="I475" i="16" s="1"/>
  <c r="H476" i="16"/>
  <c r="H475" i="16" s="1"/>
  <c r="G476" i="16"/>
  <c r="G475" i="16" s="1"/>
  <c r="F476" i="16"/>
  <c r="F475" i="16" s="1"/>
  <c r="E476" i="16"/>
  <c r="E475" i="16" s="1"/>
  <c r="D476" i="16"/>
  <c r="D475" i="16" s="1"/>
  <c r="G473" i="16"/>
  <c r="F473" i="16"/>
  <c r="E473" i="16"/>
  <c r="D473" i="16"/>
  <c r="I471" i="16"/>
  <c r="J471" i="16"/>
  <c r="G471" i="16"/>
  <c r="F471" i="16"/>
  <c r="E471" i="16"/>
  <c r="D471" i="16"/>
  <c r="J469" i="16"/>
  <c r="I469" i="16"/>
  <c r="H469" i="16"/>
  <c r="G469" i="16"/>
  <c r="F469" i="16"/>
  <c r="E469" i="16"/>
  <c r="D469" i="16"/>
  <c r="J467" i="16"/>
  <c r="I467" i="16"/>
  <c r="H467" i="16"/>
  <c r="G467" i="16"/>
  <c r="F467" i="16"/>
  <c r="E467" i="16"/>
  <c r="D467" i="16"/>
  <c r="J464" i="16"/>
  <c r="J463" i="16" s="1"/>
  <c r="I464" i="16"/>
  <c r="I463" i="16" s="1"/>
  <c r="H464" i="16"/>
  <c r="H463" i="16" s="1"/>
  <c r="G464" i="16"/>
  <c r="G463" i="16" s="1"/>
  <c r="F464" i="16"/>
  <c r="F463" i="16" s="1"/>
  <c r="J461" i="16"/>
  <c r="J460" i="16" s="1"/>
  <c r="J445" i="16"/>
  <c r="G445" i="16"/>
  <c r="G444" i="16" s="1"/>
  <c r="F445" i="16"/>
  <c r="F444" i="16" s="1"/>
  <c r="E445" i="16"/>
  <c r="E444" i="16" s="1"/>
  <c r="E433" i="16" s="1"/>
  <c r="J444" i="16"/>
  <c r="J434" i="16"/>
  <c r="J431" i="16"/>
  <c r="J430" i="16" s="1"/>
  <c r="I431" i="16"/>
  <c r="I430" i="16" s="1"/>
  <c r="H431" i="16"/>
  <c r="H430" i="16" s="1"/>
  <c r="G431" i="16"/>
  <c r="G430" i="16" s="1"/>
  <c r="F431" i="16"/>
  <c r="F430" i="16" s="1"/>
  <c r="E431" i="16"/>
  <c r="E430" i="16" s="1"/>
  <c r="D431" i="16"/>
  <c r="D430" i="16" s="1"/>
  <c r="J425" i="16"/>
  <c r="J424" i="16" s="1"/>
  <c r="I425" i="16"/>
  <c r="I424" i="16" s="1"/>
  <c r="H425" i="16"/>
  <c r="H424" i="16" s="1"/>
  <c r="G425" i="16"/>
  <c r="G424" i="16" s="1"/>
  <c r="F425" i="16"/>
  <c r="F424" i="16" s="1"/>
  <c r="E425" i="16"/>
  <c r="E424" i="16" s="1"/>
  <c r="D425" i="16"/>
  <c r="D424" i="16" s="1"/>
  <c r="J420" i="16"/>
  <c r="J419" i="16" s="1"/>
  <c r="I420" i="16"/>
  <c r="I419" i="16" s="1"/>
  <c r="H420" i="16"/>
  <c r="H419" i="16" s="1"/>
  <c r="G420" i="16"/>
  <c r="G419" i="16" s="1"/>
  <c r="F420" i="16"/>
  <c r="F419" i="16" s="1"/>
  <c r="E420" i="16"/>
  <c r="E419" i="16" s="1"/>
  <c r="D420" i="16"/>
  <c r="D419" i="16" s="1"/>
  <c r="J415" i="16"/>
  <c r="J414" i="16" s="1"/>
  <c r="I415" i="16"/>
  <c r="I414" i="16" s="1"/>
  <c r="H415" i="16"/>
  <c r="H414" i="16" s="1"/>
  <c r="G415" i="16"/>
  <c r="G414" i="16" s="1"/>
  <c r="F415" i="16"/>
  <c r="F414" i="16" s="1"/>
  <c r="E415" i="16"/>
  <c r="E414" i="16" s="1"/>
  <c r="D415" i="16"/>
  <c r="D414" i="16" s="1"/>
  <c r="J409" i="16"/>
  <c r="J408" i="16" s="1"/>
  <c r="I409" i="16"/>
  <c r="I408" i="16" s="1"/>
  <c r="H409" i="16"/>
  <c r="H408" i="16" s="1"/>
  <c r="G409" i="16"/>
  <c r="G408" i="16" s="1"/>
  <c r="F409" i="16"/>
  <c r="F408" i="16" s="1"/>
  <c r="E409" i="16"/>
  <c r="E408" i="16" s="1"/>
  <c r="D409" i="16"/>
  <c r="D408" i="16" s="1"/>
  <c r="I402" i="16"/>
  <c r="H402" i="16"/>
  <c r="G402" i="16"/>
  <c r="F402" i="16"/>
  <c r="E402" i="16"/>
  <c r="D402" i="16"/>
  <c r="J402" i="16"/>
  <c r="E398" i="16"/>
  <c r="D398" i="16"/>
  <c r="J396" i="16"/>
  <c r="I396" i="16"/>
  <c r="H396" i="16"/>
  <c r="G396" i="16"/>
  <c r="F396" i="16"/>
  <c r="E396" i="16"/>
  <c r="D396" i="16"/>
  <c r="J394" i="16"/>
  <c r="I394" i="16"/>
  <c r="H394" i="16"/>
  <c r="G394" i="16"/>
  <c r="F394" i="16"/>
  <c r="E394" i="16"/>
  <c r="D394" i="16"/>
  <c r="J391" i="16"/>
  <c r="I391" i="16"/>
  <c r="H391" i="16"/>
  <c r="G391" i="16"/>
  <c r="F391" i="16"/>
  <c r="E391" i="16"/>
  <c r="D391" i="16"/>
  <c r="J383" i="16"/>
  <c r="J382" i="16" s="1"/>
  <c r="J381" i="16" s="1"/>
  <c r="J380" i="16" s="1"/>
  <c r="I383" i="16"/>
  <c r="I382" i="16" s="1"/>
  <c r="I381" i="16" s="1"/>
  <c r="I380" i="16" s="1"/>
  <c r="H383" i="16"/>
  <c r="H382" i="16" s="1"/>
  <c r="H381" i="16" s="1"/>
  <c r="H380" i="16" s="1"/>
  <c r="G383" i="16"/>
  <c r="G382" i="16" s="1"/>
  <c r="G381" i="16" s="1"/>
  <c r="G380" i="16" s="1"/>
  <c r="F383" i="16"/>
  <c r="F382" i="16" s="1"/>
  <c r="F381" i="16" s="1"/>
  <c r="F380" i="16" s="1"/>
  <c r="E383" i="16"/>
  <c r="E382" i="16" s="1"/>
  <c r="E381" i="16" s="1"/>
  <c r="E380" i="16" s="1"/>
  <c r="J378" i="16"/>
  <c r="J377" i="16" s="1"/>
  <c r="J376" i="16" s="1"/>
  <c r="J375" i="16" s="1"/>
  <c r="I378" i="16"/>
  <c r="I377" i="16" s="1"/>
  <c r="I376" i="16" s="1"/>
  <c r="I375" i="16" s="1"/>
  <c r="H378" i="16"/>
  <c r="H377" i="16" s="1"/>
  <c r="H376" i="16" s="1"/>
  <c r="H375" i="16" s="1"/>
  <c r="G378" i="16"/>
  <c r="G377" i="16" s="1"/>
  <c r="G376" i="16" s="1"/>
  <c r="G375" i="16" s="1"/>
  <c r="F378" i="16"/>
  <c r="F377" i="16" s="1"/>
  <c r="E378" i="16"/>
  <c r="E377" i="16" s="1"/>
  <c r="E376" i="16" s="1"/>
  <c r="E375" i="16" s="1"/>
  <c r="D378" i="16"/>
  <c r="D377" i="16" s="1"/>
  <c r="D376" i="16" s="1"/>
  <c r="D375" i="16" s="1"/>
  <c r="J373" i="16"/>
  <c r="J372" i="16" s="1"/>
  <c r="J371" i="16" s="1"/>
  <c r="I373" i="16"/>
  <c r="I372" i="16" s="1"/>
  <c r="I371" i="16" s="1"/>
  <c r="H373" i="16"/>
  <c r="H372" i="16" s="1"/>
  <c r="H371" i="16" s="1"/>
  <c r="G373" i="16"/>
  <c r="G372" i="16" s="1"/>
  <c r="G371" i="16" s="1"/>
  <c r="F373" i="16"/>
  <c r="F372" i="16" s="1"/>
  <c r="F371" i="16" s="1"/>
  <c r="J368" i="16"/>
  <c r="J367" i="16" s="1"/>
  <c r="J366" i="16" s="1"/>
  <c r="J365" i="16" s="1"/>
  <c r="I368" i="16"/>
  <c r="I367" i="16" s="1"/>
  <c r="I366" i="16" s="1"/>
  <c r="I365" i="16" s="1"/>
  <c r="H368" i="16"/>
  <c r="H367" i="16" s="1"/>
  <c r="H366" i="16" s="1"/>
  <c r="H365" i="16" s="1"/>
  <c r="G368" i="16"/>
  <c r="G367" i="16" s="1"/>
  <c r="G366" i="16" s="1"/>
  <c r="G365" i="16" s="1"/>
  <c r="F368" i="16"/>
  <c r="F367" i="16" s="1"/>
  <c r="F366" i="16" s="1"/>
  <c r="F365" i="16" s="1"/>
  <c r="E368" i="16"/>
  <c r="E367" i="16" s="1"/>
  <c r="E366" i="16" s="1"/>
  <c r="E365" i="16" s="1"/>
  <c r="D368" i="16"/>
  <c r="D367" i="16" s="1"/>
  <c r="D366" i="16" s="1"/>
  <c r="D365" i="16" s="1"/>
  <c r="D363" i="16"/>
  <c r="D362" i="16" s="1"/>
  <c r="J355" i="16"/>
  <c r="J354" i="16" s="1"/>
  <c r="I355" i="16"/>
  <c r="I354" i="16" s="1"/>
  <c r="H355" i="16"/>
  <c r="H354" i="16" s="1"/>
  <c r="G355" i="16"/>
  <c r="G354" i="16" s="1"/>
  <c r="F355" i="16"/>
  <c r="F354" i="16" s="1"/>
  <c r="E355" i="16"/>
  <c r="E354" i="16" s="1"/>
  <c r="D355" i="16"/>
  <c r="D354" i="16" s="1"/>
  <c r="J351" i="16"/>
  <c r="I351" i="16"/>
  <c r="H351" i="16"/>
  <c r="G351" i="16"/>
  <c r="F351" i="16"/>
  <c r="E351" i="16"/>
  <c r="D351" i="16"/>
  <c r="J349" i="16"/>
  <c r="I349" i="16"/>
  <c r="H349" i="16"/>
  <c r="G349" i="16"/>
  <c r="F349" i="16"/>
  <c r="E349" i="16"/>
  <c r="D349" i="16"/>
  <c r="J278" i="16"/>
  <c r="I278" i="16"/>
  <c r="H278" i="16"/>
  <c r="G278" i="16"/>
  <c r="F278" i="16"/>
  <c r="E278" i="16"/>
  <c r="J233" i="16"/>
  <c r="I233" i="16"/>
  <c r="H233" i="16"/>
  <c r="G233" i="16"/>
  <c r="F233" i="16"/>
  <c r="E233" i="16"/>
  <c r="D233" i="16"/>
  <c r="F225" i="16"/>
  <c r="F223" i="16"/>
  <c r="F221" i="16"/>
  <c r="J218" i="16"/>
  <c r="J217" i="16" s="1"/>
  <c r="J216" i="16" s="1"/>
  <c r="I218" i="16"/>
  <c r="I217" i="16" s="1"/>
  <c r="I216" i="16" s="1"/>
  <c r="H218" i="16"/>
  <c r="H217" i="16" s="1"/>
  <c r="H216" i="16" s="1"/>
  <c r="G218" i="16"/>
  <c r="G217" i="16" s="1"/>
  <c r="G216" i="16" s="1"/>
  <c r="F218" i="16"/>
  <c r="E218" i="16"/>
  <c r="E217" i="16" s="1"/>
  <c r="E216" i="16" s="1"/>
  <c r="D218" i="16"/>
  <c r="D217" i="16" s="1"/>
  <c r="D216" i="16" s="1"/>
  <c r="J214" i="16"/>
  <c r="I214" i="16"/>
  <c r="H214" i="16"/>
  <c r="G214" i="16"/>
  <c r="F214" i="16"/>
  <c r="E214" i="16"/>
  <c r="D214" i="16"/>
  <c r="J212" i="16"/>
  <c r="I212" i="16"/>
  <c r="H212" i="16"/>
  <c r="G212" i="16"/>
  <c r="F212" i="16"/>
  <c r="E212" i="16"/>
  <c r="D212" i="16"/>
  <c r="J203" i="16"/>
  <c r="J202" i="16" s="1"/>
  <c r="I203" i="16"/>
  <c r="I202" i="16" s="1"/>
  <c r="H203" i="16"/>
  <c r="H202" i="16" s="1"/>
  <c r="G203" i="16"/>
  <c r="G202" i="16" s="1"/>
  <c r="F203" i="16"/>
  <c r="F202" i="16" s="1"/>
  <c r="E203" i="16"/>
  <c r="E202" i="16" s="1"/>
  <c r="D203" i="16"/>
  <c r="D202" i="16" s="1"/>
  <c r="J195" i="16"/>
  <c r="J194" i="16" s="1"/>
  <c r="I195" i="16"/>
  <c r="I194" i="16" s="1"/>
  <c r="H195" i="16"/>
  <c r="H194" i="16" s="1"/>
  <c r="G195" i="16"/>
  <c r="G194" i="16" s="1"/>
  <c r="F195" i="16"/>
  <c r="F194" i="16" s="1"/>
  <c r="E195" i="16"/>
  <c r="E194" i="16" s="1"/>
  <c r="D195" i="16"/>
  <c r="J193" i="16"/>
  <c r="J192" i="16" s="1"/>
  <c r="J191" i="16" s="1"/>
  <c r="I193" i="16"/>
  <c r="I192" i="16" s="1"/>
  <c r="I191" i="16" s="1"/>
  <c r="H193" i="16"/>
  <c r="H192" i="16" s="1"/>
  <c r="H191" i="16" s="1"/>
  <c r="G193" i="16"/>
  <c r="G192" i="16" s="1"/>
  <c r="G191" i="16" s="1"/>
  <c r="F193" i="16"/>
  <c r="F192" i="16" s="1"/>
  <c r="F191" i="16" s="1"/>
  <c r="E193" i="16"/>
  <c r="E192" i="16" s="1"/>
  <c r="E191" i="16" s="1"/>
  <c r="D193" i="16"/>
  <c r="D192" i="16" s="1"/>
  <c r="D191" i="16" s="1"/>
  <c r="J189" i="16"/>
  <c r="I189" i="16"/>
  <c r="H189" i="16"/>
  <c r="G189" i="16"/>
  <c r="F189" i="16"/>
  <c r="E189" i="16"/>
  <c r="D189" i="16"/>
  <c r="J187" i="16"/>
  <c r="I187" i="16"/>
  <c r="H187" i="16"/>
  <c r="G187" i="16"/>
  <c r="F187" i="16"/>
  <c r="E187" i="16"/>
  <c r="D187" i="16"/>
  <c r="J185" i="16"/>
  <c r="I185" i="16"/>
  <c r="H185" i="16"/>
  <c r="G185" i="16"/>
  <c r="F185" i="16"/>
  <c r="E185" i="16"/>
  <c r="D185" i="16"/>
  <c r="J179" i="16"/>
  <c r="J178" i="16" s="1"/>
  <c r="I179" i="16"/>
  <c r="I178" i="16" s="1"/>
  <c r="H179" i="16"/>
  <c r="H178" i="16" s="1"/>
  <c r="G179" i="16"/>
  <c r="G178" i="16" s="1"/>
  <c r="F179" i="16"/>
  <c r="F178" i="16" s="1"/>
  <c r="E179" i="16"/>
  <c r="E178" i="16" s="1"/>
  <c r="D179" i="16"/>
  <c r="D178" i="16" s="1"/>
  <c r="J169" i="16"/>
  <c r="I169" i="16"/>
  <c r="H169" i="16"/>
  <c r="G169" i="16"/>
  <c r="F169" i="16"/>
  <c r="E169" i="16"/>
  <c r="D169" i="16"/>
  <c r="J168" i="16"/>
  <c r="J167" i="16" s="1"/>
  <c r="J166" i="16" s="1"/>
  <c r="I168" i="16"/>
  <c r="I167" i="16" s="1"/>
  <c r="I166" i="16" s="1"/>
  <c r="H168" i="16"/>
  <c r="H167" i="16" s="1"/>
  <c r="H166" i="16" s="1"/>
  <c r="G168" i="16"/>
  <c r="G167" i="16" s="1"/>
  <c r="G166" i="16" s="1"/>
  <c r="F168" i="16"/>
  <c r="F167" i="16" s="1"/>
  <c r="F166" i="16" s="1"/>
  <c r="E168" i="16"/>
  <c r="E167" i="16" s="1"/>
  <c r="E166" i="16" s="1"/>
  <c r="D168" i="16"/>
  <c r="D167" i="16" s="1"/>
  <c r="D166" i="16" s="1"/>
  <c r="G157" i="16"/>
  <c r="E157" i="16"/>
  <c r="D157" i="16"/>
  <c r="H150" i="16"/>
  <c r="G150" i="16"/>
  <c r="E150" i="16"/>
  <c r="D150" i="16"/>
  <c r="G143" i="16"/>
  <c r="E143" i="16"/>
  <c r="D143" i="16"/>
  <c r="J136" i="16"/>
  <c r="I136" i="16"/>
  <c r="H136" i="16"/>
  <c r="G136" i="16"/>
  <c r="F136" i="16"/>
  <c r="E136" i="16"/>
  <c r="D136" i="16"/>
  <c r="F125" i="16"/>
  <c r="H125" i="16"/>
  <c r="G125" i="16"/>
  <c r="E125" i="16"/>
  <c r="D125" i="16"/>
  <c r="I116" i="16"/>
  <c r="J116" i="16"/>
  <c r="H116" i="16"/>
  <c r="G116" i="16"/>
  <c r="F116" i="16"/>
  <c r="E116" i="16"/>
  <c r="D116" i="16"/>
  <c r="F107" i="16"/>
  <c r="G107" i="16"/>
  <c r="E107" i="16"/>
  <c r="D107" i="16"/>
  <c r="J98" i="16"/>
  <c r="I98" i="16"/>
  <c r="H98" i="16"/>
  <c r="G98" i="16"/>
  <c r="F98" i="16"/>
  <c r="E98" i="16"/>
  <c r="D98" i="16"/>
  <c r="J92" i="16"/>
  <c r="I92" i="16"/>
  <c r="H92" i="16"/>
  <c r="G92" i="16"/>
  <c r="F92" i="16"/>
  <c r="E92" i="16"/>
  <c r="D92" i="16"/>
  <c r="H85" i="16"/>
  <c r="G85" i="16"/>
  <c r="F85" i="16"/>
  <c r="E85" i="16"/>
  <c r="D85" i="16"/>
  <c r="H81" i="16"/>
  <c r="G81" i="16"/>
  <c r="F81" i="16"/>
  <c r="E81" i="16"/>
  <c r="D81" i="16"/>
  <c r="H77" i="16"/>
  <c r="F77" i="16"/>
  <c r="E77" i="16"/>
  <c r="D77" i="16"/>
  <c r="J73" i="16"/>
  <c r="I73" i="16"/>
  <c r="H73" i="16"/>
  <c r="G73" i="16"/>
  <c r="F73" i="16"/>
  <c r="E73" i="16"/>
  <c r="D73" i="16"/>
  <c r="H67" i="16"/>
  <c r="G67" i="16"/>
  <c r="F67" i="16"/>
  <c r="E67" i="16"/>
  <c r="D67" i="16"/>
  <c r="H63" i="16"/>
  <c r="G63" i="16"/>
  <c r="F63" i="16"/>
  <c r="E63" i="16"/>
  <c r="D63" i="16"/>
  <c r="J59" i="16"/>
  <c r="I59" i="16"/>
  <c r="H59" i="16"/>
  <c r="G59" i="16"/>
  <c r="F59" i="16"/>
  <c r="E59" i="16"/>
  <c r="D59" i="16"/>
  <c r="J55" i="16"/>
  <c r="I55" i="16"/>
  <c r="H55" i="16"/>
  <c r="G55" i="16"/>
  <c r="F55" i="16"/>
  <c r="E55" i="16"/>
  <c r="D55" i="16"/>
  <c r="H50" i="16"/>
  <c r="G50" i="16"/>
  <c r="F50" i="16"/>
  <c r="E50" i="16"/>
  <c r="D50" i="16"/>
  <c r="H46" i="16"/>
  <c r="G46" i="16"/>
  <c r="E46" i="16"/>
  <c r="D46" i="16"/>
  <c r="H42" i="16"/>
  <c r="G42" i="16"/>
  <c r="F42" i="16"/>
  <c r="E42" i="16"/>
  <c r="D42" i="16"/>
  <c r="J38" i="16"/>
  <c r="I38" i="16"/>
  <c r="H38" i="16"/>
  <c r="G38" i="16"/>
  <c r="F38" i="16"/>
  <c r="E38" i="16"/>
  <c r="D38" i="16"/>
  <c r="G31" i="16"/>
  <c r="F31" i="16"/>
  <c r="E31" i="16"/>
  <c r="H27" i="16"/>
  <c r="G27" i="16"/>
  <c r="F27" i="16"/>
  <c r="E27" i="16"/>
  <c r="D27" i="16"/>
  <c r="D26" i="16" s="1"/>
  <c r="D25" i="16" s="1"/>
  <c r="H21" i="16"/>
  <c r="G21" i="16"/>
  <c r="F21" i="16"/>
  <c r="E21" i="16"/>
  <c r="D21" i="16"/>
  <c r="H17" i="16"/>
  <c r="G17" i="16"/>
  <c r="F17" i="16"/>
  <c r="E17" i="16"/>
  <c r="D17" i="16"/>
  <c r="H13" i="16"/>
  <c r="G13" i="16"/>
  <c r="F13" i="16"/>
  <c r="E13" i="16"/>
  <c r="D13" i="16"/>
  <c r="H9" i="16"/>
  <c r="G9" i="16"/>
  <c r="F9" i="16"/>
  <c r="D9" i="16"/>
  <c r="P947" i="16" l="1"/>
  <c r="P951" i="16"/>
  <c r="P948" i="16"/>
  <c r="P946" i="16"/>
  <c r="P950" i="16"/>
  <c r="P949" i="16"/>
  <c r="J602" i="16"/>
  <c r="J601" i="16" s="1"/>
  <c r="J604" i="16"/>
  <c r="J603" i="16" s="1"/>
  <c r="O298" i="16"/>
  <c r="I602" i="16"/>
  <c r="I601" i="16" s="1"/>
  <c r="I604" i="16"/>
  <c r="I603" i="16" s="1"/>
  <c r="N602" i="16"/>
  <c r="N601" i="16" s="1"/>
  <c r="N604" i="16"/>
  <c r="N603" i="16" s="1"/>
  <c r="M602" i="16"/>
  <c r="M601" i="16" s="1"/>
  <c r="M604" i="16"/>
  <c r="M603" i="16" s="1"/>
  <c r="P602" i="16"/>
  <c r="P601" i="16" s="1"/>
  <c r="P604" i="16"/>
  <c r="P603" i="16" s="1"/>
  <c r="L602" i="16"/>
  <c r="L601" i="16" s="1"/>
  <c r="L604" i="16"/>
  <c r="L603" i="16" s="1"/>
  <c r="O602" i="16"/>
  <c r="O601" i="16" s="1"/>
  <c r="O604" i="16"/>
  <c r="O603" i="16" s="1"/>
  <c r="K602" i="16"/>
  <c r="K601" i="16" s="1"/>
  <c r="K604" i="16"/>
  <c r="K603" i="16" s="1"/>
  <c r="P298" i="16"/>
  <c r="P231" i="16" s="1"/>
  <c r="I31" i="16"/>
  <c r="J31" i="16" s="1"/>
  <c r="K31" i="16" s="1"/>
  <c r="I63" i="16"/>
  <c r="I77" i="16"/>
  <c r="F433" i="16"/>
  <c r="I13" i="16"/>
  <c r="J13" i="16" s="1"/>
  <c r="I67" i="16"/>
  <c r="I9" i="16"/>
  <c r="J9" i="16" s="1"/>
  <c r="K9" i="16" s="1"/>
  <c r="I27" i="16"/>
  <c r="I50" i="16"/>
  <c r="I85" i="16"/>
  <c r="J85" i="16" s="1"/>
  <c r="I46" i="16"/>
  <c r="J46" i="16" s="1"/>
  <c r="J27" i="16"/>
  <c r="J50" i="16"/>
  <c r="J63" i="16"/>
  <c r="K63" i="16" s="1"/>
  <c r="J77" i="16"/>
  <c r="K77" i="16" s="1"/>
  <c r="I17" i="16"/>
  <c r="I21" i="16"/>
  <c r="J21" i="16" s="1"/>
  <c r="K21" i="16" s="1"/>
  <c r="I42" i="16"/>
  <c r="I81" i="16"/>
  <c r="O727" i="16"/>
  <c r="O726" i="16" s="1"/>
  <c r="O725" i="16" s="1"/>
  <c r="K727" i="16"/>
  <c r="K726" i="16" s="1"/>
  <c r="K725" i="16" s="1"/>
  <c r="J727" i="16"/>
  <c r="J726" i="16" s="1"/>
  <c r="J725" i="16" s="1"/>
  <c r="N727" i="16"/>
  <c r="N726" i="16" s="1"/>
  <c r="N725" i="16" s="1"/>
  <c r="J348" i="16"/>
  <c r="E612" i="16"/>
  <c r="E611" i="16" s="1"/>
  <c r="E610" i="16" s="1"/>
  <c r="D727" i="16"/>
  <c r="D726" i="16" s="1"/>
  <c r="D725" i="16" s="1"/>
  <c r="I727" i="16"/>
  <c r="I726" i="16" s="1"/>
  <c r="I725" i="16" s="1"/>
  <c r="H727" i="16"/>
  <c r="H726" i="16" s="1"/>
  <c r="H725" i="16" s="1"/>
  <c r="P727" i="16"/>
  <c r="P726" i="16" s="1"/>
  <c r="P725" i="16" s="1"/>
  <c r="L727" i="16"/>
  <c r="L726" i="16" s="1"/>
  <c r="L725" i="16" s="1"/>
  <c r="F612" i="16"/>
  <c r="F611" i="16" s="1"/>
  <c r="G612" i="16"/>
  <c r="G611" i="16" s="1"/>
  <c r="G727" i="16"/>
  <c r="G726" i="16" s="1"/>
  <c r="G725" i="16" s="1"/>
  <c r="M727" i="16"/>
  <c r="M726" i="16" s="1"/>
  <c r="M725" i="16" s="1"/>
  <c r="L784" i="16"/>
  <c r="L783" i="16" s="1"/>
  <c r="L782" i="16" s="1"/>
  <c r="E231" i="16"/>
  <c r="H768" i="16"/>
  <c r="H767" i="16" s="1"/>
  <c r="H758" i="16" s="1"/>
  <c r="E727" i="16"/>
  <c r="E726" i="16" s="1"/>
  <c r="E725" i="16" s="1"/>
  <c r="J768" i="16"/>
  <c r="J767" i="16" s="1"/>
  <c r="J758" i="16" s="1"/>
  <c r="H882" i="16"/>
  <c r="H875" i="16" s="1"/>
  <c r="F768" i="16"/>
  <c r="F602" i="16"/>
  <c r="F601" i="16" s="1"/>
  <c r="F604" i="16"/>
  <c r="F603" i="16" s="1"/>
  <c r="H602" i="16"/>
  <c r="H601" i="16" s="1"/>
  <c r="G602" i="16"/>
  <c r="G601" i="16" s="1"/>
  <c r="G604" i="16"/>
  <c r="G603" i="16" s="1"/>
  <c r="K177" i="16"/>
  <c r="K176" i="16" s="1"/>
  <c r="K165" i="16" s="1"/>
  <c r="K164" i="16" s="1"/>
  <c r="O348" i="16"/>
  <c r="K348" i="16"/>
  <c r="N613" i="16"/>
  <c r="N612" i="16" s="1"/>
  <c r="N611" i="16" s="1"/>
  <c r="N610" i="16" s="1"/>
  <c r="D602" i="16"/>
  <c r="D601" i="16" s="1"/>
  <c r="D604" i="16"/>
  <c r="D603" i="16" s="1"/>
  <c r="E602" i="16"/>
  <c r="E601" i="16" s="1"/>
  <c r="E604" i="16"/>
  <c r="E603" i="16" s="1"/>
  <c r="E882" i="16"/>
  <c r="E875" i="16" s="1"/>
  <c r="F672" i="16"/>
  <c r="F671" i="16" s="1"/>
  <c r="F670" i="16" s="1"/>
  <c r="D670" i="16"/>
  <c r="D672" i="16"/>
  <c r="E671" i="16"/>
  <c r="E670" i="16" s="1"/>
  <c r="E672" i="16"/>
  <c r="I882" i="16"/>
  <c r="I875" i="16" s="1"/>
  <c r="F882" i="16"/>
  <c r="F875" i="16" s="1"/>
  <c r="M97" i="16"/>
  <c r="M91" i="16" s="1"/>
  <c r="M135" i="16"/>
  <c r="M134" i="16" s="1"/>
  <c r="N211" i="16"/>
  <c r="N210" i="16" s="1"/>
  <c r="N209" i="16" s="1"/>
  <c r="L231" i="16"/>
  <c r="L613" i="16"/>
  <c r="L612" i="16" s="1"/>
  <c r="L611" i="16" s="1"/>
  <c r="L610" i="16" s="1"/>
  <c r="G882" i="16"/>
  <c r="G875" i="16" s="1"/>
  <c r="G916" i="16"/>
  <c r="G902" i="16" s="1"/>
  <c r="G901" i="16" s="1"/>
  <c r="G900" i="16" s="1"/>
  <c r="D54" i="16"/>
  <c r="H54" i="16"/>
  <c r="D177" i="16"/>
  <c r="D176" i="16" s="1"/>
  <c r="D165" i="16" s="1"/>
  <c r="D164" i="16" s="1"/>
  <c r="H348" i="16"/>
  <c r="O613" i="16"/>
  <c r="O612" i="16" s="1"/>
  <c r="O611" i="16" s="1"/>
  <c r="O610" i="16" s="1"/>
  <c r="K613" i="16"/>
  <c r="K612" i="16" s="1"/>
  <c r="K611" i="16" s="1"/>
  <c r="K610" i="16" s="1"/>
  <c r="M613" i="16"/>
  <c r="M612" i="16" s="1"/>
  <c r="M611" i="16" s="1"/>
  <c r="M610" i="16" s="1"/>
  <c r="F767" i="16"/>
  <c r="G768" i="16"/>
  <c r="G767" i="16" s="1"/>
  <c r="G758" i="16" s="1"/>
  <c r="N768" i="16"/>
  <c r="N767" i="16" s="1"/>
  <c r="N758" i="16" s="1"/>
  <c r="N784" i="16"/>
  <c r="N783" i="16" s="1"/>
  <c r="N782" i="16" s="1"/>
  <c r="M784" i="16"/>
  <c r="M783" i="16" s="1"/>
  <c r="M782" i="16" s="1"/>
  <c r="H720" i="16"/>
  <c r="H719" i="16" s="1"/>
  <c r="N135" i="16"/>
  <c r="N134" i="16" s="1"/>
  <c r="N177" i="16"/>
  <c r="N176" i="16" s="1"/>
  <c r="N165" i="16" s="1"/>
  <c r="N164" i="16" s="1"/>
  <c r="M527" i="16"/>
  <c r="M526" i="16" s="1"/>
  <c r="M521" i="16" s="1"/>
  <c r="P613" i="16"/>
  <c r="P612" i="16" s="1"/>
  <c r="P611" i="16" s="1"/>
  <c r="P610" i="16" s="1"/>
  <c r="O784" i="16"/>
  <c r="O783" i="16" s="1"/>
  <c r="O782" i="16" s="1"/>
  <c r="K784" i="16"/>
  <c r="K783" i="16" s="1"/>
  <c r="K782" i="16" s="1"/>
  <c r="E97" i="16"/>
  <c r="E91" i="16" s="1"/>
  <c r="F54" i="16"/>
  <c r="G54" i="16"/>
  <c r="F348" i="16"/>
  <c r="G433" i="16"/>
  <c r="I589" i="16"/>
  <c r="I588" i="16" s="1"/>
  <c r="G662" i="16"/>
  <c r="E720" i="16"/>
  <c r="E719" i="16" s="1"/>
  <c r="I720" i="16"/>
  <c r="I719" i="16" s="1"/>
  <c r="P768" i="16"/>
  <c r="P767" i="16" s="1"/>
  <c r="P758" i="16" s="1"/>
  <c r="L768" i="16"/>
  <c r="L767" i="16" s="1"/>
  <c r="L758" i="16" s="1"/>
  <c r="P784" i="16"/>
  <c r="P783" i="16" s="1"/>
  <c r="P782" i="16" s="1"/>
  <c r="P916" i="16"/>
  <c r="P902" i="16" s="1"/>
  <c r="P901" i="16" s="1"/>
  <c r="P900" i="16" s="1"/>
  <c r="L916" i="16"/>
  <c r="L902" i="16" s="1"/>
  <c r="L901" i="16" s="1"/>
  <c r="L900" i="16" s="1"/>
  <c r="O916" i="16"/>
  <c r="O902" i="16" s="1"/>
  <c r="O901" i="16" s="1"/>
  <c r="O900" i="16" s="1"/>
  <c r="K916" i="16"/>
  <c r="K902" i="16" s="1"/>
  <c r="K901" i="16" s="1"/>
  <c r="K900" i="16" s="1"/>
  <c r="H916" i="16"/>
  <c r="H902" i="16" s="1"/>
  <c r="H901" i="16" s="1"/>
  <c r="H900" i="16" s="1"/>
  <c r="N715" i="16"/>
  <c r="G784" i="16"/>
  <c r="G783" i="16" s="1"/>
  <c r="G782" i="16" s="1"/>
  <c r="E54" i="16"/>
  <c r="H589" i="16"/>
  <c r="H588" i="16" s="1"/>
  <c r="M177" i="16"/>
  <c r="M176" i="16" s="1"/>
  <c r="M768" i="16"/>
  <c r="M767" i="16" s="1"/>
  <c r="M758" i="16" s="1"/>
  <c r="O390" i="16"/>
  <c r="O389" i="16" s="1"/>
  <c r="O388" i="16" s="1"/>
  <c r="O370" i="16" s="1"/>
  <c r="K390" i="16"/>
  <c r="K389" i="16" s="1"/>
  <c r="K388" i="16" s="1"/>
  <c r="K370" i="16" s="1"/>
  <c r="N677" i="16"/>
  <c r="N676" i="16" s="1"/>
  <c r="N671" i="16" s="1"/>
  <c r="N670" i="16" s="1"/>
  <c r="I390" i="16"/>
  <c r="I389" i="16" s="1"/>
  <c r="I388" i="16" s="1"/>
  <c r="I370" i="16" s="1"/>
  <c r="D612" i="16"/>
  <c r="D611" i="16" s="1"/>
  <c r="D610" i="16" s="1"/>
  <c r="D348" i="16"/>
  <c r="N591" i="16"/>
  <c r="N590" i="16" s="1"/>
  <c r="P527" i="16"/>
  <c r="P526" i="16" s="1"/>
  <c r="P521" i="16" s="1"/>
  <c r="L527" i="16"/>
  <c r="L526" i="16" s="1"/>
  <c r="L521" i="16" s="1"/>
  <c r="P528" i="16"/>
  <c r="L528" i="16"/>
  <c r="L945" i="16"/>
  <c r="L1130" i="16" s="1"/>
  <c r="N945" i="16"/>
  <c r="N1130" i="16" s="1"/>
  <c r="L466" i="16"/>
  <c r="O945" i="16"/>
  <c r="O1130" i="16" s="1"/>
  <c r="K945" i="16"/>
  <c r="K1130" i="16" s="1"/>
  <c r="M945" i="16"/>
  <c r="M1130" i="16" s="1"/>
  <c r="P348" i="16"/>
  <c r="M231" i="16"/>
  <c r="O231" i="16"/>
  <c r="F812" i="16"/>
  <c r="F795" i="16" s="1"/>
  <c r="F794" i="16" s="1"/>
  <c r="D784" i="16"/>
  <c r="D783" i="16" s="1"/>
  <c r="D782" i="16" s="1"/>
  <c r="F726" i="16"/>
  <c r="F725" i="16" s="1"/>
  <c r="H945" i="16"/>
  <c r="H1130" i="16" s="1"/>
  <c r="F945" i="16"/>
  <c r="F1130" i="16" s="1"/>
  <c r="G945" i="16"/>
  <c r="G1130" i="16" s="1"/>
  <c r="F527" i="16"/>
  <c r="F526" i="16" s="1"/>
  <c r="F521" i="16" s="1"/>
  <c r="D945" i="16"/>
  <c r="D1130" i="16" s="1"/>
  <c r="G466" i="16"/>
  <c r="F407" i="16"/>
  <c r="F376" i="16"/>
  <c r="F375" i="16" s="1"/>
  <c r="G231" i="16"/>
  <c r="D135" i="16"/>
  <c r="D134" i="16" s="1"/>
  <c r="E135" i="16"/>
  <c r="E134" i="16" s="1"/>
  <c r="E72" i="16"/>
  <c r="E71" i="16" s="1"/>
  <c r="H26" i="16"/>
  <c r="H25" i="16" s="1"/>
  <c r="G26" i="16"/>
  <c r="G25" i="16" s="1"/>
  <c r="E8" i="16"/>
  <c r="N916" i="16"/>
  <c r="N902" i="16" s="1"/>
  <c r="N901" i="16" s="1"/>
  <c r="N900" i="16" s="1"/>
  <c r="M916" i="16"/>
  <c r="M902" i="16" s="1"/>
  <c r="M901" i="16" s="1"/>
  <c r="M900" i="16" s="1"/>
  <c r="N882" i="16"/>
  <c r="N875" i="16" s="1"/>
  <c r="N793" i="16" s="1"/>
  <c r="P882" i="16"/>
  <c r="P875" i="16" s="1"/>
  <c r="P793" i="16" s="1"/>
  <c r="M882" i="16"/>
  <c r="M875" i="16" s="1"/>
  <c r="M793" i="16" s="1"/>
  <c r="L882" i="16"/>
  <c r="L875" i="16" s="1"/>
  <c r="L793" i="16" s="1"/>
  <c r="O882" i="16"/>
  <c r="O875" i="16" s="1"/>
  <c r="O793" i="16" s="1"/>
  <c r="K882" i="16"/>
  <c r="K875" i="16" s="1"/>
  <c r="K793" i="16" s="1"/>
  <c r="O768" i="16"/>
  <c r="O767" i="16" s="1"/>
  <c r="O758" i="16" s="1"/>
  <c r="K768" i="16"/>
  <c r="K767" i="16" s="1"/>
  <c r="K758" i="16" s="1"/>
  <c r="N745" i="16"/>
  <c r="N744" i="16" s="1"/>
  <c r="M745" i="16"/>
  <c r="M744" i="16" s="1"/>
  <c r="O745" i="16"/>
  <c r="O744" i="16" s="1"/>
  <c r="K745" i="16"/>
  <c r="K744" i="16" s="1"/>
  <c r="L745" i="16"/>
  <c r="L744" i="16" s="1"/>
  <c r="P745" i="16"/>
  <c r="P744" i="16" s="1"/>
  <c r="L715" i="16"/>
  <c r="K715" i="16"/>
  <c r="P715" i="16"/>
  <c r="M715" i="16"/>
  <c r="M714" i="16" s="1"/>
  <c r="O715" i="16"/>
  <c r="M677" i="16"/>
  <c r="M676" i="16" s="1"/>
  <c r="M671" i="16" s="1"/>
  <c r="M670" i="16" s="1"/>
  <c r="P677" i="16"/>
  <c r="P676" i="16" s="1"/>
  <c r="P671" i="16" s="1"/>
  <c r="P670" i="16" s="1"/>
  <c r="L677" i="16"/>
  <c r="L676" i="16" s="1"/>
  <c r="L671" i="16" s="1"/>
  <c r="L670" i="16" s="1"/>
  <c r="O677" i="16"/>
  <c r="O676" i="16" s="1"/>
  <c r="O671" i="16" s="1"/>
  <c r="O670" i="16" s="1"/>
  <c r="K677" i="16"/>
  <c r="K676" i="16" s="1"/>
  <c r="K671" i="16" s="1"/>
  <c r="K670" i="16" s="1"/>
  <c r="P591" i="16"/>
  <c r="P590" i="16" s="1"/>
  <c r="L591" i="16"/>
  <c r="L590" i="16" s="1"/>
  <c r="O591" i="16"/>
  <c r="O590" i="16" s="1"/>
  <c r="K591" i="16"/>
  <c r="K590" i="16" s="1"/>
  <c r="M591" i="16"/>
  <c r="M590" i="16" s="1"/>
  <c r="N527" i="16"/>
  <c r="N526" i="16" s="1"/>
  <c r="N521" i="16" s="1"/>
  <c r="N528" i="16"/>
  <c r="M528" i="16"/>
  <c r="O527" i="16"/>
  <c r="O526" i="16" s="1"/>
  <c r="O521" i="16" s="1"/>
  <c r="K527" i="16"/>
  <c r="K526" i="16" s="1"/>
  <c r="K521" i="16" s="1"/>
  <c r="N466" i="16"/>
  <c r="O466" i="16"/>
  <c r="K466" i="16"/>
  <c r="M466" i="16"/>
  <c r="P466" i="16"/>
  <c r="O433" i="16"/>
  <c r="K433" i="16"/>
  <c r="N433" i="16"/>
  <c r="M433" i="16"/>
  <c r="P433" i="16"/>
  <c r="L433" i="16"/>
  <c r="P407" i="16"/>
  <c r="L407" i="16"/>
  <c r="O407" i="16"/>
  <c r="K407" i="16"/>
  <c r="N407" i="16"/>
  <c r="M407" i="16"/>
  <c r="H629" i="16"/>
  <c r="H626" i="16" s="1"/>
  <c r="H612" i="16" s="1"/>
  <c r="H611" i="16" s="1"/>
  <c r="J107" i="16"/>
  <c r="I107" i="16"/>
  <c r="F8" i="16"/>
  <c r="F7" i="16" s="1"/>
  <c r="G37" i="16"/>
  <c r="E37" i="16"/>
  <c r="F37" i="16"/>
  <c r="H107" i="16"/>
  <c r="H97" i="16" s="1"/>
  <c r="H91" i="16" s="1"/>
  <c r="F143" i="16"/>
  <c r="F157" i="16"/>
  <c r="E177" i="16"/>
  <c r="E176" i="16" s="1"/>
  <c r="E165" i="16" s="1"/>
  <c r="E164" i="16" s="1"/>
  <c r="I177" i="16"/>
  <c r="I176" i="16" s="1"/>
  <c r="I165" i="16" s="1"/>
  <c r="I164" i="16" s="1"/>
  <c r="F390" i="16"/>
  <c r="F389" i="16" s="1"/>
  <c r="F388" i="16" s="1"/>
  <c r="J390" i="16"/>
  <c r="J389" i="16" s="1"/>
  <c r="J388" i="16" s="1"/>
  <c r="J370" i="16" s="1"/>
  <c r="E390" i="16"/>
  <c r="E389" i="16" s="1"/>
  <c r="E388" i="16" s="1"/>
  <c r="E370" i="16" s="1"/>
  <c r="E407" i="16"/>
  <c r="F466" i="16"/>
  <c r="G527" i="16"/>
  <c r="G526" i="16" s="1"/>
  <c r="G521" i="16" s="1"/>
  <c r="H549" i="16"/>
  <c r="H548" i="16" s="1"/>
  <c r="G589" i="16"/>
  <c r="G588" i="16" s="1"/>
  <c r="H784" i="16"/>
  <c r="H783" i="16" s="1"/>
  <c r="H782" i="16" s="1"/>
  <c r="J945" i="16"/>
  <c r="J1130" i="16" s="1"/>
  <c r="O97" i="16"/>
  <c r="O91" i="16" s="1"/>
  <c r="K97" i="16"/>
  <c r="K91" i="16" s="1"/>
  <c r="O135" i="16"/>
  <c r="O134" i="16" s="1"/>
  <c r="K135" i="16"/>
  <c r="K134" i="16" s="1"/>
  <c r="P211" i="16"/>
  <c r="P210" i="16" s="1"/>
  <c r="P209" i="16" s="1"/>
  <c r="L211" i="16"/>
  <c r="L210" i="16" s="1"/>
  <c r="L209" i="16" s="1"/>
  <c r="K231" i="16"/>
  <c r="K230" i="16" s="1"/>
  <c r="K229" i="16" s="1"/>
  <c r="K228" i="16" s="1"/>
  <c r="K227" i="16" s="1"/>
  <c r="L348" i="16"/>
  <c r="N390" i="16"/>
  <c r="N389" i="16" s="1"/>
  <c r="N388" i="16" s="1"/>
  <c r="N370" i="16" s="1"/>
  <c r="J407" i="16"/>
  <c r="G720" i="16"/>
  <c r="G719" i="16" s="1"/>
  <c r="D720" i="16"/>
  <c r="D719" i="16" s="1"/>
  <c r="N97" i="16"/>
  <c r="N91" i="16" s="1"/>
  <c r="N231" i="16"/>
  <c r="N348" i="16"/>
  <c r="M390" i="16"/>
  <c r="M389" i="16" s="1"/>
  <c r="M388" i="16" s="1"/>
  <c r="M370" i="16" s="1"/>
  <c r="G97" i="16"/>
  <c r="G91" i="16" s="1"/>
  <c r="G211" i="16"/>
  <c r="G210" i="16" s="1"/>
  <c r="G209" i="16" s="1"/>
  <c r="F217" i="16"/>
  <c r="F216" i="16" s="1"/>
  <c r="M348" i="16"/>
  <c r="H177" i="16"/>
  <c r="H176" i="16" s="1"/>
  <c r="H165" i="16" s="1"/>
  <c r="H164" i="16" s="1"/>
  <c r="D211" i="16"/>
  <c r="D210" i="16" s="1"/>
  <c r="D209" i="16" s="1"/>
  <c r="H211" i="16"/>
  <c r="H210" i="16" s="1"/>
  <c r="H209" i="16" s="1"/>
  <c r="G348" i="16"/>
  <c r="F662" i="16"/>
  <c r="I715" i="16"/>
  <c r="D812" i="16"/>
  <c r="D795" i="16" s="1"/>
  <c r="D794" i="16" s="1"/>
  <c r="D793" i="16" s="1"/>
  <c r="E945" i="16"/>
  <c r="E1130" i="16" s="1"/>
  <c r="P390" i="16"/>
  <c r="P389" i="16" s="1"/>
  <c r="P388" i="16" s="1"/>
  <c r="P370" i="16" s="1"/>
  <c r="L390" i="16"/>
  <c r="L389" i="16" s="1"/>
  <c r="L388" i="16" s="1"/>
  <c r="L370" i="16" s="1"/>
  <c r="O211" i="16"/>
  <c r="O210" i="16" s="1"/>
  <c r="O209" i="16" s="1"/>
  <c r="K211" i="16"/>
  <c r="K210" i="16" s="1"/>
  <c r="K209" i="16" s="1"/>
  <c r="M211" i="16"/>
  <c r="M210" i="16" s="1"/>
  <c r="M209" i="16" s="1"/>
  <c r="M165" i="16"/>
  <c r="M164" i="16" s="1"/>
  <c r="P177" i="16"/>
  <c r="P176" i="16" s="1"/>
  <c r="P165" i="16" s="1"/>
  <c r="P164" i="16" s="1"/>
  <c r="O177" i="16"/>
  <c r="O176" i="16" s="1"/>
  <c r="O165" i="16" s="1"/>
  <c r="O164" i="16" s="1"/>
  <c r="L177" i="16"/>
  <c r="L176" i="16" s="1"/>
  <c r="L165" i="16" s="1"/>
  <c r="L164" i="16" s="1"/>
  <c r="P135" i="16"/>
  <c r="P134" i="16" s="1"/>
  <c r="L135" i="16"/>
  <c r="L134" i="16" s="1"/>
  <c r="P97" i="16"/>
  <c r="P91" i="16" s="1"/>
  <c r="L97" i="16"/>
  <c r="L91" i="16" s="1"/>
  <c r="D37" i="16"/>
  <c r="F97" i="16"/>
  <c r="F91" i="16" s="1"/>
  <c r="H143" i="16"/>
  <c r="F150" i="16"/>
  <c r="H157" i="16"/>
  <c r="F177" i="16"/>
  <c r="F176" i="16" s="1"/>
  <c r="F165" i="16" s="1"/>
  <c r="F164" i="16" s="1"/>
  <c r="J177" i="16"/>
  <c r="J176" i="16" s="1"/>
  <c r="J165" i="16" s="1"/>
  <c r="J164" i="16" s="1"/>
  <c r="H8" i="16"/>
  <c r="H7" i="16" s="1"/>
  <c r="H37" i="16"/>
  <c r="E26" i="16"/>
  <c r="E6" i="16" s="1"/>
  <c r="F26" i="16"/>
  <c r="F25" i="16" s="1"/>
  <c r="G135" i="16"/>
  <c r="G134" i="16" s="1"/>
  <c r="I150" i="16"/>
  <c r="J150" i="16"/>
  <c r="G177" i="16"/>
  <c r="G176" i="16" s="1"/>
  <c r="G165" i="16" s="1"/>
  <c r="G164" i="16" s="1"/>
  <c r="D8" i="16"/>
  <c r="D7" i="16" s="1"/>
  <c r="D6" i="16" s="1"/>
  <c r="D5" i="16" s="1"/>
  <c r="D407" i="16"/>
  <c r="E466" i="16"/>
  <c r="E527" i="16"/>
  <c r="E526" i="16" s="1"/>
  <c r="E521" i="16" s="1"/>
  <c r="I527" i="16"/>
  <c r="I526" i="16" s="1"/>
  <c r="I521" i="16" s="1"/>
  <c r="G540" i="16"/>
  <c r="F720" i="16"/>
  <c r="F719" i="16" s="1"/>
  <c r="J720" i="16"/>
  <c r="J719" i="16" s="1"/>
  <c r="E768" i="16"/>
  <c r="E767" i="16" s="1"/>
  <c r="I768" i="16"/>
  <c r="I767" i="16" s="1"/>
  <c r="I758" i="16" s="1"/>
  <c r="E784" i="16"/>
  <c r="E783" i="16" s="1"/>
  <c r="E782" i="16" s="1"/>
  <c r="I784" i="16"/>
  <c r="I783" i="16" s="1"/>
  <c r="I782" i="16" s="1"/>
  <c r="F784" i="16"/>
  <c r="F783" i="16" s="1"/>
  <c r="F782" i="16" s="1"/>
  <c r="J784" i="16"/>
  <c r="J783" i="16" s="1"/>
  <c r="J782" i="16" s="1"/>
  <c r="E812" i="16"/>
  <c r="E795" i="16" s="1"/>
  <c r="E794" i="16" s="1"/>
  <c r="I812" i="16"/>
  <c r="E916" i="16"/>
  <c r="E902" i="16" s="1"/>
  <c r="E901" i="16" s="1"/>
  <c r="E900" i="16" s="1"/>
  <c r="I916" i="16"/>
  <c r="I902" i="16" s="1"/>
  <c r="I901" i="16" s="1"/>
  <c r="I900" i="16" s="1"/>
  <c r="I407" i="16"/>
  <c r="J629" i="16"/>
  <c r="J626" i="16" s="1"/>
  <c r="J612" i="16" s="1"/>
  <c r="J611" i="16" s="1"/>
  <c r="J812" i="16"/>
  <c r="J916" i="16"/>
  <c r="J902" i="16" s="1"/>
  <c r="J901" i="16" s="1"/>
  <c r="J900" i="16" s="1"/>
  <c r="E211" i="16"/>
  <c r="E210" i="16" s="1"/>
  <c r="E209" i="16" s="1"/>
  <c r="I211" i="16"/>
  <c r="I210" i="16" s="1"/>
  <c r="I209" i="16" s="1"/>
  <c r="D231" i="16"/>
  <c r="H231" i="16"/>
  <c r="F231" i="16"/>
  <c r="E348" i="16"/>
  <c r="I348" i="16"/>
  <c r="G390" i="16"/>
  <c r="G389" i="16" s="1"/>
  <c r="G388" i="16" s="1"/>
  <c r="G370" i="16" s="1"/>
  <c r="D589" i="16"/>
  <c r="D588" i="16" s="1"/>
  <c r="I629" i="16"/>
  <c r="I626" i="16" s="1"/>
  <c r="I612" i="16" s="1"/>
  <c r="I611" i="16" s="1"/>
  <c r="D768" i="16"/>
  <c r="D767" i="16" s="1"/>
  <c r="D758" i="16" s="1"/>
  <c r="H812" i="16"/>
  <c r="F916" i="16"/>
  <c r="F902" i="16" s="1"/>
  <c r="F901" i="16" s="1"/>
  <c r="F900" i="16" s="1"/>
  <c r="I945" i="16"/>
  <c r="I1130" i="16" s="1"/>
  <c r="F72" i="16"/>
  <c r="F71" i="16" s="1"/>
  <c r="D72" i="16"/>
  <c r="D71" i="16" s="1"/>
  <c r="H72" i="16"/>
  <c r="H71" i="16" s="1"/>
  <c r="I72" i="16"/>
  <c r="I71" i="16" s="1"/>
  <c r="D97" i="16"/>
  <c r="D91" i="16" s="1"/>
  <c r="F211" i="16"/>
  <c r="F210" i="16" s="1"/>
  <c r="J211" i="16"/>
  <c r="J210" i="16" s="1"/>
  <c r="J209" i="16" s="1"/>
  <c r="I231" i="16"/>
  <c r="I445" i="16"/>
  <c r="I444" i="16" s="1"/>
  <c r="J527" i="16"/>
  <c r="J526" i="16" s="1"/>
  <c r="J521" i="16" s="1"/>
  <c r="D527" i="16"/>
  <c r="D526" i="16" s="1"/>
  <c r="D521" i="16" s="1"/>
  <c r="H527" i="16"/>
  <c r="E589" i="16"/>
  <c r="E588" i="16" s="1"/>
  <c r="H657" i="16"/>
  <c r="H656" i="16" s="1"/>
  <c r="G812" i="16"/>
  <c r="G72" i="16"/>
  <c r="G71" i="16" s="1"/>
  <c r="I157" i="16"/>
  <c r="J157" i="16"/>
  <c r="J231" i="16"/>
  <c r="H407" i="16"/>
  <c r="G8" i="16"/>
  <c r="G7" i="16" s="1"/>
  <c r="J125" i="16"/>
  <c r="I125" i="16"/>
  <c r="J143" i="16"/>
  <c r="G407" i="16"/>
  <c r="I143" i="16"/>
  <c r="H492" i="16"/>
  <c r="H491" i="16" s="1"/>
  <c r="H490" i="16" s="1"/>
  <c r="D390" i="16"/>
  <c r="D389" i="16" s="1"/>
  <c r="D388" i="16" s="1"/>
  <c r="D370" i="16" s="1"/>
  <c r="H390" i="16"/>
  <c r="H389" i="16" s="1"/>
  <c r="H388" i="16" s="1"/>
  <c r="H370" i="16" s="1"/>
  <c r="D466" i="16"/>
  <c r="J473" i="16"/>
  <c r="J466" i="16" s="1"/>
  <c r="I473" i="16"/>
  <c r="I466" i="16" s="1"/>
  <c r="D528" i="16"/>
  <c r="H528" i="16"/>
  <c r="F591" i="16"/>
  <c r="F590" i="16" s="1"/>
  <c r="J591" i="16"/>
  <c r="J590" i="16" s="1"/>
  <c r="H471" i="16"/>
  <c r="H445" i="16"/>
  <c r="H444" i="16" s="1"/>
  <c r="H433" i="16" s="1"/>
  <c r="H473" i="16"/>
  <c r="J677" i="16"/>
  <c r="J676" i="16" s="1"/>
  <c r="J671" i="16" s="1"/>
  <c r="J670" i="16" s="1"/>
  <c r="J882" i="16"/>
  <c r="J875" i="16" s="1"/>
  <c r="D902" i="16"/>
  <c r="D901" i="16" s="1"/>
  <c r="D900" i="16" s="1"/>
  <c r="F610" i="16" l="1"/>
  <c r="E715" i="16"/>
  <c r="E714" i="16" s="1"/>
  <c r="E609" i="16" s="1"/>
  <c r="H230" i="16"/>
  <c r="H229" i="16" s="1"/>
  <c r="H228" i="16" s="1"/>
  <c r="H227" i="16" s="1"/>
  <c r="H208" i="16" s="1"/>
  <c r="D90" i="16"/>
  <c r="D89" i="16" s="1"/>
  <c r="D406" i="16"/>
  <c r="D401" i="16" s="1"/>
  <c r="D400" i="16" s="1"/>
  <c r="I54" i="16"/>
  <c r="O406" i="16"/>
  <c r="O401" i="16" s="1"/>
  <c r="O400" i="16" s="1"/>
  <c r="L714" i="16"/>
  <c r="L609" i="16" s="1"/>
  <c r="I8" i="16"/>
  <c r="I7" i="16" s="1"/>
  <c r="J26" i="16"/>
  <c r="J25" i="16" s="1"/>
  <c r="I26" i="16"/>
  <c r="I25" i="16" s="1"/>
  <c r="I97" i="16"/>
  <c r="I91" i="16" s="1"/>
  <c r="J230" i="16"/>
  <c r="J229" i="16" s="1"/>
  <c r="J228" i="16" s="1"/>
  <c r="J227" i="16" s="1"/>
  <c r="J208" i="16" s="1"/>
  <c r="F230" i="16"/>
  <c r="F229" i="16" s="1"/>
  <c r="F228" i="16" s="1"/>
  <c r="F227" i="16" s="1"/>
  <c r="I37" i="16"/>
  <c r="K27" i="16"/>
  <c r="K26" i="16" s="1"/>
  <c r="K25" i="16" s="1"/>
  <c r="O714" i="16"/>
  <c r="O609" i="16" s="1"/>
  <c r="K85" i="16"/>
  <c r="L85" i="16" s="1"/>
  <c r="K13" i="16"/>
  <c r="L13" i="16" s="1"/>
  <c r="N714" i="16"/>
  <c r="N609" i="16" s="1"/>
  <c r="J67" i="16"/>
  <c r="J54" i="16" s="1"/>
  <c r="K46" i="16"/>
  <c r="L46" i="16" s="1"/>
  <c r="L9" i="16"/>
  <c r="M9" i="16" s="1"/>
  <c r="N9" i="16" s="1"/>
  <c r="L21" i="16"/>
  <c r="L77" i="16"/>
  <c r="J17" i="16"/>
  <c r="K17" i="16" s="1"/>
  <c r="L63" i="16"/>
  <c r="J81" i="16"/>
  <c r="K81" i="16" s="1"/>
  <c r="L31" i="16"/>
  <c r="J42" i="16"/>
  <c r="K50" i="16"/>
  <c r="J97" i="16"/>
  <c r="J91" i="16" s="1"/>
  <c r="D230" i="16"/>
  <c r="D229" i="16" s="1"/>
  <c r="D228" i="16" s="1"/>
  <c r="D227" i="16" s="1"/>
  <c r="D208" i="16" s="1"/>
  <c r="M90" i="16"/>
  <c r="M89" i="16" s="1"/>
  <c r="P230" i="16"/>
  <c r="P229" i="16" s="1"/>
  <c r="P228" i="16" s="1"/>
  <c r="P227" i="16" s="1"/>
  <c r="P208" i="16" s="1"/>
  <c r="O230" i="16"/>
  <c r="O229" i="16" s="1"/>
  <c r="O228" i="16" s="1"/>
  <c r="O227" i="16" s="1"/>
  <c r="O208" i="16" s="1"/>
  <c r="F715" i="16"/>
  <c r="F714" i="16" s="1"/>
  <c r="F609" i="16" s="1"/>
  <c r="G610" i="16"/>
  <c r="H715" i="16"/>
  <c r="H714" i="16" s="1"/>
  <c r="L230" i="16"/>
  <c r="L229" i="16" s="1"/>
  <c r="L228" i="16" s="1"/>
  <c r="L227" i="16" s="1"/>
  <c r="L208" i="16" s="1"/>
  <c r="G90" i="16"/>
  <c r="G89" i="16" s="1"/>
  <c r="N90" i="16"/>
  <c r="N89" i="16" s="1"/>
  <c r="M406" i="16"/>
  <c r="M401" i="16" s="1"/>
  <c r="M400" i="16" s="1"/>
  <c r="K714" i="16"/>
  <c r="K609" i="16" s="1"/>
  <c r="D743" i="16"/>
  <c r="H6" i="16"/>
  <c r="H5" i="16" s="1"/>
  <c r="F758" i="16"/>
  <c r="E758" i="16"/>
  <c r="I714" i="16"/>
  <c r="P714" i="16"/>
  <c r="P609" i="16" s="1"/>
  <c r="E230" i="16"/>
  <c r="E229" i="16" s="1"/>
  <c r="E228" i="16" s="1"/>
  <c r="E227" i="16" s="1"/>
  <c r="E208" i="16" s="1"/>
  <c r="G715" i="16"/>
  <c r="G714" i="16" s="1"/>
  <c r="H135" i="16"/>
  <c r="H134" i="16" s="1"/>
  <c r="H90" i="16" s="1"/>
  <c r="H89" i="16" s="1"/>
  <c r="M230" i="16"/>
  <c r="M229" i="16" s="1"/>
  <c r="M228" i="16" s="1"/>
  <c r="M227" i="16" s="1"/>
  <c r="M208" i="16" s="1"/>
  <c r="H795" i="16"/>
  <c r="H794" i="16" s="1"/>
  <c r="H793" i="16" s="1"/>
  <c r="H743" i="16" s="1"/>
  <c r="I230" i="16"/>
  <c r="I229" i="16" s="1"/>
  <c r="I228" i="16" s="1"/>
  <c r="I227" i="16" s="1"/>
  <c r="I208" i="16" s="1"/>
  <c r="E36" i="16"/>
  <c r="E35" i="16" s="1"/>
  <c r="E4" i="16" s="1"/>
  <c r="G230" i="16"/>
  <c r="G229" i="16" s="1"/>
  <c r="G228" i="16" s="1"/>
  <c r="G227" i="16" s="1"/>
  <c r="G208" i="16" s="1"/>
  <c r="O90" i="16"/>
  <c r="O89" i="16" s="1"/>
  <c r="K406" i="16"/>
  <c r="K401" i="16" s="1"/>
  <c r="K400" i="16" s="1"/>
  <c r="N230" i="16"/>
  <c r="N229" i="16" s="1"/>
  <c r="N228" i="16" s="1"/>
  <c r="N227" i="16" s="1"/>
  <c r="N208" i="16" s="1"/>
  <c r="K90" i="16"/>
  <c r="K89" i="16" s="1"/>
  <c r="E793" i="16"/>
  <c r="G795" i="16"/>
  <c r="G794" i="16" s="1"/>
  <c r="G793" i="16" s="1"/>
  <c r="G743" i="16" s="1"/>
  <c r="D715" i="16"/>
  <c r="D714" i="16" s="1"/>
  <c r="D609" i="16" s="1"/>
  <c r="H526" i="16"/>
  <c r="H521" i="16" s="1"/>
  <c r="F406" i="16"/>
  <c r="F401" i="16" s="1"/>
  <c r="F400" i="16" s="1"/>
  <c r="E406" i="16"/>
  <c r="E401" i="16" s="1"/>
  <c r="E400" i="16" s="1"/>
  <c r="F370" i="16"/>
  <c r="F209" i="16"/>
  <c r="F135" i="16"/>
  <c r="F134" i="16" s="1"/>
  <c r="F90" i="16" s="1"/>
  <c r="F89" i="16" s="1"/>
  <c r="E90" i="16"/>
  <c r="E89" i="16" s="1"/>
  <c r="G36" i="16"/>
  <c r="G35" i="16" s="1"/>
  <c r="F36" i="16"/>
  <c r="F35" i="16" s="1"/>
  <c r="G6" i="16"/>
  <c r="G5" i="16" s="1"/>
  <c r="F6" i="16"/>
  <c r="F5" i="16" s="1"/>
  <c r="L743" i="16"/>
  <c r="N743" i="16"/>
  <c r="O743" i="16"/>
  <c r="M743" i="16"/>
  <c r="P743" i="16"/>
  <c r="K743" i="16"/>
  <c r="M609" i="16"/>
  <c r="P406" i="16"/>
  <c r="P401" i="16" s="1"/>
  <c r="P400" i="16" s="1"/>
  <c r="N406" i="16"/>
  <c r="N401" i="16" s="1"/>
  <c r="N400" i="16" s="1"/>
  <c r="L406" i="16"/>
  <c r="L401" i="16" s="1"/>
  <c r="L400" i="16" s="1"/>
  <c r="G406" i="16"/>
  <c r="G401" i="16" s="1"/>
  <c r="G400" i="16" s="1"/>
  <c r="P90" i="16"/>
  <c r="P89" i="16" s="1"/>
  <c r="F793" i="16"/>
  <c r="K208" i="16"/>
  <c r="L90" i="16"/>
  <c r="L89" i="16" s="1"/>
  <c r="H466" i="16"/>
  <c r="H406" i="16" s="1"/>
  <c r="H401" i="16" s="1"/>
  <c r="J795" i="16"/>
  <c r="J794" i="16" s="1"/>
  <c r="J793" i="16" s="1"/>
  <c r="J743" i="16" s="1"/>
  <c r="J715" i="16"/>
  <c r="J714" i="16" s="1"/>
  <c r="I795" i="16"/>
  <c r="I794" i="16" s="1"/>
  <c r="I793" i="16" s="1"/>
  <c r="I743" i="16" s="1"/>
  <c r="H36" i="16"/>
  <c r="H35" i="16" s="1"/>
  <c r="D36" i="16"/>
  <c r="D35" i="16" s="1"/>
  <c r="D4" i="16" s="1"/>
  <c r="H664" i="16"/>
  <c r="H663" i="16" s="1"/>
  <c r="H662" i="16" s="1"/>
  <c r="H610" i="16" s="1"/>
  <c r="I492" i="16"/>
  <c r="I491" i="16" s="1"/>
  <c r="I490" i="16" s="1"/>
  <c r="J492" i="16"/>
  <c r="J491" i="16" s="1"/>
  <c r="J490" i="16" s="1"/>
  <c r="I456" i="16"/>
  <c r="I455" i="16" s="1"/>
  <c r="I454" i="16" s="1"/>
  <c r="I433" i="16" s="1"/>
  <c r="J456" i="16"/>
  <c r="J455" i="16" s="1"/>
  <c r="J454" i="16" s="1"/>
  <c r="J433" i="16" s="1"/>
  <c r="J135" i="16"/>
  <c r="J134" i="16" s="1"/>
  <c r="I135" i="16"/>
  <c r="I134" i="16" s="1"/>
  <c r="H993" i="14"/>
  <c r="D3" i="16" l="1"/>
  <c r="D2" i="16" s="1"/>
  <c r="D1131" i="16" s="1"/>
  <c r="I36" i="16"/>
  <c r="I35" i="16" s="1"/>
  <c r="L27" i="16"/>
  <c r="M27" i="16" s="1"/>
  <c r="I6" i="16"/>
  <c r="I5" i="16" s="1"/>
  <c r="I90" i="16"/>
  <c r="I89" i="16" s="1"/>
  <c r="F208" i="16"/>
  <c r="K67" i="16"/>
  <c r="K54" i="16" s="1"/>
  <c r="J90" i="16"/>
  <c r="J89" i="16" s="1"/>
  <c r="K8" i="16"/>
  <c r="K7" i="16" s="1"/>
  <c r="K6" i="16" s="1"/>
  <c r="K5" i="16" s="1"/>
  <c r="L17" i="16"/>
  <c r="M17" i="16" s="1"/>
  <c r="N17" i="16" s="1"/>
  <c r="K42" i="16"/>
  <c r="J37" i="16"/>
  <c r="J72" i="16"/>
  <c r="J71" i="16" s="1"/>
  <c r="L81" i="16"/>
  <c r="M81" i="16" s="1"/>
  <c r="L26" i="16"/>
  <c r="L25" i="16" s="1"/>
  <c r="M77" i="16"/>
  <c r="O9" i="16"/>
  <c r="P9" i="16" s="1"/>
  <c r="L8" i="16"/>
  <c r="L7" i="16" s="1"/>
  <c r="K72" i="16"/>
  <c r="K71" i="16" s="1"/>
  <c r="M13" i="16"/>
  <c r="N13" i="16" s="1"/>
  <c r="O13" i="16" s="1"/>
  <c r="M21" i="16"/>
  <c r="N21" i="16" s="1"/>
  <c r="M31" i="16"/>
  <c r="N31" i="16" s="1"/>
  <c r="J8" i="16"/>
  <c r="J7" i="16" s="1"/>
  <c r="J6" i="16" s="1"/>
  <c r="J5" i="16" s="1"/>
  <c r="M85" i="16"/>
  <c r="N85" i="16" s="1"/>
  <c r="M63" i="16"/>
  <c r="N63" i="16" s="1"/>
  <c r="M46" i="16"/>
  <c r="N46" i="16" s="1"/>
  <c r="O46" i="16" s="1"/>
  <c r="P46" i="16" s="1"/>
  <c r="L50" i="16"/>
  <c r="M50" i="16" s="1"/>
  <c r="G609" i="16"/>
  <c r="H400" i="16"/>
  <c r="J406" i="16"/>
  <c r="J401" i="16" s="1"/>
  <c r="J400" i="16" s="1"/>
  <c r="E743" i="16"/>
  <c r="F743" i="16"/>
  <c r="H4" i="16"/>
  <c r="H3" i="16" s="1"/>
  <c r="H609" i="16"/>
  <c r="G4" i="16"/>
  <c r="G3" i="16" s="1"/>
  <c r="E3" i="16"/>
  <c r="E2" i="16" s="1"/>
  <c r="F4" i="16"/>
  <c r="F3" i="16" s="1"/>
  <c r="I406" i="16"/>
  <c r="I401" i="16" s="1"/>
  <c r="I400" i="16" s="1"/>
  <c r="J664" i="16"/>
  <c r="J663" i="16" s="1"/>
  <c r="J662" i="16" s="1"/>
  <c r="J610" i="16" s="1"/>
  <c r="J609" i="16" s="1"/>
  <c r="I664" i="16"/>
  <c r="I663" i="16" s="1"/>
  <c r="I662" i="16" s="1"/>
  <c r="I610" i="16" s="1"/>
  <c r="I609" i="16" s="1"/>
  <c r="F391" i="14"/>
  <c r="F482" i="14"/>
  <c r="H575" i="14"/>
  <c r="I575" i="14"/>
  <c r="J575" i="14"/>
  <c r="N27" i="16" l="1"/>
  <c r="O27" i="16" s="1"/>
  <c r="I4" i="16"/>
  <c r="I3" i="16" s="1"/>
  <c r="I2" i="16" s="1"/>
  <c r="I1131" i="16" s="1"/>
  <c r="I1133" i="16" s="1"/>
  <c r="O21" i="16"/>
  <c r="P21" i="16" s="1"/>
  <c r="L6" i="16"/>
  <c r="L5" i="16" s="1"/>
  <c r="M26" i="16"/>
  <c r="M25" i="16" s="1"/>
  <c r="P13" i="16"/>
  <c r="L67" i="16"/>
  <c r="L54" i="16" s="1"/>
  <c r="O17" i="16"/>
  <c r="P17" i="16" s="1"/>
  <c r="N8" i="16"/>
  <c r="N7" i="16" s="1"/>
  <c r="O31" i="16"/>
  <c r="P31" i="16" s="1"/>
  <c r="O85" i="16"/>
  <c r="P85" i="16" s="1"/>
  <c r="L72" i="16"/>
  <c r="L71" i="16" s="1"/>
  <c r="N81" i="16"/>
  <c r="O81" i="16" s="1"/>
  <c r="P81" i="16" s="1"/>
  <c r="N50" i="16"/>
  <c r="O50" i="16" s="1"/>
  <c r="P50" i="16" s="1"/>
  <c r="M72" i="16"/>
  <c r="M71" i="16" s="1"/>
  <c r="N77" i="16"/>
  <c r="K37" i="16"/>
  <c r="K36" i="16" s="1"/>
  <c r="K35" i="16" s="1"/>
  <c r="K4" i="16" s="1"/>
  <c r="K3" i="16" s="1"/>
  <c r="K2" i="16" s="1"/>
  <c r="K1131" i="16" s="1"/>
  <c r="L42" i="16"/>
  <c r="M8" i="16"/>
  <c r="M7" i="16" s="1"/>
  <c r="J36" i="16"/>
  <c r="J35" i="16" s="1"/>
  <c r="J4" i="16" s="1"/>
  <c r="J3" i="16" s="1"/>
  <c r="J2" i="16" s="1"/>
  <c r="J1131" i="16" s="1"/>
  <c r="J1133" i="16" s="1"/>
  <c r="O63" i="16"/>
  <c r="F2" i="16"/>
  <c r="F1131" i="16" s="1"/>
  <c r="E1131" i="16"/>
  <c r="G2" i="16"/>
  <c r="G1131" i="16" s="1"/>
  <c r="G1133" i="16" s="1"/>
  <c r="H2" i="16"/>
  <c r="H1131" i="16" s="1"/>
  <c r="H1133" i="16" s="1"/>
  <c r="H30" i="10"/>
  <c r="H29" i="10"/>
  <c r="B7" i="10"/>
  <c r="C7" i="10"/>
  <c r="J451" i="14"/>
  <c r="J456" i="14"/>
  <c r="J321" i="14"/>
  <c r="J312" i="14" s="1"/>
  <c r="N26" i="16" l="1"/>
  <c r="N25" i="16" s="1"/>
  <c r="N6" i="16" s="1"/>
  <c r="N5" i="16" s="1"/>
  <c r="P27" i="16"/>
  <c r="P26" i="16" s="1"/>
  <c r="P25" i="16" s="1"/>
  <c r="O26" i="16"/>
  <c r="O25" i="16" s="1"/>
  <c r="O8" i="16"/>
  <c r="O7" i="16" s="1"/>
  <c r="M6" i="16"/>
  <c r="M5" i="16" s="1"/>
  <c r="P8" i="16"/>
  <c r="P7" i="16" s="1"/>
  <c r="M67" i="16"/>
  <c r="N67" i="16" s="1"/>
  <c r="M42" i="16"/>
  <c r="M37" i="16" s="1"/>
  <c r="L37" i="16"/>
  <c r="L36" i="16" s="1"/>
  <c r="L35" i="16" s="1"/>
  <c r="L4" i="16" s="1"/>
  <c r="L3" i="16" s="1"/>
  <c r="L2" i="16" s="1"/>
  <c r="L1131" i="16" s="1"/>
  <c r="O77" i="16"/>
  <c r="N72" i="16"/>
  <c r="N71" i="16" s="1"/>
  <c r="P63" i="16"/>
  <c r="N42" i="16" l="1"/>
  <c r="N37" i="16" s="1"/>
  <c r="O6" i="16"/>
  <c r="O5" i="16" s="1"/>
  <c r="O67" i="16"/>
  <c r="N54" i="16"/>
  <c r="M54" i="16"/>
  <c r="M36" i="16" s="1"/>
  <c r="M35" i="16" s="1"/>
  <c r="M4" i="16" s="1"/>
  <c r="M3" i="16" s="1"/>
  <c r="M2" i="16" s="1"/>
  <c r="M1131" i="16" s="1"/>
  <c r="P6" i="16"/>
  <c r="P5" i="16" s="1"/>
  <c r="O72" i="16"/>
  <c r="O71" i="16" s="1"/>
  <c r="P77" i="16"/>
  <c r="P72" i="16" s="1"/>
  <c r="P71" i="16" s="1"/>
  <c r="N36" i="16" l="1"/>
  <c r="N35" i="16" s="1"/>
  <c r="N4" i="16" s="1"/>
  <c r="N3" i="16" s="1"/>
  <c r="N2" i="16" s="1"/>
  <c r="N1131" i="16" s="1"/>
  <c r="O42" i="16"/>
  <c r="O37" i="16" s="1"/>
  <c r="P67" i="16"/>
  <c r="P54" i="16" s="1"/>
  <c r="O54" i="16"/>
  <c r="P42" i="16"/>
  <c r="F993" i="14"/>
  <c r="F943" i="14"/>
  <c r="F869" i="14"/>
  <c r="F865" i="14"/>
  <c r="F693" i="14"/>
  <c r="G737" i="14"/>
  <c r="H737" i="14"/>
  <c r="I737" i="14"/>
  <c r="J737" i="14"/>
  <c r="F737" i="14"/>
  <c r="G575" i="14"/>
  <c r="F575" i="14"/>
  <c r="G500" i="14"/>
  <c r="G499" i="14" s="1"/>
  <c r="H500" i="14"/>
  <c r="H499" i="14" s="1"/>
  <c r="I500" i="14"/>
  <c r="I499" i="14" s="1"/>
  <c r="J500" i="14"/>
  <c r="J499" i="14" s="1"/>
  <c r="F500" i="14"/>
  <c r="F499" i="14" s="1"/>
  <c r="G427" i="14"/>
  <c r="H427" i="14"/>
  <c r="I427" i="14"/>
  <c r="J427" i="14"/>
  <c r="F427" i="14"/>
  <c r="O36" i="16" l="1"/>
  <c r="O35" i="16" s="1"/>
  <c r="O4" i="16" s="1"/>
  <c r="O3" i="16" s="1"/>
  <c r="O2" i="16" s="1"/>
  <c r="O1131" i="16" s="1"/>
  <c r="P37" i="16"/>
  <c r="P36" i="16" s="1"/>
  <c r="P35" i="16" s="1"/>
  <c r="P4" i="16" s="1"/>
  <c r="P3" i="16" s="1"/>
  <c r="P2" i="16" s="1"/>
  <c r="F312" i="14"/>
  <c r="F221" i="14"/>
  <c r="F223" i="14"/>
  <c r="F225" i="14"/>
  <c r="J1079" i="14"/>
  <c r="J1067" i="14"/>
  <c r="J1066" i="14"/>
  <c r="J1065" i="14"/>
  <c r="J1064" i="14"/>
  <c r="J1063" i="14"/>
  <c r="J1062" i="14"/>
  <c r="J1061" i="14"/>
  <c r="J1052" i="14"/>
  <c r="J1051" i="14" s="1"/>
  <c r="J1050" i="14" s="1"/>
  <c r="J1049" i="14" s="1"/>
  <c r="J1048" i="14" s="1"/>
  <c r="J1044" i="14"/>
  <c r="J1043" i="14" s="1"/>
  <c r="J1042" i="14" s="1"/>
  <c r="J1041" i="14" s="1"/>
  <c r="J1040" i="14" s="1"/>
  <c r="J1035" i="14"/>
  <c r="J1034" i="14" s="1"/>
  <c r="J1033" i="14" s="1"/>
  <c r="J1032" i="14"/>
  <c r="J1027" i="14"/>
  <c r="J1026" i="14" s="1"/>
  <c r="J1025" i="14" s="1"/>
  <c r="J1020" i="14"/>
  <c r="J1019" i="14"/>
  <c r="J1018" i="14" s="1"/>
  <c r="J1011" i="14"/>
  <c r="J1010" i="14" s="1"/>
  <c r="J1009" i="14" s="1"/>
  <c r="J1008" i="14" s="1"/>
  <c r="J1007" i="14" s="1"/>
  <c r="J1005" i="14"/>
  <c r="J1004" i="14" s="1"/>
  <c r="J1003" i="14" s="1"/>
  <c r="J1001" i="14"/>
  <c r="J1000" i="14" s="1"/>
  <c r="J999" i="14" s="1"/>
  <c r="J993" i="14"/>
  <c r="J992" i="14" s="1"/>
  <c r="J943" i="14"/>
  <c r="J942" i="14" s="1"/>
  <c r="J941" i="14" s="1"/>
  <c r="J936" i="14"/>
  <c r="J935" i="14" s="1"/>
  <c r="J930" i="14"/>
  <c r="J929" i="14" s="1"/>
  <c r="J914" i="14"/>
  <c r="J913" i="14" s="1"/>
  <c r="J912" i="14" s="1"/>
  <c r="J907" i="14"/>
  <c r="J905" i="14"/>
  <c r="J903" i="14"/>
  <c r="J901" i="14"/>
  <c r="J896" i="14"/>
  <c r="J895" i="14" s="1"/>
  <c r="J893" i="14"/>
  <c r="J892" i="14" s="1"/>
  <c r="J890" i="14"/>
  <c r="J889" i="14" s="1"/>
  <c r="J887" i="14"/>
  <c r="J885" i="14"/>
  <c r="J879" i="14"/>
  <c r="J878" i="14" s="1"/>
  <c r="J877" i="14" s="1"/>
  <c r="J876" i="14" s="1"/>
  <c r="J875" i="14" s="1"/>
  <c r="J869" i="14"/>
  <c r="J868" i="14" s="1"/>
  <c r="J867" i="14" s="1"/>
  <c r="J864" i="14"/>
  <c r="J863" i="14" s="1"/>
  <c r="J862" i="14" s="1"/>
  <c r="J856" i="14"/>
  <c r="J855" i="14" s="1"/>
  <c r="J847" i="14"/>
  <c r="J844" i="14"/>
  <c r="H28" i="10" s="1"/>
  <c r="J839" i="14"/>
  <c r="J837" i="14"/>
  <c r="J833" i="14"/>
  <c r="J832" i="14" s="1"/>
  <c r="J820" i="14"/>
  <c r="J816" i="14" s="1"/>
  <c r="J812" i="14"/>
  <c r="J806" i="14" s="1"/>
  <c r="J786" i="14"/>
  <c r="J785" i="14" s="1"/>
  <c r="J784" i="14" s="1"/>
  <c r="J783" i="14" s="1"/>
  <c r="J781" i="14"/>
  <c r="J780" i="14" s="1"/>
  <c r="J779" i="14" s="1"/>
  <c r="J773" i="14"/>
  <c r="J767" i="14"/>
  <c r="J762" i="14"/>
  <c r="J718" i="14"/>
  <c r="J715" i="14" s="1"/>
  <c r="J708" i="14"/>
  <c r="J705" i="14" s="1"/>
  <c r="J693" i="14"/>
  <c r="J674" i="14"/>
  <c r="J671" i="14" s="1"/>
  <c r="J670" i="14" s="1"/>
  <c r="J668" i="14"/>
  <c r="J667" i="14" s="1"/>
  <c r="J666" i="14" s="1"/>
  <c r="J665" i="14" s="1"/>
  <c r="J661" i="14"/>
  <c r="J658" i="14" s="1"/>
  <c r="J657" i="14" s="1"/>
  <c r="J655" i="14"/>
  <c r="J654" i="14" s="1"/>
  <c r="J653" i="14" s="1"/>
  <c r="J651" i="14"/>
  <c r="J650" i="14" s="1"/>
  <c r="J649" i="14" s="1"/>
  <c r="J640" i="14"/>
  <c r="J639" i="14" s="1"/>
  <c r="J638" i="14" s="1"/>
  <c r="J615" i="14"/>
  <c r="J609" i="14"/>
  <c r="J603" i="14"/>
  <c r="J597" i="14"/>
  <c r="J592" i="14"/>
  <c r="J591" i="14" s="1"/>
  <c r="J574" i="14"/>
  <c r="J573" i="14" s="1"/>
  <c r="J554" i="14"/>
  <c r="J553" i="14" s="1"/>
  <c r="J552" i="14" s="1"/>
  <c r="J545" i="14"/>
  <c r="J544" i="14" s="1"/>
  <c r="J538" i="14"/>
  <c r="J526" i="14"/>
  <c r="J525" i="14" s="1"/>
  <c r="J524" i="14" s="1"/>
  <c r="J521" i="14"/>
  <c r="J519" i="14"/>
  <c r="J513" i="14"/>
  <c r="J508" i="14"/>
  <c r="J497" i="14"/>
  <c r="J496" i="14" s="1"/>
  <c r="J467" i="14"/>
  <c r="J466" i="14" s="1"/>
  <c r="J460" i="14"/>
  <c r="J455" i="14"/>
  <c r="J450" i="14"/>
  <c r="J444" i="14"/>
  <c r="J439" i="14"/>
  <c r="J438" i="14" s="1"/>
  <c r="J432" i="14"/>
  <c r="J430" i="14"/>
  <c r="J421" i="14"/>
  <c r="J419" i="14"/>
  <c r="J414" i="14"/>
  <c r="J413" i="14" s="1"/>
  <c r="J412" i="14" s="1"/>
  <c r="J411" i="14" s="1"/>
  <c r="J404" i="14"/>
  <c r="J403" i="14" s="1"/>
  <c r="J402" i="14" s="1"/>
  <c r="J401" i="14" s="1"/>
  <c r="J391" i="14"/>
  <c r="J387" i="14"/>
  <c r="J385" i="14"/>
  <c r="J289" i="14"/>
  <c r="J233" i="14"/>
  <c r="J218" i="14"/>
  <c r="J217" i="14" s="1"/>
  <c r="J214" i="14"/>
  <c r="J212" i="14"/>
  <c r="J203" i="14"/>
  <c r="J202" i="14" s="1"/>
  <c r="J195" i="14"/>
  <c r="J194" i="14" s="1"/>
  <c r="J193" i="14"/>
  <c r="J192" i="14" s="1"/>
  <c r="J191" i="14" s="1"/>
  <c r="J189" i="14"/>
  <c r="J187" i="14"/>
  <c r="J185" i="14"/>
  <c r="J179" i="14"/>
  <c r="J178" i="14" s="1"/>
  <c r="J169" i="14"/>
  <c r="J168" i="14"/>
  <c r="J167" i="14" s="1"/>
  <c r="J166" i="14" s="1"/>
  <c r="J136" i="14"/>
  <c r="J98" i="14"/>
  <c r="J92" i="14"/>
  <c r="J59" i="14"/>
  <c r="J418" i="14" l="1"/>
  <c r="J417" i="14" s="1"/>
  <c r="J416" i="14" s="1"/>
  <c r="J390" i="14"/>
  <c r="H27" i="10"/>
  <c r="J884" i="14"/>
  <c r="J883" i="14" s="1"/>
  <c r="J874" i="14" s="1"/>
  <c r="H13" i="10" s="1"/>
  <c r="J216" i="14"/>
  <c r="J843" i="14"/>
  <c r="J842" i="14" s="1"/>
  <c r="J841" i="14" s="1"/>
  <c r="J26" i="14"/>
  <c r="J25" i="14" s="1"/>
  <c r="J836" i="14"/>
  <c r="J835" i="14" s="1"/>
  <c r="J1031" i="14"/>
  <c r="J1017" i="14" s="1"/>
  <c r="J1016" i="14" s="1"/>
  <c r="J1015" i="14" s="1"/>
  <c r="H17" i="10" s="1"/>
  <c r="J443" i="14"/>
  <c r="J861" i="14"/>
  <c r="J860" i="14" s="1"/>
  <c r="H12" i="10" s="1"/>
  <c r="J231" i="14"/>
  <c r="J177" i="14"/>
  <c r="J176" i="14" s="1"/>
  <c r="J165" i="14" s="1"/>
  <c r="J164" i="14" s="1"/>
  <c r="H5" i="10" s="1"/>
  <c r="J900" i="14"/>
  <c r="J899" i="14" s="1"/>
  <c r="J898" i="14" s="1"/>
  <c r="H14" i="10" s="1"/>
  <c r="J928" i="14"/>
  <c r="J911" i="14" s="1"/>
  <c r="J910" i="14" s="1"/>
  <c r="J1060" i="14"/>
  <c r="J384" i="14"/>
  <c r="J426" i="14"/>
  <c r="J425" i="14" s="1"/>
  <c r="J424" i="14" s="1"/>
  <c r="J211" i="14"/>
  <c r="J210" i="14" s="1"/>
  <c r="J72" i="14"/>
  <c r="J71" i="14" s="1"/>
  <c r="J8" i="14"/>
  <c r="J7" i="14" s="1"/>
  <c r="J998" i="14"/>
  <c r="J991" i="14" s="1"/>
  <c r="J596" i="14"/>
  <c r="J660" i="14"/>
  <c r="J659" i="14" s="1"/>
  <c r="J406" i="14" l="1"/>
  <c r="H8" i="10" s="1"/>
  <c r="J1382" i="14"/>
  <c r="H18" i="10" s="1"/>
  <c r="H19" i="10"/>
  <c r="H25" i="10" s="1"/>
  <c r="H24" i="10"/>
  <c r="J6" i="14"/>
  <c r="J5" i="14" s="1"/>
  <c r="J831" i="14"/>
  <c r="J830" i="14" s="1"/>
  <c r="J209" i="14"/>
  <c r="J230" i="14"/>
  <c r="J229" i="14" s="1"/>
  <c r="J228" i="14" s="1"/>
  <c r="J227" i="14" s="1"/>
  <c r="J926" i="14"/>
  <c r="J925" i="14" s="1"/>
  <c r="J924" i="14" s="1"/>
  <c r="J909" i="14"/>
  <c r="J859" i="14" l="1"/>
  <c r="H15" i="10"/>
  <c r="H11" i="10" s="1"/>
  <c r="J208" i="14"/>
  <c r="H6" i="10" s="1"/>
  <c r="E847" i="14" l="1"/>
  <c r="G844" i="14"/>
  <c r="G865" i="14" l="1"/>
  <c r="I289" i="14"/>
  <c r="I233" i="14"/>
  <c r="I231" i="14" l="1"/>
  <c r="C30" i="10"/>
  <c r="D30" i="10"/>
  <c r="E30" i="10"/>
  <c r="F30" i="10"/>
  <c r="G30" i="10"/>
  <c r="D29" i="10"/>
  <c r="E29" i="10"/>
  <c r="F29" i="10"/>
  <c r="G29" i="10"/>
  <c r="B30" i="10"/>
  <c r="I1079" i="14"/>
  <c r="J471" i="14" l="1"/>
  <c r="J470" i="14" s="1"/>
  <c r="J619" i="14"/>
  <c r="J618" i="14" s="1"/>
  <c r="J617" i="14" s="1"/>
  <c r="J595" i="14" s="1"/>
  <c r="J590" i="14" s="1"/>
  <c r="E28" i="10"/>
  <c r="G944" i="14"/>
  <c r="G943" i="14" s="1"/>
  <c r="J492" i="14" l="1"/>
  <c r="J491" i="14" s="1"/>
  <c r="J490" i="14" s="1"/>
  <c r="G482" i="14"/>
  <c r="D869" i="14"/>
  <c r="G864" i="14"/>
  <c r="F864" i="14"/>
  <c r="F863" i="14" s="1"/>
  <c r="F862" i="14" s="1"/>
  <c r="G569" i="14"/>
  <c r="H569" i="14" s="1"/>
  <c r="H753" i="14"/>
  <c r="I753" i="14" s="1"/>
  <c r="J753" i="14" s="1"/>
  <c r="G754" i="14"/>
  <c r="H754" i="14" s="1"/>
  <c r="I754" i="14" s="1"/>
  <c r="J754" i="14" s="1"/>
  <c r="G756" i="14"/>
  <c r="H756" i="14" s="1"/>
  <c r="I756" i="14" s="1"/>
  <c r="J756" i="14" s="1"/>
  <c r="G745" i="14"/>
  <c r="H745" i="14" s="1"/>
  <c r="I745" i="14" s="1"/>
  <c r="G747" i="14"/>
  <c r="G744" i="14"/>
  <c r="H744" i="14" s="1"/>
  <c r="I744" i="14" s="1"/>
  <c r="H700" i="14"/>
  <c r="I700" i="14" s="1"/>
  <c r="J700" i="14" s="1"/>
  <c r="G699" i="14"/>
  <c r="H699" i="14" s="1"/>
  <c r="I699" i="14" s="1"/>
  <c r="J699" i="14" s="1"/>
  <c r="I569" i="14" l="1"/>
  <c r="J569" i="14" s="1"/>
  <c r="J561" i="14" s="1"/>
  <c r="J560" i="14" s="1"/>
  <c r="J559" i="14" s="1"/>
  <c r="H561" i="14"/>
  <c r="J536" i="14"/>
  <c r="J540" i="14"/>
  <c r="J726" i="14"/>
  <c r="J725" i="14" s="1"/>
  <c r="J743" i="14"/>
  <c r="J742" i="14" s="1"/>
  <c r="J741" i="14" s="1"/>
  <c r="J740" i="14" s="1"/>
  <c r="J739" i="14" s="1"/>
  <c r="J698" i="14"/>
  <c r="J695" i="14" s="1"/>
  <c r="J542" i="14"/>
  <c r="H482" i="14"/>
  <c r="G451" i="14"/>
  <c r="G450" i="14" s="1"/>
  <c r="H451" i="14"/>
  <c r="H450" i="14" s="1"/>
  <c r="I451" i="14"/>
  <c r="I450" i="14" s="1"/>
  <c r="G456" i="14"/>
  <c r="G455" i="14" s="1"/>
  <c r="H456" i="14"/>
  <c r="H455" i="14" s="1"/>
  <c r="I456" i="14"/>
  <c r="I455" i="14" s="1"/>
  <c r="H391" i="14"/>
  <c r="F27" i="10" s="1"/>
  <c r="I391" i="14"/>
  <c r="G27" i="10" s="1"/>
  <c r="G391" i="14"/>
  <c r="E27" i="10" s="1"/>
  <c r="J535" i="14" l="1"/>
  <c r="I482" i="14"/>
  <c r="F1335" i="14"/>
  <c r="E1079" i="14"/>
  <c r="F1079" i="14"/>
  <c r="J482" i="14" l="1"/>
  <c r="J481" i="14" s="1"/>
  <c r="J480" i="14" s="1"/>
  <c r="F1066" i="14"/>
  <c r="F1065" i="14"/>
  <c r="F1064" i="14"/>
  <c r="F1062" i="14"/>
  <c r="F1061" i="14"/>
  <c r="F919" i="14"/>
  <c r="F918" i="14" s="1"/>
  <c r="F917" i="14" s="1"/>
  <c r="F926" i="14"/>
  <c r="F922" i="14"/>
  <c r="F921" i="14" s="1"/>
  <c r="G885" i="14"/>
  <c r="H885" i="14"/>
  <c r="I885" i="14"/>
  <c r="F887" i="14"/>
  <c r="F847" i="14"/>
  <c r="G773" i="14"/>
  <c r="H773" i="14"/>
  <c r="I773" i="14"/>
  <c r="F773" i="14"/>
  <c r="F743" i="14"/>
  <c r="G762" i="14"/>
  <c r="H762" i="14"/>
  <c r="I762" i="14"/>
  <c r="F762" i="14"/>
  <c r="G767" i="14"/>
  <c r="H767" i="14"/>
  <c r="I767" i="14"/>
  <c r="F767" i="14"/>
  <c r="F661" i="14"/>
  <c r="F660" i="14" s="1"/>
  <c r="F659" i="14" s="1"/>
  <c r="G640" i="14"/>
  <c r="H640" i="14"/>
  <c r="I640" i="14"/>
  <c r="F640" i="14"/>
  <c r="F561" i="14"/>
  <c r="G421" i="14"/>
  <c r="H421" i="14"/>
  <c r="I421" i="14"/>
  <c r="F421" i="14"/>
  <c r="G409" i="14"/>
  <c r="G408" i="14" s="1"/>
  <c r="G407" i="14" s="1"/>
  <c r="F409" i="14"/>
  <c r="F408" i="14" s="1"/>
  <c r="F407" i="14" s="1"/>
  <c r="J469" i="14" l="1"/>
  <c r="J442" i="14" s="1"/>
  <c r="J437" i="14" s="1"/>
  <c r="J436" i="14" s="1"/>
  <c r="H9" i="10" s="1"/>
  <c r="F289" i="14"/>
  <c r="G289" i="14"/>
  <c r="H289" i="14"/>
  <c r="E289" i="14"/>
  <c r="F271" i="14"/>
  <c r="H1364" i="14" l="1"/>
  <c r="G1364" i="14"/>
  <c r="F1364" i="14"/>
  <c r="E1364" i="14"/>
  <c r="D1364" i="14"/>
  <c r="H1335" i="14"/>
  <c r="G1335" i="14"/>
  <c r="E1335" i="14"/>
  <c r="D1335" i="14"/>
  <c r="H1208" i="14"/>
  <c r="F1208" i="14"/>
  <c r="E1208" i="14"/>
  <c r="D1208" i="14"/>
  <c r="H1079" i="14"/>
  <c r="G1079" i="14"/>
  <c r="D1079" i="14"/>
  <c r="I1067" i="14"/>
  <c r="H1067" i="14"/>
  <c r="G1067" i="14"/>
  <c r="E26" i="10" s="1"/>
  <c r="F1067" i="14"/>
  <c r="D26" i="10" s="1"/>
  <c r="E1067" i="14"/>
  <c r="C26" i="10" s="1"/>
  <c r="D1067" i="14"/>
  <c r="B26" i="10" s="1"/>
  <c r="I1066" i="14"/>
  <c r="H1066" i="14"/>
  <c r="G1066" i="14"/>
  <c r="E1066" i="14"/>
  <c r="D1066" i="14"/>
  <c r="I1065" i="14"/>
  <c r="H1065" i="14"/>
  <c r="G1065" i="14"/>
  <c r="E1065" i="14"/>
  <c r="D1065" i="14"/>
  <c r="I1064" i="14"/>
  <c r="H1064" i="14"/>
  <c r="G1064" i="14"/>
  <c r="E1064" i="14"/>
  <c r="D1064" i="14"/>
  <c r="I1063" i="14"/>
  <c r="H1063" i="14"/>
  <c r="G1063" i="14"/>
  <c r="F1063" i="14"/>
  <c r="E1063" i="14"/>
  <c r="D1063" i="14"/>
  <c r="I1062" i="14"/>
  <c r="H1062" i="14"/>
  <c r="G1062" i="14"/>
  <c r="E1062" i="14"/>
  <c r="D1062" i="14"/>
  <c r="I1061" i="14"/>
  <c r="H1061" i="14"/>
  <c r="G1061" i="14"/>
  <c r="E1061" i="14"/>
  <c r="D1061" i="14"/>
  <c r="D1056" i="14"/>
  <c r="D1055" i="14" s="1"/>
  <c r="D1032" i="14" s="1"/>
  <c r="D1031" i="14" s="1"/>
  <c r="I1052" i="14"/>
  <c r="I1051" i="14" s="1"/>
  <c r="I1050" i="14" s="1"/>
  <c r="I1049" i="14" s="1"/>
  <c r="I1048" i="14" s="1"/>
  <c r="H1052" i="14"/>
  <c r="H1051" i="14" s="1"/>
  <c r="H1050" i="14" s="1"/>
  <c r="H1049" i="14" s="1"/>
  <c r="H1048" i="14" s="1"/>
  <c r="G1052" i="14"/>
  <c r="G1051" i="14" s="1"/>
  <c r="G1050" i="14" s="1"/>
  <c r="G1049" i="14" s="1"/>
  <c r="G1048" i="14" s="1"/>
  <c r="F1052" i="14"/>
  <c r="F1051" i="14" s="1"/>
  <c r="F1050" i="14" s="1"/>
  <c r="F1049" i="14" s="1"/>
  <c r="F1048" i="14" s="1"/>
  <c r="E1052" i="14"/>
  <c r="E1051" i="14" s="1"/>
  <c r="E1050" i="14" s="1"/>
  <c r="E1049" i="14" s="1"/>
  <c r="E1048" i="14" s="1"/>
  <c r="I1044" i="14"/>
  <c r="I1043" i="14" s="1"/>
  <c r="I1042" i="14" s="1"/>
  <c r="I1041" i="14" s="1"/>
  <c r="I1040" i="14" s="1"/>
  <c r="H1044" i="14"/>
  <c r="G1044" i="14"/>
  <c r="F1044" i="14"/>
  <c r="F1043" i="14" s="1"/>
  <c r="F1042" i="14" s="1"/>
  <c r="F1041" i="14" s="1"/>
  <c r="F1040" i="14" s="1"/>
  <c r="E1044" i="14"/>
  <c r="E1043" i="14" s="1"/>
  <c r="E1042" i="14" s="1"/>
  <c r="E1041" i="14" s="1"/>
  <c r="E1040" i="14" s="1"/>
  <c r="H1043" i="14"/>
  <c r="H1042" i="14" s="1"/>
  <c r="H1041" i="14" s="1"/>
  <c r="H1040" i="14" s="1"/>
  <c r="G1043" i="14"/>
  <c r="G1042" i="14" s="1"/>
  <c r="G1041" i="14" s="1"/>
  <c r="G1040" i="14" s="1"/>
  <c r="I1035" i="14"/>
  <c r="I1034" i="14" s="1"/>
  <c r="I1033" i="14" s="1"/>
  <c r="H1035" i="14"/>
  <c r="H1034" i="14" s="1"/>
  <c r="H1033" i="14" s="1"/>
  <c r="G1035" i="14"/>
  <c r="G1034" i="14" s="1"/>
  <c r="G1033" i="14" s="1"/>
  <c r="F1035" i="14"/>
  <c r="F1034" i="14" s="1"/>
  <c r="F1033" i="14" s="1"/>
  <c r="E1035" i="14"/>
  <c r="E1034" i="14" s="1"/>
  <c r="E1033" i="14" s="1"/>
  <c r="I1032" i="14"/>
  <c r="H1032" i="14"/>
  <c r="G1032" i="14"/>
  <c r="F1032" i="14"/>
  <c r="E1032" i="14"/>
  <c r="I1027" i="14"/>
  <c r="I1026" i="14" s="1"/>
  <c r="I1025" i="14" s="1"/>
  <c r="H1027" i="14"/>
  <c r="H1026" i="14" s="1"/>
  <c r="H1025" i="14" s="1"/>
  <c r="G1027" i="14"/>
  <c r="G1026" i="14" s="1"/>
  <c r="G1025" i="14" s="1"/>
  <c r="F1027" i="14"/>
  <c r="F1026" i="14" s="1"/>
  <c r="F1025" i="14" s="1"/>
  <c r="E1027" i="14"/>
  <c r="E1026" i="14" s="1"/>
  <c r="E1025" i="14" s="1"/>
  <c r="D1027" i="14"/>
  <c r="D1026" i="14" s="1"/>
  <c r="D1025" i="14" s="1"/>
  <c r="I1020" i="14"/>
  <c r="H1020" i="14"/>
  <c r="G1020" i="14"/>
  <c r="F1020" i="14"/>
  <c r="E1020" i="14"/>
  <c r="D1020" i="14"/>
  <c r="I1019" i="14"/>
  <c r="I1018" i="14" s="1"/>
  <c r="H1019" i="14"/>
  <c r="H1018" i="14" s="1"/>
  <c r="G1019" i="14"/>
  <c r="G1018" i="14" s="1"/>
  <c r="F1019" i="14"/>
  <c r="F1018" i="14" s="1"/>
  <c r="E1019" i="14"/>
  <c r="E1018" i="14" s="1"/>
  <c r="D1019" i="14"/>
  <c r="D1018" i="14" s="1"/>
  <c r="I1011" i="14"/>
  <c r="I1010" i="14" s="1"/>
  <c r="I1009" i="14" s="1"/>
  <c r="I1008" i="14" s="1"/>
  <c r="I1007" i="14" s="1"/>
  <c r="H1011" i="14"/>
  <c r="H1010" i="14" s="1"/>
  <c r="H1009" i="14" s="1"/>
  <c r="H1008" i="14" s="1"/>
  <c r="H1007" i="14" s="1"/>
  <c r="G1011" i="14"/>
  <c r="G1010" i="14" s="1"/>
  <c r="G1009" i="14" s="1"/>
  <c r="G1008" i="14" s="1"/>
  <c r="G1007" i="14" s="1"/>
  <c r="F1011" i="14"/>
  <c r="F1010" i="14" s="1"/>
  <c r="F1009" i="14" s="1"/>
  <c r="F1008" i="14" s="1"/>
  <c r="F1007" i="14" s="1"/>
  <c r="E1011" i="14"/>
  <c r="E1010" i="14" s="1"/>
  <c r="E1009" i="14" s="1"/>
  <c r="E1008" i="14" s="1"/>
  <c r="E1007" i="14" s="1"/>
  <c r="D1011" i="14"/>
  <c r="D1010" i="14" s="1"/>
  <c r="D1009" i="14" s="1"/>
  <c r="D1008" i="14" s="1"/>
  <c r="D1007" i="14" s="1"/>
  <c r="I1005" i="14"/>
  <c r="I1004" i="14" s="1"/>
  <c r="I1003" i="14" s="1"/>
  <c r="H1005" i="14"/>
  <c r="H1004" i="14" s="1"/>
  <c r="H1003" i="14" s="1"/>
  <c r="G1005" i="14"/>
  <c r="G1004" i="14" s="1"/>
  <c r="G1003" i="14" s="1"/>
  <c r="F1005" i="14"/>
  <c r="F1004" i="14" s="1"/>
  <c r="F1003" i="14" s="1"/>
  <c r="E1005" i="14"/>
  <c r="E1004" i="14" s="1"/>
  <c r="E1003" i="14" s="1"/>
  <c r="I1001" i="14"/>
  <c r="I1000" i="14" s="1"/>
  <c r="I999" i="14" s="1"/>
  <c r="H1001" i="14"/>
  <c r="H1000" i="14" s="1"/>
  <c r="H999" i="14" s="1"/>
  <c r="G1001" i="14"/>
  <c r="G1000" i="14" s="1"/>
  <c r="G999" i="14" s="1"/>
  <c r="F1001" i="14"/>
  <c r="F1000" i="14" s="1"/>
  <c r="F999" i="14" s="1"/>
  <c r="E1001" i="14"/>
  <c r="E1000" i="14" s="1"/>
  <c r="E999" i="14" s="1"/>
  <c r="I993" i="14"/>
  <c r="I992" i="14" s="1"/>
  <c r="H992" i="14"/>
  <c r="G993" i="14"/>
  <c r="F992" i="14"/>
  <c r="E993" i="14"/>
  <c r="E992" i="14" s="1"/>
  <c r="D993" i="14"/>
  <c r="D992" i="14" s="1"/>
  <c r="D991" i="14" s="1"/>
  <c r="G992" i="14"/>
  <c r="I943" i="14"/>
  <c r="I942" i="14" s="1"/>
  <c r="I941" i="14" s="1"/>
  <c r="H943" i="14"/>
  <c r="H942" i="14" s="1"/>
  <c r="H941" i="14" s="1"/>
  <c r="G942" i="14"/>
  <c r="G941" i="14" s="1"/>
  <c r="F942" i="14"/>
  <c r="F941" i="14" s="1"/>
  <c r="E943" i="14"/>
  <c r="E942" i="14" s="1"/>
  <c r="E941" i="14" s="1"/>
  <c r="D943" i="14"/>
  <c r="D942" i="14" s="1"/>
  <c r="D941" i="14" s="1"/>
  <c r="I936" i="14"/>
  <c r="I935" i="14" s="1"/>
  <c r="H936" i="14"/>
  <c r="H935" i="14" s="1"/>
  <c r="G936" i="14"/>
  <c r="G935" i="14" s="1"/>
  <c r="F936" i="14"/>
  <c r="F935" i="14" s="1"/>
  <c r="E936" i="14"/>
  <c r="E935" i="14" s="1"/>
  <c r="D936" i="14"/>
  <c r="D935" i="14" s="1"/>
  <c r="I930" i="14"/>
  <c r="I929" i="14" s="1"/>
  <c r="H930" i="14"/>
  <c r="H929" i="14" s="1"/>
  <c r="G930" i="14"/>
  <c r="G929" i="14" s="1"/>
  <c r="F930" i="14"/>
  <c r="F929" i="14" s="1"/>
  <c r="E930" i="14"/>
  <c r="E929" i="14" s="1"/>
  <c r="D930" i="14"/>
  <c r="D929" i="14" s="1"/>
  <c r="D926" i="14"/>
  <c r="D925" i="14" s="1"/>
  <c r="D924" i="14" s="1"/>
  <c r="I914" i="14"/>
  <c r="I913" i="14" s="1"/>
  <c r="I912" i="14" s="1"/>
  <c r="H914" i="14"/>
  <c r="H913" i="14" s="1"/>
  <c r="H912" i="14" s="1"/>
  <c r="G914" i="14"/>
  <c r="F914" i="14"/>
  <c r="F913" i="14" s="1"/>
  <c r="F912" i="14" s="1"/>
  <c r="E914" i="14"/>
  <c r="E913" i="14" s="1"/>
  <c r="E912" i="14" s="1"/>
  <c r="D914" i="14"/>
  <c r="D913" i="14" s="1"/>
  <c r="D912" i="14" s="1"/>
  <c r="G913" i="14"/>
  <c r="G912" i="14" s="1"/>
  <c r="I907" i="14"/>
  <c r="H907" i="14"/>
  <c r="G907" i="14"/>
  <c r="F907" i="14"/>
  <c r="E907" i="14"/>
  <c r="D907" i="14"/>
  <c r="I905" i="14"/>
  <c r="H905" i="14"/>
  <c r="G905" i="14"/>
  <c r="F905" i="14"/>
  <c r="E905" i="14"/>
  <c r="D905" i="14"/>
  <c r="I903" i="14"/>
  <c r="H903" i="14"/>
  <c r="G903" i="14"/>
  <c r="F903" i="14"/>
  <c r="E903" i="14"/>
  <c r="D903" i="14"/>
  <c r="I901" i="14"/>
  <c r="H901" i="14"/>
  <c r="G901" i="14"/>
  <c r="F901" i="14"/>
  <c r="E901" i="14"/>
  <c r="D901" i="14"/>
  <c r="I896" i="14"/>
  <c r="I895" i="14" s="1"/>
  <c r="H896" i="14"/>
  <c r="H895" i="14" s="1"/>
  <c r="G896" i="14"/>
  <c r="G895" i="14" s="1"/>
  <c r="F896" i="14"/>
  <c r="F895" i="14" s="1"/>
  <c r="E896" i="14"/>
  <c r="E895" i="14" s="1"/>
  <c r="D896" i="14"/>
  <c r="D895" i="14" s="1"/>
  <c r="I893" i="14"/>
  <c r="I892" i="14" s="1"/>
  <c r="H893" i="14"/>
  <c r="H892" i="14" s="1"/>
  <c r="G893" i="14"/>
  <c r="G892" i="14" s="1"/>
  <c r="F893" i="14"/>
  <c r="F892" i="14" s="1"/>
  <c r="E893" i="14"/>
  <c r="E892" i="14" s="1"/>
  <c r="D893" i="14"/>
  <c r="D892" i="14" s="1"/>
  <c r="I890" i="14"/>
  <c r="I889" i="14" s="1"/>
  <c r="H890" i="14"/>
  <c r="H889" i="14" s="1"/>
  <c r="G890" i="14"/>
  <c r="G889" i="14" s="1"/>
  <c r="F890" i="14"/>
  <c r="F889" i="14" s="1"/>
  <c r="E890" i="14"/>
  <c r="E889" i="14" s="1"/>
  <c r="D890" i="14"/>
  <c r="D889" i="14" s="1"/>
  <c r="I887" i="14"/>
  <c r="H887" i="14"/>
  <c r="H884" i="14" s="1"/>
  <c r="G887" i="14"/>
  <c r="G884" i="14" s="1"/>
  <c r="E887" i="14"/>
  <c r="D887" i="14"/>
  <c r="D885" i="14" s="1"/>
  <c r="F885" i="14"/>
  <c r="F884" i="14" s="1"/>
  <c r="E885" i="14"/>
  <c r="I879" i="14"/>
  <c r="I878" i="14" s="1"/>
  <c r="I877" i="14" s="1"/>
  <c r="I876" i="14" s="1"/>
  <c r="I875" i="14" s="1"/>
  <c r="H879" i="14"/>
  <c r="H878" i="14" s="1"/>
  <c r="H877" i="14" s="1"/>
  <c r="H876" i="14" s="1"/>
  <c r="H875" i="14" s="1"/>
  <c r="G879" i="14"/>
  <c r="G878" i="14" s="1"/>
  <c r="G877" i="14" s="1"/>
  <c r="G876" i="14" s="1"/>
  <c r="G875" i="14" s="1"/>
  <c r="F879" i="14"/>
  <c r="F878" i="14" s="1"/>
  <c r="F877" i="14" s="1"/>
  <c r="F876" i="14" s="1"/>
  <c r="F875" i="14" s="1"/>
  <c r="E879" i="14"/>
  <c r="E878" i="14" s="1"/>
  <c r="E877" i="14" s="1"/>
  <c r="E876" i="14" s="1"/>
  <c r="E875" i="14" s="1"/>
  <c r="I869" i="14"/>
  <c r="I868" i="14" s="1"/>
  <c r="I867" i="14" s="1"/>
  <c r="H869" i="14"/>
  <c r="H868" i="14" s="1"/>
  <c r="H867" i="14" s="1"/>
  <c r="G869" i="14"/>
  <c r="G868" i="14" s="1"/>
  <c r="G867" i="14" s="1"/>
  <c r="E869" i="14"/>
  <c r="E868" i="14" s="1"/>
  <c r="E867" i="14" s="1"/>
  <c r="E861" i="14" s="1"/>
  <c r="E860" i="14" s="1"/>
  <c r="C12" i="10" s="1"/>
  <c r="D868" i="14"/>
  <c r="F868" i="14"/>
  <c r="F867" i="14" s="1"/>
  <c r="F861" i="14" s="1"/>
  <c r="I864" i="14"/>
  <c r="I863" i="14" s="1"/>
  <c r="I862" i="14" s="1"/>
  <c r="H864" i="14"/>
  <c r="H863" i="14" s="1"/>
  <c r="H862" i="14" s="1"/>
  <c r="G863" i="14"/>
  <c r="G862" i="14" s="1"/>
  <c r="I856" i="14"/>
  <c r="I855" i="14" s="1"/>
  <c r="H856" i="14"/>
  <c r="H855" i="14" s="1"/>
  <c r="G856" i="14"/>
  <c r="G855" i="14" s="1"/>
  <c r="F856" i="14"/>
  <c r="F855" i="14" s="1"/>
  <c r="E856" i="14"/>
  <c r="E855" i="14" s="1"/>
  <c r="D856" i="14"/>
  <c r="D855" i="14" s="1"/>
  <c r="I847" i="14"/>
  <c r="H847" i="14"/>
  <c r="G847" i="14"/>
  <c r="D847" i="14"/>
  <c r="I844" i="14"/>
  <c r="G28" i="10" s="1"/>
  <c r="H844" i="14"/>
  <c r="F28" i="10" s="1"/>
  <c r="F844" i="14"/>
  <c r="D28" i="10" s="1"/>
  <c r="E844" i="14"/>
  <c r="C28" i="10" s="1"/>
  <c r="D844" i="14"/>
  <c r="I839" i="14"/>
  <c r="H839" i="14"/>
  <c r="G839" i="14"/>
  <c r="F839" i="14"/>
  <c r="E839" i="14"/>
  <c r="D839" i="14"/>
  <c r="I837" i="14"/>
  <c r="H837" i="14"/>
  <c r="G837" i="14"/>
  <c r="F837" i="14"/>
  <c r="E837" i="14"/>
  <c r="D837" i="14"/>
  <c r="I833" i="14"/>
  <c r="I832" i="14" s="1"/>
  <c r="H833" i="14"/>
  <c r="H832" i="14" s="1"/>
  <c r="G833" i="14"/>
  <c r="F833" i="14"/>
  <c r="F832" i="14" s="1"/>
  <c r="E833" i="14"/>
  <c r="E832" i="14" s="1"/>
  <c r="D833" i="14"/>
  <c r="D832" i="14" s="1"/>
  <c r="G832" i="14"/>
  <c r="D827" i="14"/>
  <c r="D823" i="14" s="1"/>
  <c r="I820" i="14"/>
  <c r="I816" i="14" s="1"/>
  <c r="H820" i="14"/>
  <c r="H816" i="14" s="1"/>
  <c r="G820" i="14"/>
  <c r="F820" i="14"/>
  <c r="F816" i="14" s="1"/>
  <c r="E820" i="14"/>
  <c r="E816" i="14" s="1"/>
  <c r="D820" i="14"/>
  <c r="D816" i="14" s="1"/>
  <c r="G816" i="14"/>
  <c r="I812" i="14"/>
  <c r="I806" i="14" s="1"/>
  <c r="H812" i="14"/>
  <c r="H806" i="14" s="1"/>
  <c r="G812" i="14"/>
  <c r="G806" i="14" s="1"/>
  <c r="F812" i="14"/>
  <c r="F806" i="14" s="1"/>
  <c r="E812" i="14"/>
  <c r="E806" i="14" s="1"/>
  <c r="D812" i="14"/>
  <c r="D806" i="14" s="1"/>
  <c r="D796" i="14"/>
  <c r="D794" i="14" s="1"/>
  <c r="I786" i="14"/>
  <c r="I785" i="14" s="1"/>
  <c r="I784" i="14" s="1"/>
  <c r="I783" i="14" s="1"/>
  <c r="H786" i="14"/>
  <c r="H785" i="14" s="1"/>
  <c r="H784" i="14" s="1"/>
  <c r="H783" i="14" s="1"/>
  <c r="G786" i="14"/>
  <c r="G785" i="14" s="1"/>
  <c r="G784" i="14" s="1"/>
  <c r="G783" i="14" s="1"/>
  <c r="F786" i="14"/>
  <c r="F785" i="14" s="1"/>
  <c r="F784" i="14" s="1"/>
  <c r="F783" i="14" s="1"/>
  <c r="E786" i="14"/>
  <c r="E785" i="14" s="1"/>
  <c r="E784" i="14" s="1"/>
  <c r="E783" i="14" s="1"/>
  <c r="D786" i="14"/>
  <c r="D785" i="14" s="1"/>
  <c r="D784" i="14" s="1"/>
  <c r="I781" i="14"/>
  <c r="I780" i="14" s="1"/>
  <c r="I779" i="14" s="1"/>
  <c r="H781" i="14"/>
  <c r="H780" i="14" s="1"/>
  <c r="H779" i="14" s="1"/>
  <c r="G781" i="14"/>
  <c r="G780" i="14" s="1"/>
  <c r="G779" i="14" s="1"/>
  <c r="F781" i="14"/>
  <c r="F780" i="14" s="1"/>
  <c r="F779" i="14" s="1"/>
  <c r="E781" i="14"/>
  <c r="E780" i="14" s="1"/>
  <c r="E779" i="14" s="1"/>
  <c r="D781" i="14"/>
  <c r="D780" i="14" s="1"/>
  <c r="D779" i="14" s="1"/>
  <c r="E773" i="14"/>
  <c r="E767" i="14"/>
  <c r="E762" i="14"/>
  <c r="F742" i="14"/>
  <c r="F741" i="14" s="1"/>
  <c r="F740" i="14" s="1"/>
  <c r="F739" i="14" s="1"/>
  <c r="E743" i="14"/>
  <c r="F734" i="14"/>
  <c r="G734" i="14" s="1"/>
  <c r="E733" i="14"/>
  <c r="E732" i="14" s="1"/>
  <c r="E731" i="14" s="1"/>
  <c r="D733" i="14"/>
  <c r="D732" i="14" s="1"/>
  <c r="D731" i="14" s="1"/>
  <c r="I726" i="14"/>
  <c r="I725" i="14" s="1"/>
  <c r="H726" i="14"/>
  <c r="H725" i="14" s="1"/>
  <c r="G726" i="14"/>
  <c r="G725" i="14" s="1"/>
  <c r="F726" i="14"/>
  <c r="F725" i="14" s="1"/>
  <c r="E726" i="14"/>
  <c r="E725" i="14" s="1"/>
  <c r="D726" i="14"/>
  <c r="D725" i="14" s="1"/>
  <c r="I718" i="14"/>
  <c r="I715" i="14" s="1"/>
  <c r="H718" i="14"/>
  <c r="H715" i="14" s="1"/>
  <c r="G718" i="14"/>
  <c r="G715" i="14" s="1"/>
  <c r="F718" i="14"/>
  <c r="F715" i="14" s="1"/>
  <c r="E718" i="14"/>
  <c r="E715" i="14" s="1"/>
  <c r="D718" i="14"/>
  <c r="D715" i="14" s="1"/>
  <c r="I708" i="14"/>
  <c r="I705" i="14" s="1"/>
  <c r="H705" i="14"/>
  <c r="G708" i="14"/>
  <c r="G705" i="14" s="1"/>
  <c r="F708" i="14"/>
  <c r="F705" i="14" s="1"/>
  <c r="E708" i="14"/>
  <c r="E705" i="14" s="1"/>
  <c r="D708" i="14"/>
  <c r="D705" i="14" s="1"/>
  <c r="F698" i="14"/>
  <c r="F695" i="14" s="1"/>
  <c r="E698" i="14"/>
  <c r="E695" i="14" s="1"/>
  <c r="D698" i="14"/>
  <c r="D695" i="14" s="1"/>
  <c r="I693" i="14"/>
  <c r="H693" i="14"/>
  <c r="G693" i="14"/>
  <c r="E693" i="14"/>
  <c r="D693" i="14"/>
  <c r="G687" i="14"/>
  <c r="F686" i="14"/>
  <c r="E686" i="14"/>
  <c r="D686" i="14"/>
  <c r="D682" i="14" s="1"/>
  <c r="I674" i="14"/>
  <c r="I671" i="14" s="1"/>
  <c r="I670" i="14" s="1"/>
  <c r="H674" i="14"/>
  <c r="H671" i="14" s="1"/>
  <c r="H670" i="14" s="1"/>
  <c r="G674" i="14"/>
  <c r="G671" i="14" s="1"/>
  <c r="G670" i="14" s="1"/>
  <c r="F674" i="14"/>
  <c r="F671" i="14" s="1"/>
  <c r="F670" i="14" s="1"/>
  <c r="E674" i="14"/>
  <c r="E671" i="14" s="1"/>
  <c r="E670" i="14" s="1"/>
  <c r="D674" i="14"/>
  <c r="D671" i="14" s="1"/>
  <c r="D670" i="14" s="1"/>
  <c r="I668" i="14"/>
  <c r="I667" i="14" s="1"/>
  <c r="I666" i="14" s="1"/>
  <c r="I665" i="14" s="1"/>
  <c r="H668" i="14"/>
  <c r="H667" i="14" s="1"/>
  <c r="H666" i="14" s="1"/>
  <c r="H665" i="14" s="1"/>
  <c r="G668" i="14"/>
  <c r="G667" i="14" s="1"/>
  <c r="G666" i="14" s="1"/>
  <c r="G665" i="14" s="1"/>
  <c r="F668" i="14"/>
  <c r="F667" i="14" s="1"/>
  <c r="F666" i="14" s="1"/>
  <c r="F665" i="14" s="1"/>
  <c r="E668" i="14"/>
  <c r="E667" i="14" s="1"/>
  <c r="E666" i="14" s="1"/>
  <c r="E665" i="14" s="1"/>
  <c r="D668" i="14"/>
  <c r="D667" i="14" s="1"/>
  <c r="D666" i="14" s="1"/>
  <c r="D665" i="14" s="1"/>
  <c r="I661" i="14"/>
  <c r="H661" i="14"/>
  <c r="G661" i="14"/>
  <c r="E661" i="14"/>
  <c r="D661" i="14"/>
  <c r="F658" i="14"/>
  <c r="F657" i="14" s="1"/>
  <c r="I655" i="14"/>
  <c r="I654" i="14" s="1"/>
  <c r="I653" i="14" s="1"/>
  <c r="H655" i="14"/>
  <c r="H654" i="14" s="1"/>
  <c r="H653" i="14" s="1"/>
  <c r="G655" i="14"/>
  <c r="G654" i="14" s="1"/>
  <c r="G653" i="14" s="1"/>
  <c r="F655" i="14"/>
  <c r="F654" i="14" s="1"/>
  <c r="F653" i="14" s="1"/>
  <c r="E655" i="14"/>
  <c r="E654" i="14" s="1"/>
  <c r="E653" i="14" s="1"/>
  <c r="I651" i="14"/>
  <c r="I650" i="14" s="1"/>
  <c r="I649" i="14" s="1"/>
  <c r="H651" i="14"/>
  <c r="H650" i="14" s="1"/>
  <c r="H649" i="14" s="1"/>
  <c r="G651" i="14"/>
  <c r="G650" i="14" s="1"/>
  <c r="G649" i="14" s="1"/>
  <c r="F651" i="14"/>
  <c r="F650" i="14" s="1"/>
  <c r="F649" i="14" s="1"/>
  <c r="E651" i="14"/>
  <c r="E650" i="14" s="1"/>
  <c r="E649" i="14" s="1"/>
  <c r="D651" i="14"/>
  <c r="D650" i="14" s="1"/>
  <c r="D649" i="14" s="1"/>
  <c r="F644" i="14"/>
  <c r="F643" i="14" s="1"/>
  <c r="E645" i="14"/>
  <c r="E644" i="14" s="1"/>
  <c r="E643" i="14" s="1"/>
  <c r="D645" i="14"/>
  <c r="D644" i="14" s="1"/>
  <c r="D643" i="14" s="1"/>
  <c r="H639" i="14"/>
  <c r="H638" i="14" s="1"/>
  <c r="G639" i="14"/>
  <c r="G638" i="14" s="1"/>
  <c r="F639" i="14"/>
  <c r="F638" i="14" s="1"/>
  <c r="E640" i="14"/>
  <c r="E639" i="14" s="1"/>
  <c r="E638" i="14" s="1"/>
  <c r="D640" i="14"/>
  <c r="D639" i="14" s="1"/>
  <c r="D638" i="14" s="1"/>
  <c r="I639" i="14"/>
  <c r="I638" i="14" s="1"/>
  <c r="I619" i="14"/>
  <c r="I618" i="14" s="1"/>
  <c r="I617" i="14" s="1"/>
  <c r="H618" i="14"/>
  <c r="H617" i="14" s="1"/>
  <c r="G618" i="14"/>
  <c r="G617" i="14" s="1"/>
  <c r="F618" i="14"/>
  <c r="F617" i="14" s="1"/>
  <c r="E619" i="14"/>
  <c r="E618" i="14" s="1"/>
  <c r="E617" i="14" s="1"/>
  <c r="D619" i="14"/>
  <c r="D618" i="14" s="1"/>
  <c r="D617" i="14" s="1"/>
  <c r="I615" i="14"/>
  <c r="H615" i="14"/>
  <c r="G615" i="14"/>
  <c r="F615" i="14"/>
  <c r="E615" i="14"/>
  <c r="D615" i="14"/>
  <c r="I609" i="14"/>
  <c r="H609" i="14"/>
  <c r="G609" i="14"/>
  <c r="F610" i="14"/>
  <c r="E610" i="14"/>
  <c r="E609" i="14" s="1"/>
  <c r="D610" i="14"/>
  <c r="D609" i="14" s="1"/>
  <c r="I603" i="14"/>
  <c r="G603" i="14"/>
  <c r="F604" i="14"/>
  <c r="F603" i="14" s="1"/>
  <c r="E604" i="14"/>
  <c r="E603" i="14" s="1"/>
  <c r="D604" i="14"/>
  <c r="D603" i="14" s="1"/>
  <c r="H603" i="14"/>
  <c r="I597" i="14"/>
  <c r="G597" i="14"/>
  <c r="F598" i="14"/>
  <c r="F597" i="14" s="1"/>
  <c r="E598" i="14"/>
  <c r="E597" i="14" s="1"/>
  <c r="D598" i="14"/>
  <c r="D597" i="14" s="1"/>
  <c r="I592" i="14"/>
  <c r="I591" i="14" s="1"/>
  <c r="H592" i="14"/>
  <c r="H591" i="14" s="1"/>
  <c r="G592" i="14"/>
  <c r="F592" i="14"/>
  <c r="F591" i="14" s="1"/>
  <c r="E592" i="14"/>
  <c r="E591" i="14" s="1"/>
  <c r="D592" i="14"/>
  <c r="D591" i="14" s="1"/>
  <c r="G591" i="14"/>
  <c r="H574" i="14"/>
  <c r="H573" i="14" s="1"/>
  <c r="G574" i="14"/>
  <c r="G573" i="14" s="1"/>
  <c r="E575" i="14"/>
  <c r="E574" i="14" s="1"/>
  <c r="E573" i="14" s="1"/>
  <c r="D575" i="14"/>
  <c r="D574" i="14" s="1"/>
  <c r="D573" i="14" s="1"/>
  <c r="I574" i="14"/>
  <c r="I573" i="14" s="1"/>
  <c r="F574" i="14"/>
  <c r="F573" i="14" s="1"/>
  <c r="I561" i="14"/>
  <c r="I560" i="14" s="1"/>
  <c r="I559" i="14" s="1"/>
  <c r="H560" i="14"/>
  <c r="H559" i="14" s="1"/>
  <c r="G561" i="14"/>
  <c r="G560" i="14" s="1"/>
  <c r="G559" i="14" s="1"/>
  <c r="F560" i="14"/>
  <c r="F559" i="14" s="1"/>
  <c r="E561" i="14"/>
  <c r="E560" i="14" s="1"/>
  <c r="E559" i="14" s="1"/>
  <c r="D561" i="14"/>
  <c r="D560" i="14" s="1"/>
  <c r="D559" i="14" s="1"/>
  <c r="I554" i="14"/>
  <c r="I553" i="14" s="1"/>
  <c r="I552" i="14" s="1"/>
  <c r="H554" i="14"/>
  <c r="H553" i="14" s="1"/>
  <c r="H552" i="14" s="1"/>
  <c r="G554" i="14"/>
  <c r="G553" i="14" s="1"/>
  <c r="G552" i="14" s="1"/>
  <c r="F554" i="14"/>
  <c r="F553" i="14" s="1"/>
  <c r="F552" i="14" s="1"/>
  <c r="E554" i="14"/>
  <c r="E553" i="14" s="1"/>
  <c r="E552" i="14" s="1"/>
  <c r="D554" i="14"/>
  <c r="D553" i="14" s="1"/>
  <c r="D552" i="14" s="1"/>
  <c r="I545" i="14"/>
  <c r="I544" i="14" s="1"/>
  <c r="H545" i="14"/>
  <c r="H544" i="14" s="1"/>
  <c r="G545" i="14"/>
  <c r="G544" i="14" s="1"/>
  <c r="F545" i="14"/>
  <c r="F544" i="14" s="1"/>
  <c r="E545" i="14"/>
  <c r="E544" i="14" s="1"/>
  <c r="D545" i="14"/>
  <c r="D544" i="14" s="1"/>
  <c r="I542" i="14"/>
  <c r="H542" i="14"/>
  <c r="G542" i="14"/>
  <c r="F542" i="14"/>
  <c r="E542" i="14"/>
  <c r="D542" i="14"/>
  <c r="I540" i="14"/>
  <c r="H540" i="14"/>
  <c r="G540" i="14"/>
  <c r="F540" i="14"/>
  <c r="E540" i="14"/>
  <c r="D540" i="14"/>
  <c r="I538" i="14"/>
  <c r="H538" i="14"/>
  <c r="G538" i="14"/>
  <c r="F538" i="14"/>
  <c r="E538" i="14"/>
  <c r="D538" i="14"/>
  <c r="I536" i="14"/>
  <c r="H536" i="14"/>
  <c r="G536" i="14"/>
  <c r="F536" i="14"/>
  <c r="E536" i="14"/>
  <c r="D536" i="14"/>
  <c r="I526" i="14"/>
  <c r="I525" i="14" s="1"/>
  <c r="I524" i="14" s="1"/>
  <c r="H526" i="14"/>
  <c r="H525" i="14" s="1"/>
  <c r="H524" i="14" s="1"/>
  <c r="G526" i="14"/>
  <c r="G525" i="14" s="1"/>
  <c r="G524" i="14" s="1"/>
  <c r="F526" i="14"/>
  <c r="F525" i="14" s="1"/>
  <c r="F524" i="14" s="1"/>
  <c r="E526" i="14"/>
  <c r="E525" i="14" s="1"/>
  <c r="E524" i="14" s="1"/>
  <c r="D526" i="14"/>
  <c r="D525" i="14" s="1"/>
  <c r="D524" i="14" s="1"/>
  <c r="I521" i="14"/>
  <c r="H521" i="14"/>
  <c r="G521" i="14"/>
  <c r="F521" i="14"/>
  <c r="E521" i="14"/>
  <c r="D521" i="14"/>
  <c r="I519" i="14"/>
  <c r="H519" i="14"/>
  <c r="G519" i="14"/>
  <c r="F519" i="14"/>
  <c r="E519" i="14"/>
  <c r="D519" i="14"/>
  <c r="I513" i="14"/>
  <c r="H513" i="14"/>
  <c r="G513" i="14"/>
  <c r="F513" i="14"/>
  <c r="E513" i="14"/>
  <c r="D513" i="14"/>
  <c r="I508" i="14"/>
  <c r="H508" i="14"/>
  <c r="G508" i="14"/>
  <c r="F508" i="14"/>
  <c r="E508" i="14"/>
  <c r="D508" i="14"/>
  <c r="D502" i="14"/>
  <c r="I497" i="14"/>
  <c r="I496" i="14" s="1"/>
  <c r="H497" i="14"/>
  <c r="H496" i="14" s="1"/>
  <c r="G497" i="14"/>
  <c r="G496" i="14" s="1"/>
  <c r="F497" i="14"/>
  <c r="F496" i="14" s="1"/>
  <c r="E497" i="14"/>
  <c r="E496" i="14" s="1"/>
  <c r="I492" i="14"/>
  <c r="I491" i="14" s="1"/>
  <c r="I490" i="14" s="1"/>
  <c r="H492" i="14"/>
  <c r="H491" i="14" s="1"/>
  <c r="H490" i="14" s="1"/>
  <c r="G492" i="14"/>
  <c r="G491" i="14" s="1"/>
  <c r="G490" i="14" s="1"/>
  <c r="F492" i="14"/>
  <c r="F491" i="14" s="1"/>
  <c r="F490" i="14" s="1"/>
  <c r="E492" i="14"/>
  <c r="E491" i="14" s="1"/>
  <c r="E490" i="14" s="1"/>
  <c r="I481" i="14"/>
  <c r="I480" i="14" s="1"/>
  <c r="H481" i="14"/>
  <c r="H480" i="14" s="1"/>
  <c r="G481" i="14"/>
  <c r="G480" i="14" s="1"/>
  <c r="F481" i="14"/>
  <c r="F480" i="14" s="1"/>
  <c r="E482" i="14"/>
  <c r="E481" i="14" s="1"/>
  <c r="E480" i="14" s="1"/>
  <c r="G471" i="14"/>
  <c r="G470" i="14" s="1"/>
  <c r="I471" i="14"/>
  <c r="I470" i="14" s="1"/>
  <c r="H471" i="14"/>
  <c r="H470" i="14" s="1"/>
  <c r="F471" i="14"/>
  <c r="F470" i="14" s="1"/>
  <c r="E472" i="14"/>
  <c r="E471" i="14" s="1"/>
  <c r="E470" i="14" s="1"/>
  <c r="I467" i="14"/>
  <c r="I466" i="14" s="1"/>
  <c r="H467" i="14"/>
  <c r="H466" i="14" s="1"/>
  <c r="G467" i="14"/>
  <c r="G466" i="14" s="1"/>
  <c r="F467" i="14"/>
  <c r="F466" i="14" s="1"/>
  <c r="E467" i="14"/>
  <c r="E466" i="14" s="1"/>
  <c r="D467" i="14"/>
  <c r="D466" i="14" s="1"/>
  <c r="I460" i="14"/>
  <c r="H460" i="14"/>
  <c r="G460" i="14"/>
  <c r="F461" i="14"/>
  <c r="F460" i="14" s="1"/>
  <c r="E461" i="14"/>
  <c r="E460" i="14" s="1"/>
  <c r="D461" i="14"/>
  <c r="D460" i="14" s="1"/>
  <c r="F456" i="14"/>
  <c r="F455" i="14" s="1"/>
  <c r="E456" i="14"/>
  <c r="E455" i="14" s="1"/>
  <c r="D456" i="14"/>
  <c r="D455" i="14" s="1"/>
  <c r="F451" i="14"/>
  <c r="F450" i="14" s="1"/>
  <c r="E451" i="14"/>
  <c r="E450" i="14" s="1"/>
  <c r="D451" i="14"/>
  <c r="D450" i="14" s="1"/>
  <c r="I444" i="14"/>
  <c r="H444" i="14"/>
  <c r="G444" i="14"/>
  <c r="F445" i="14"/>
  <c r="F444" i="14" s="1"/>
  <c r="E445" i="14"/>
  <c r="E444" i="14" s="1"/>
  <c r="D445" i="14"/>
  <c r="D444" i="14" s="1"/>
  <c r="I439" i="14"/>
  <c r="I438" i="14" s="1"/>
  <c r="H439" i="14"/>
  <c r="H438" i="14" s="1"/>
  <c r="G439" i="14"/>
  <c r="G438" i="14" s="1"/>
  <c r="F439" i="14"/>
  <c r="F438" i="14" s="1"/>
  <c r="E439" i="14"/>
  <c r="E438" i="14" s="1"/>
  <c r="D439" i="14"/>
  <c r="D438" i="14" s="1"/>
  <c r="E434" i="14"/>
  <c r="D434" i="14"/>
  <c r="I432" i="14"/>
  <c r="H432" i="14"/>
  <c r="G432" i="14"/>
  <c r="F432" i="14"/>
  <c r="E432" i="14"/>
  <c r="D432" i="14"/>
  <c r="I430" i="14"/>
  <c r="H430" i="14"/>
  <c r="G430" i="14"/>
  <c r="F430" i="14"/>
  <c r="E430" i="14"/>
  <c r="D430" i="14"/>
  <c r="E427" i="14"/>
  <c r="D427" i="14"/>
  <c r="E421" i="14"/>
  <c r="D421" i="14"/>
  <c r="I419" i="14"/>
  <c r="H419" i="14"/>
  <c r="G419" i="14"/>
  <c r="F419" i="14"/>
  <c r="F418" i="14" s="1"/>
  <c r="E419" i="14"/>
  <c r="E418" i="14" s="1"/>
  <c r="E417" i="14" s="1"/>
  <c r="E416" i="14" s="1"/>
  <c r="D419" i="14"/>
  <c r="D418" i="14" s="1"/>
  <c r="D417" i="14" s="1"/>
  <c r="D416" i="14" s="1"/>
  <c r="I414" i="14"/>
  <c r="I413" i="14" s="1"/>
  <c r="I412" i="14" s="1"/>
  <c r="I411" i="14" s="1"/>
  <c r="H414" i="14"/>
  <c r="H413" i="14" s="1"/>
  <c r="H412" i="14" s="1"/>
  <c r="H411" i="14" s="1"/>
  <c r="G414" i="14"/>
  <c r="G413" i="14" s="1"/>
  <c r="G412" i="14" s="1"/>
  <c r="G411" i="14" s="1"/>
  <c r="F414" i="14"/>
  <c r="F413" i="14" s="1"/>
  <c r="E414" i="14"/>
  <c r="E413" i="14" s="1"/>
  <c r="E412" i="14" s="1"/>
  <c r="E411" i="14" s="1"/>
  <c r="D414" i="14"/>
  <c r="D413" i="14" s="1"/>
  <c r="D412" i="14" s="1"/>
  <c r="D411" i="14" s="1"/>
  <c r="I404" i="14"/>
  <c r="I403" i="14" s="1"/>
  <c r="I402" i="14" s="1"/>
  <c r="I401" i="14" s="1"/>
  <c r="H404" i="14"/>
  <c r="H403" i="14" s="1"/>
  <c r="H402" i="14" s="1"/>
  <c r="H401" i="14" s="1"/>
  <c r="G404" i="14"/>
  <c r="G403" i="14" s="1"/>
  <c r="G402" i="14" s="1"/>
  <c r="G401" i="14" s="1"/>
  <c r="F404" i="14"/>
  <c r="F403" i="14" s="1"/>
  <c r="F402" i="14" s="1"/>
  <c r="F401" i="14" s="1"/>
  <c r="E404" i="14"/>
  <c r="E403" i="14" s="1"/>
  <c r="E402" i="14" s="1"/>
  <c r="E401" i="14" s="1"/>
  <c r="D404" i="14"/>
  <c r="D403" i="14" s="1"/>
  <c r="D402" i="14" s="1"/>
  <c r="D401" i="14" s="1"/>
  <c r="D399" i="14"/>
  <c r="D398" i="14" s="1"/>
  <c r="I390" i="14"/>
  <c r="H390" i="14"/>
  <c r="G390" i="14"/>
  <c r="E391" i="14"/>
  <c r="D391" i="14"/>
  <c r="I387" i="14"/>
  <c r="H387" i="14"/>
  <c r="G387" i="14"/>
  <c r="F387" i="14"/>
  <c r="E387" i="14"/>
  <c r="D387" i="14"/>
  <c r="I385" i="14"/>
  <c r="H385" i="14"/>
  <c r="G385" i="14"/>
  <c r="F385" i="14"/>
  <c r="E385" i="14"/>
  <c r="D385" i="14"/>
  <c r="E312" i="14"/>
  <c r="D312" i="14"/>
  <c r="D289" i="14"/>
  <c r="E271" i="14"/>
  <c r="D271" i="14"/>
  <c r="H233" i="14"/>
  <c r="H231" i="14" s="1"/>
  <c r="G233" i="14"/>
  <c r="F233" i="14"/>
  <c r="E233" i="14"/>
  <c r="D233" i="14"/>
  <c r="I218" i="14"/>
  <c r="H218" i="14"/>
  <c r="G218" i="14"/>
  <c r="F218" i="14"/>
  <c r="F217" i="14" s="1"/>
  <c r="E218" i="14"/>
  <c r="E217" i="14" s="1"/>
  <c r="E216" i="14" s="1"/>
  <c r="D218" i="14"/>
  <c r="D217" i="14" s="1"/>
  <c r="D216" i="14" s="1"/>
  <c r="I214" i="14"/>
  <c r="H214" i="14"/>
  <c r="G214" i="14"/>
  <c r="F214" i="14"/>
  <c r="E214" i="14"/>
  <c r="D214" i="14"/>
  <c r="I212" i="14"/>
  <c r="H212" i="14"/>
  <c r="G212" i="14"/>
  <c r="F212" i="14"/>
  <c r="E212" i="14"/>
  <c r="D212" i="14"/>
  <c r="I203" i="14"/>
  <c r="I202" i="14" s="1"/>
  <c r="H203" i="14"/>
  <c r="H202" i="14" s="1"/>
  <c r="G203" i="14"/>
  <c r="G202" i="14" s="1"/>
  <c r="F203" i="14"/>
  <c r="F202" i="14" s="1"/>
  <c r="E203" i="14"/>
  <c r="E202" i="14" s="1"/>
  <c r="D203" i="14"/>
  <c r="D202" i="14" s="1"/>
  <c r="I195" i="14"/>
  <c r="I194" i="14" s="1"/>
  <c r="H195" i="14"/>
  <c r="H194" i="14" s="1"/>
  <c r="G195" i="14"/>
  <c r="G194" i="14" s="1"/>
  <c r="F195" i="14"/>
  <c r="F194" i="14" s="1"/>
  <c r="E195" i="14"/>
  <c r="E194" i="14" s="1"/>
  <c r="D195" i="14"/>
  <c r="I193" i="14"/>
  <c r="I192" i="14" s="1"/>
  <c r="I191" i="14" s="1"/>
  <c r="H193" i="14"/>
  <c r="H192" i="14" s="1"/>
  <c r="H191" i="14" s="1"/>
  <c r="G193" i="14"/>
  <c r="G192" i="14" s="1"/>
  <c r="G191" i="14" s="1"/>
  <c r="F193" i="14"/>
  <c r="F192" i="14" s="1"/>
  <c r="F191" i="14" s="1"/>
  <c r="E193" i="14"/>
  <c r="E192" i="14" s="1"/>
  <c r="E191" i="14" s="1"/>
  <c r="D193" i="14"/>
  <c r="D192" i="14" s="1"/>
  <c r="D191" i="14" s="1"/>
  <c r="I189" i="14"/>
  <c r="H189" i="14"/>
  <c r="G189" i="14"/>
  <c r="F189" i="14"/>
  <c r="E189" i="14"/>
  <c r="D189" i="14"/>
  <c r="I187" i="14"/>
  <c r="H187" i="14"/>
  <c r="G187" i="14"/>
  <c r="F187" i="14"/>
  <c r="E187" i="14"/>
  <c r="D187" i="14"/>
  <c r="F185" i="14"/>
  <c r="E185" i="14"/>
  <c r="D185" i="14"/>
  <c r="I179" i="14"/>
  <c r="I178" i="14" s="1"/>
  <c r="H179" i="14"/>
  <c r="H178" i="14" s="1"/>
  <c r="G179" i="14"/>
  <c r="G178" i="14" s="1"/>
  <c r="F179" i="14"/>
  <c r="F178" i="14" s="1"/>
  <c r="E179" i="14"/>
  <c r="E178" i="14" s="1"/>
  <c r="D179" i="14"/>
  <c r="D178" i="14" s="1"/>
  <c r="I169" i="14"/>
  <c r="H169" i="14"/>
  <c r="G169" i="14"/>
  <c r="F169" i="14"/>
  <c r="E169" i="14"/>
  <c r="D169" i="14"/>
  <c r="I168" i="14"/>
  <c r="I167" i="14" s="1"/>
  <c r="I166" i="14" s="1"/>
  <c r="H168" i="14"/>
  <c r="H167" i="14" s="1"/>
  <c r="H166" i="14" s="1"/>
  <c r="G168" i="14"/>
  <c r="G167" i="14" s="1"/>
  <c r="G166" i="14" s="1"/>
  <c r="F168" i="14"/>
  <c r="F167" i="14" s="1"/>
  <c r="F166" i="14" s="1"/>
  <c r="E168" i="14"/>
  <c r="E167" i="14" s="1"/>
  <c r="E166" i="14" s="1"/>
  <c r="D168" i="14"/>
  <c r="D167" i="14" s="1"/>
  <c r="D166" i="14" s="1"/>
  <c r="F163" i="14"/>
  <c r="H163" i="14" s="1"/>
  <c r="I163" i="14" s="1"/>
  <c r="J163" i="14" s="1"/>
  <c r="F162" i="14"/>
  <c r="H162" i="14" s="1"/>
  <c r="I162" i="14" s="1"/>
  <c r="J162" i="14" s="1"/>
  <c r="E157" i="14"/>
  <c r="D157" i="14"/>
  <c r="F156" i="14"/>
  <c r="H156" i="14" s="1"/>
  <c r="I156" i="14" s="1"/>
  <c r="J156" i="14" s="1"/>
  <c r="F155" i="14"/>
  <c r="H155" i="14" s="1"/>
  <c r="I155" i="14" s="1"/>
  <c r="J155" i="14" s="1"/>
  <c r="E150" i="14"/>
  <c r="D150" i="14"/>
  <c r="F149" i="14"/>
  <c r="F148" i="14"/>
  <c r="E143" i="14"/>
  <c r="D143" i="14"/>
  <c r="I136" i="14"/>
  <c r="H136" i="14"/>
  <c r="G136" i="14"/>
  <c r="F136" i="14"/>
  <c r="E136" i="14"/>
  <c r="D136" i="14"/>
  <c r="F131" i="14"/>
  <c r="E125" i="14"/>
  <c r="D125" i="14"/>
  <c r="F122" i="14"/>
  <c r="E116" i="14"/>
  <c r="D116" i="14"/>
  <c r="F113" i="14"/>
  <c r="E107" i="14"/>
  <c r="D107" i="14"/>
  <c r="I98" i="14"/>
  <c r="H98" i="14"/>
  <c r="F98" i="14"/>
  <c r="E98" i="14"/>
  <c r="D98" i="14"/>
  <c r="I92" i="14"/>
  <c r="H92" i="14"/>
  <c r="G92" i="14"/>
  <c r="F92" i="14"/>
  <c r="E92" i="14"/>
  <c r="D92" i="14"/>
  <c r="F85" i="14"/>
  <c r="E85" i="14"/>
  <c r="D85" i="14"/>
  <c r="F81" i="14"/>
  <c r="E81" i="14"/>
  <c r="D81" i="14"/>
  <c r="F77" i="14"/>
  <c r="E77" i="14"/>
  <c r="D77" i="14"/>
  <c r="F73" i="14"/>
  <c r="E73" i="14"/>
  <c r="D73" i="14"/>
  <c r="F67" i="14"/>
  <c r="E67" i="14"/>
  <c r="D67" i="14"/>
  <c r="F63" i="14"/>
  <c r="E63" i="14"/>
  <c r="D63" i="14"/>
  <c r="I59" i="14"/>
  <c r="H59" i="14"/>
  <c r="G59" i="14"/>
  <c r="F59" i="14"/>
  <c r="E59" i="14"/>
  <c r="D59" i="14"/>
  <c r="F55" i="14"/>
  <c r="E55" i="14"/>
  <c r="D55" i="14"/>
  <c r="F50" i="14"/>
  <c r="E50" i="14"/>
  <c r="D50" i="14"/>
  <c r="F46" i="14"/>
  <c r="E46" i="14"/>
  <c r="D46" i="14"/>
  <c r="F42" i="14"/>
  <c r="E42" i="14"/>
  <c r="D42" i="14"/>
  <c r="F38" i="14"/>
  <c r="E38" i="14"/>
  <c r="D38" i="14"/>
  <c r="F31" i="14"/>
  <c r="E31" i="14"/>
  <c r="F27" i="14"/>
  <c r="E27" i="14"/>
  <c r="D27" i="14"/>
  <c r="D26" i="14" s="1"/>
  <c r="D25" i="14" s="1"/>
  <c r="G26" i="14"/>
  <c r="G25" i="14" s="1"/>
  <c r="F21" i="14"/>
  <c r="E21" i="14"/>
  <c r="D21" i="14"/>
  <c r="F17" i="14"/>
  <c r="E17" i="14"/>
  <c r="D17" i="14"/>
  <c r="F13" i="14"/>
  <c r="E13" i="14"/>
  <c r="D13" i="14"/>
  <c r="F9" i="14"/>
  <c r="E9" i="14"/>
  <c r="D9" i="14"/>
  <c r="I418" i="14" l="1"/>
  <c r="I417" i="14" s="1"/>
  <c r="I416" i="14" s="1"/>
  <c r="H418" i="14"/>
  <c r="H417" i="14" s="1"/>
  <c r="H416" i="14" s="1"/>
  <c r="G418" i="14"/>
  <c r="G417" i="14" s="1"/>
  <c r="G416" i="14" s="1"/>
  <c r="F469" i="14"/>
  <c r="H535" i="14"/>
  <c r="F860" i="14"/>
  <c r="D12" i="10" s="1"/>
  <c r="G469" i="14"/>
  <c r="H469" i="14"/>
  <c r="I469" i="14"/>
  <c r="I217" i="14"/>
  <c r="I216" i="14" s="1"/>
  <c r="F216" i="14"/>
  <c r="G217" i="14"/>
  <c r="G216" i="14" s="1"/>
  <c r="H217" i="14"/>
  <c r="H216" i="14" s="1"/>
  <c r="D843" i="14"/>
  <c r="D842" i="14" s="1"/>
  <c r="D841" i="14" s="1"/>
  <c r="J107" i="14"/>
  <c r="J143" i="14"/>
  <c r="I125" i="14"/>
  <c r="J150" i="14"/>
  <c r="J157" i="14"/>
  <c r="E658" i="14"/>
  <c r="E657" i="14" s="1"/>
  <c r="E660" i="14"/>
  <c r="E659" i="14" s="1"/>
  <c r="G658" i="14"/>
  <c r="G657" i="14" s="1"/>
  <c r="G660" i="14"/>
  <c r="G659" i="14" s="1"/>
  <c r="G843" i="14"/>
  <c r="G842" i="14" s="1"/>
  <c r="G841" i="14" s="1"/>
  <c r="H658" i="14"/>
  <c r="H657" i="14" s="1"/>
  <c r="H660" i="14"/>
  <c r="H659" i="14" s="1"/>
  <c r="D658" i="14"/>
  <c r="D657" i="14" s="1"/>
  <c r="D660" i="14"/>
  <c r="D659" i="14" s="1"/>
  <c r="I658" i="14"/>
  <c r="I657" i="14" s="1"/>
  <c r="I660" i="14"/>
  <c r="I659" i="14" s="1"/>
  <c r="B28" i="10"/>
  <c r="F900" i="14"/>
  <c r="F899" i="14" s="1"/>
  <c r="F898" i="14" s="1"/>
  <c r="D14" i="10" s="1"/>
  <c r="F390" i="14"/>
  <c r="D27" i="10"/>
  <c r="D390" i="14"/>
  <c r="B27" i="10"/>
  <c r="E390" i="14"/>
  <c r="C27" i="10"/>
  <c r="H1031" i="14"/>
  <c r="H1017" i="14" s="1"/>
  <c r="H1016" i="14" s="1"/>
  <c r="H1015" i="14" s="1"/>
  <c r="F17" i="10" s="1"/>
  <c r="D867" i="14"/>
  <c r="D861" i="14" s="1"/>
  <c r="D860" i="14" s="1"/>
  <c r="B12" i="10" s="1"/>
  <c r="G998" i="14"/>
  <c r="G991" i="14" s="1"/>
  <c r="F125" i="14"/>
  <c r="I1031" i="14"/>
  <c r="I1017" i="14" s="1"/>
  <c r="I1016" i="14" s="1"/>
  <c r="I1015" i="14" s="1"/>
  <c r="G17" i="10" s="1"/>
  <c r="H125" i="14"/>
  <c r="E682" i="14"/>
  <c r="E681" i="14" s="1"/>
  <c r="E680" i="14" s="1"/>
  <c r="E679" i="14" s="1"/>
  <c r="D231" i="14"/>
  <c r="E72" i="14"/>
  <c r="E71" i="14" s="1"/>
  <c r="G125" i="14"/>
  <c r="G231" i="14"/>
  <c r="H843" i="14"/>
  <c r="H842" i="14" s="1"/>
  <c r="H841" i="14" s="1"/>
  <c r="H830" i="14" s="1"/>
  <c r="G1060" i="14"/>
  <c r="I211" i="14"/>
  <c r="I210" i="14" s="1"/>
  <c r="I1060" i="14"/>
  <c r="H1060" i="14"/>
  <c r="F19" i="10" s="1"/>
  <c r="H883" i="14"/>
  <c r="H874" i="14" s="1"/>
  <c r="F13" i="10" s="1"/>
  <c r="I900" i="14"/>
  <c r="I899" i="14" s="1"/>
  <c r="I898" i="14" s="1"/>
  <c r="G14" i="10" s="1"/>
  <c r="E836" i="14"/>
  <c r="G72" i="14"/>
  <c r="G71" i="14" s="1"/>
  <c r="F682" i="14"/>
  <c r="F681" i="14" s="1"/>
  <c r="F680" i="14" s="1"/>
  <c r="E97" i="14"/>
  <c r="E91" i="14" s="1"/>
  <c r="G443" i="14"/>
  <c r="H743" i="14"/>
  <c r="H742" i="14" s="1"/>
  <c r="H741" i="14" s="1"/>
  <c r="H740" i="14" s="1"/>
  <c r="H739" i="14" s="1"/>
  <c r="G742" i="14"/>
  <c r="G741" i="14" s="1"/>
  <c r="G740" i="14" s="1"/>
  <c r="G739" i="14" s="1"/>
  <c r="E1060" i="14"/>
  <c r="C19" i="10" s="1"/>
  <c r="E426" i="14"/>
  <c r="E425" i="14" s="1"/>
  <c r="E424" i="14" s="1"/>
  <c r="E406" i="14" s="1"/>
  <c r="C8" i="10" s="1"/>
  <c r="I426" i="14"/>
  <c r="I425" i="14" s="1"/>
  <c r="I424" i="14" s="1"/>
  <c r="F596" i="14"/>
  <c r="F595" i="14" s="1"/>
  <c r="F590" i="14" s="1"/>
  <c r="G900" i="14"/>
  <c r="G899" i="14" s="1"/>
  <c r="G898" i="14" s="1"/>
  <c r="E14" i="10" s="1"/>
  <c r="H928" i="14"/>
  <c r="H911" i="14" s="1"/>
  <c r="H910" i="14" s="1"/>
  <c r="D8" i="14"/>
  <c r="D7" i="14" s="1"/>
  <c r="D6" i="14" s="1"/>
  <c r="D5" i="14" s="1"/>
  <c r="F426" i="14"/>
  <c r="F425" i="14" s="1"/>
  <c r="F424" i="14" s="1"/>
  <c r="G883" i="14"/>
  <c r="G874" i="14" s="1"/>
  <c r="E13" i="10" s="1"/>
  <c r="F883" i="14"/>
  <c r="F874" i="14" s="1"/>
  <c r="D13" i="10" s="1"/>
  <c r="I998" i="14"/>
  <c r="I991" i="14" s="1"/>
  <c r="I884" i="14"/>
  <c r="I883" i="14" s="1"/>
  <c r="I874" i="14" s="1"/>
  <c r="G13" i="10" s="1"/>
  <c r="E900" i="14"/>
  <c r="E899" i="14" s="1"/>
  <c r="E898" i="14" s="1"/>
  <c r="C14" i="10" s="1"/>
  <c r="F843" i="14"/>
  <c r="F842" i="14" s="1"/>
  <c r="F841" i="14" s="1"/>
  <c r="E596" i="14"/>
  <c r="E595" i="14" s="1"/>
  <c r="E590" i="14" s="1"/>
  <c r="D1060" i="14"/>
  <c r="B19" i="10" s="1"/>
  <c r="F417" i="14"/>
  <c r="F416" i="14" s="1"/>
  <c r="F412" i="14" s="1"/>
  <c r="F411" i="14" s="1"/>
  <c r="F384" i="14"/>
  <c r="E843" i="14"/>
  <c r="E842" i="14" s="1"/>
  <c r="E841" i="14" s="1"/>
  <c r="E8" i="14"/>
  <c r="E7" i="14" s="1"/>
  <c r="E135" i="14"/>
  <c r="E134" i="14" s="1"/>
  <c r="G8" i="14"/>
  <c r="G7" i="14" s="1"/>
  <c r="G6" i="14" s="1"/>
  <c r="G5" i="14" s="1"/>
  <c r="H72" i="14"/>
  <c r="H71" i="14" s="1"/>
  <c r="I596" i="14"/>
  <c r="I595" i="14" s="1"/>
  <c r="I590" i="14" s="1"/>
  <c r="D900" i="14"/>
  <c r="D899" i="14" s="1"/>
  <c r="D898" i="14" s="1"/>
  <c r="B14" i="10" s="1"/>
  <c r="I843" i="14"/>
  <c r="I842" i="14" s="1"/>
  <c r="I841" i="14" s="1"/>
  <c r="G861" i="14"/>
  <c r="G860" i="14" s="1"/>
  <c r="E12" i="10" s="1"/>
  <c r="D384" i="14"/>
  <c r="H384" i="14"/>
  <c r="H998" i="14"/>
  <c r="H991" i="14" s="1"/>
  <c r="E384" i="14"/>
  <c r="I384" i="14"/>
  <c r="I230" i="14" s="1"/>
  <c r="G384" i="14"/>
  <c r="E1031" i="14"/>
  <c r="E1017" i="14" s="1"/>
  <c r="E1016" i="14" s="1"/>
  <c r="E1015" i="14" s="1"/>
  <c r="C17" i="10" s="1"/>
  <c r="G426" i="14"/>
  <c r="G425" i="14" s="1"/>
  <c r="G424" i="14" s="1"/>
  <c r="D681" i="14"/>
  <c r="D680" i="14" s="1"/>
  <c r="D679" i="14" s="1"/>
  <c r="D836" i="14"/>
  <c r="D835" i="14" s="1"/>
  <c r="H836" i="14"/>
  <c r="F836" i="14"/>
  <c r="D596" i="14"/>
  <c r="D595" i="14" s="1"/>
  <c r="D590" i="14" s="1"/>
  <c r="D884" i="14"/>
  <c r="D883" i="14" s="1"/>
  <c r="D874" i="14" s="1"/>
  <c r="B13" i="10" s="1"/>
  <c r="E884" i="14"/>
  <c r="E883" i="14" s="1"/>
  <c r="E874" i="14" s="1"/>
  <c r="C13" i="10" s="1"/>
  <c r="H861" i="14"/>
  <c r="H860" i="14" s="1"/>
  <c r="F12" i="10" s="1"/>
  <c r="D54" i="14"/>
  <c r="G836" i="14"/>
  <c r="I861" i="14"/>
  <c r="I860" i="14" s="1"/>
  <c r="G12" i="10" s="1"/>
  <c r="H900" i="14"/>
  <c r="H899" i="14" s="1"/>
  <c r="H898" i="14" s="1"/>
  <c r="F14" i="10" s="1"/>
  <c r="G1031" i="14"/>
  <c r="G1017" i="14" s="1"/>
  <c r="G1016" i="14" s="1"/>
  <c r="G1015" i="14" s="1"/>
  <c r="E17" i="10" s="1"/>
  <c r="F211" i="14"/>
  <c r="F210" i="14" s="1"/>
  <c r="F54" i="14"/>
  <c r="F37" i="14"/>
  <c r="F8" i="14"/>
  <c r="F7" i="14" s="1"/>
  <c r="H26" i="14"/>
  <c r="H25" i="14" s="1"/>
  <c r="E37" i="14"/>
  <c r="I37" i="14"/>
  <c r="G37" i="14"/>
  <c r="E54" i="14"/>
  <c r="G211" i="14"/>
  <c r="G210" i="14" s="1"/>
  <c r="E211" i="14"/>
  <c r="E210" i="14" s="1"/>
  <c r="E209" i="14" s="1"/>
  <c r="H8" i="14"/>
  <c r="H7" i="14" s="1"/>
  <c r="F26" i="14"/>
  <c r="F25" i="14" s="1"/>
  <c r="E231" i="14"/>
  <c r="F231" i="14"/>
  <c r="I928" i="14"/>
  <c r="I926" i="14" s="1"/>
  <c r="I925" i="14" s="1"/>
  <c r="I924" i="14" s="1"/>
  <c r="D928" i="14"/>
  <c r="D911" i="14" s="1"/>
  <c r="D910" i="14" s="1"/>
  <c r="D909" i="14" s="1"/>
  <c r="B15" i="10" s="1"/>
  <c r="E469" i="14"/>
  <c r="F72" i="14"/>
  <c r="F71" i="14" s="1"/>
  <c r="D72" i="14"/>
  <c r="D71" i="14" s="1"/>
  <c r="H150" i="14"/>
  <c r="D211" i="14"/>
  <c r="D210" i="14" s="1"/>
  <c r="D209" i="14" s="1"/>
  <c r="H211" i="14"/>
  <c r="H210" i="14" s="1"/>
  <c r="D443" i="14"/>
  <c r="F443" i="14"/>
  <c r="D471" i="14"/>
  <c r="D470" i="14" s="1"/>
  <c r="D469" i="14" s="1"/>
  <c r="H597" i="14"/>
  <c r="H596" i="14"/>
  <c r="H595" i="14" s="1"/>
  <c r="H590" i="14" s="1"/>
  <c r="E26" i="14"/>
  <c r="E25" i="14" s="1"/>
  <c r="I26" i="14"/>
  <c r="I25" i="14" s="1"/>
  <c r="D37" i="14"/>
  <c r="H37" i="14"/>
  <c r="F157" i="14"/>
  <c r="D426" i="14"/>
  <c r="D425" i="14" s="1"/>
  <c r="D424" i="14" s="1"/>
  <c r="D406" i="14" s="1"/>
  <c r="B8" i="10" s="1"/>
  <c r="H426" i="14"/>
  <c r="H425" i="14" s="1"/>
  <c r="H424" i="14" s="1"/>
  <c r="F998" i="14"/>
  <c r="F991" i="14" s="1"/>
  <c r="I8" i="14"/>
  <c r="I7" i="14" s="1"/>
  <c r="F150" i="14"/>
  <c r="I443" i="14"/>
  <c r="H734" i="14"/>
  <c r="H733" i="14" s="1"/>
  <c r="H732" i="14" s="1"/>
  <c r="H731" i="14" s="1"/>
  <c r="G733" i="14"/>
  <c r="G732" i="14" s="1"/>
  <c r="G731" i="14" s="1"/>
  <c r="G698" i="14"/>
  <c r="G695" i="14" s="1"/>
  <c r="F733" i="14"/>
  <c r="F732" i="14" s="1"/>
  <c r="F731" i="14" s="1"/>
  <c r="I836" i="14"/>
  <c r="F1031" i="14"/>
  <c r="F1017" i="14" s="1"/>
  <c r="F1016" i="14" s="1"/>
  <c r="F1015" i="14" s="1"/>
  <c r="D17" i="10" s="1"/>
  <c r="D1017" i="14"/>
  <c r="D1016" i="14" s="1"/>
  <c r="D1015" i="14" s="1"/>
  <c r="B17" i="10" s="1"/>
  <c r="F1060" i="14"/>
  <c r="F928" i="14"/>
  <c r="D793" i="14"/>
  <c r="D792" i="14" s="1"/>
  <c r="D783" i="14" s="1"/>
  <c r="D739" i="14" s="1"/>
  <c r="G928" i="14"/>
  <c r="G926" i="14" s="1"/>
  <c r="G925" i="14" s="1"/>
  <c r="G924" i="14" s="1"/>
  <c r="E928" i="14"/>
  <c r="E911" i="14" s="1"/>
  <c r="E910" i="14" s="1"/>
  <c r="D535" i="14"/>
  <c r="F535" i="14"/>
  <c r="E535" i="14"/>
  <c r="I535" i="14"/>
  <c r="G596" i="14"/>
  <c r="G595" i="14" s="1"/>
  <c r="G590" i="14" s="1"/>
  <c r="G686" i="14"/>
  <c r="G682" i="14" s="1"/>
  <c r="E742" i="14"/>
  <c r="E741" i="14" s="1"/>
  <c r="E740" i="14" s="1"/>
  <c r="E739" i="14" s="1"/>
  <c r="E998" i="14"/>
  <c r="E991" i="14" s="1"/>
  <c r="F177" i="14"/>
  <c r="F176" i="14" s="1"/>
  <c r="F165" i="14" s="1"/>
  <c r="F164" i="14" s="1"/>
  <c r="G157" i="14"/>
  <c r="D135" i="14"/>
  <c r="D134" i="14" s="1"/>
  <c r="I150" i="14"/>
  <c r="D97" i="14"/>
  <c r="D91" i="14" s="1"/>
  <c r="F116" i="14"/>
  <c r="F143" i="14"/>
  <c r="H686" i="14"/>
  <c r="G143" i="14"/>
  <c r="D177" i="14"/>
  <c r="D176" i="14" s="1"/>
  <c r="D165" i="14" s="1"/>
  <c r="D164" i="14" s="1"/>
  <c r="G107" i="14"/>
  <c r="I157" i="14"/>
  <c r="H157" i="14"/>
  <c r="E177" i="14"/>
  <c r="E176" i="14" s="1"/>
  <c r="E165" i="14" s="1"/>
  <c r="E164" i="14" s="1"/>
  <c r="F609" i="14"/>
  <c r="F107" i="14"/>
  <c r="I185" i="14"/>
  <c r="I177" i="14" s="1"/>
  <c r="I176" i="14" s="1"/>
  <c r="I165" i="14" s="1"/>
  <c r="H185" i="14"/>
  <c r="I698" i="14"/>
  <c r="I695" i="14" s="1"/>
  <c r="H695" i="14"/>
  <c r="G185" i="14"/>
  <c r="G177" i="14" s="1"/>
  <c r="G176" i="14" s="1"/>
  <c r="G165" i="14" s="1"/>
  <c r="G164" i="14" s="1"/>
  <c r="E443" i="14"/>
  <c r="G150" i="14"/>
  <c r="H443" i="14"/>
  <c r="G535" i="14"/>
  <c r="I406" i="14" l="1"/>
  <c r="G8" i="10" s="1"/>
  <c r="H406" i="14"/>
  <c r="F8" i="10" s="1"/>
  <c r="G406" i="14"/>
  <c r="B11" i="10"/>
  <c r="G1382" i="14"/>
  <c r="E18" i="10" s="1"/>
  <c r="E19" i="10"/>
  <c r="F1382" i="14"/>
  <c r="D18" i="10" s="1"/>
  <c r="D19" i="10"/>
  <c r="H177" i="14"/>
  <c r="H176" i="14" s="1"/>
  <c r="H165" i="14" s="1"/>
  <c r="H164" i="14" s="1"/>
  <c r="F5" i="10" s="1"/>
  <c r="B5" i="10"/>
  <c r="B24" i="10" s="1"/>
  <c r="C5" i="10"/>
  <c r="C24" i="10" s="1"/>
  <c r="D5" i="10"/>
  <c r="D24" i="10" s="1"/>
  <c r="E5" i="10"/>
  <c r="F209" i="14"/>
  <c r="H209" i="14"/>
  <c r="G209" i="14"/>
  <c r="I209" i="14"/>
  <c r="I686" i="14"/>
  <c r="I682" i="14" s="1"/>
  <c r="I681" i="14" s="1"/>
  <c r="I680" i="14" s="1"/>
  <c r="J135" i="14"/>
  <c r="J134" i="14" s="1"/>
  <c r="J116" i="14"/>
  <c r="J125" i="14"/>
  <c r="D831" i="14"/>
  <c r="D830" i="14" s="1"/>
  <c r="D678" i="14" s="1"/>
  <c r="B10" i="10" s="1"/>
  <c r="F831" i="14"/>
  <c r="F830" i="14" s="1"/>
  <c r="F835" i="14"/>
  <c r="E831" i="14"/>
  <c r="E830" i="14" s="1"/>
  <c r="E678" i="14" s="1"/>
  <c r="C10" i="10" s="1"/>
  <c r="E835" i="14"/>
  <c r="E8" i="10"/>
  <c r="I831" i="14"/>
  <c r="I830" i="14" s="1"/>
  <c r="I835" i="14"/>
  <c r="E6" i="14"/>
  <c r="E5" i="14" s="1"/>
  <c r="H835" i="14"/>
  <c r="G831" i="14"/>
  <c r="G830" i="14" s="1"/>
  <c r="G835" i="14"/>
  <c r="I1382" i="14"/>
  <c r="G18" i="10" s="1"/>
  <c r="G19" i="10"/>
  <c r="G25" i="10" s="1"/>
  <c r="D1382" i="14"/>
  <c r="B18" i="10" s="1"/>
  <c r="B25" i="10"/>
  <c r="H1382" i="14"/>
  <c r="F18" i="10" s="1"/>
  <c r="E1382" i="14"/>
  <c r="C18" i="10" s="1"/>
  <c r="G442" i="14"/>
  <c r="G437" i="14" s="1"/>
  <c r="G436" i="14" s="1"/>
  <c r="E9" i="10" s="1"/>
  <c r="D36" i="14"/>
  <c r="D35" i="14" s="1"/>
  <c r="D4" i="14" s="1"/>
  <c r="I229" i="14"/>
  <c r="I228" i="14" s="1"/>
  <c r="I227" i="14" s="1"/>
  <c r="D230" i="14"/>
  <c r="D229" i="14" s="1"/>
  <c r="D228" i="14" s="1"/>
  <c r="D227" i="14" s="1"/>
  <c r="D208" i="14" s="1"/>
  <c r="B6" i="10" s="1"/>
  <c r="H230" i="14"/>
  <c r="E36" i="14"/>
  <c r="E35" i="14" s="1"/>
  <c r="F36" i="14"/>
  <c r="F35" i="14" s="1"/>
  <c r="G116" i="14"/>
  <c r="G97" i="14" s="1"/>
  <c r="G91" i="14" s="1"/>
  <c r="G230" i="14"/>
  <c r="G229" i="14" s="1"/>
  <c r="G228" i="14" s="1"/>
  <c r="G227" i="14" s="1"/>
  <c r="F230" i="14"/>
  <c r="F229" i="14" s="1"/>
  <c r="F228" i="14" s="1"/>
  <c r="F227" i="14" s="1"/>
  <c r="I734" i="14"/>
  <c r="I442" i="14"/>
  <c r="I437" i="14" s="1"/>
  <c r="I436" i="14" s="1"/>
  <c r="G9" i="10" s="1"/>
  <c r="F6" i="14"/>
  <c r="F5" i="14" s="1"/>
  <c r="H926" i="14"/>
  <c r="H925" i="14" s="1"/>
  <c r="H924" i="14" s="1"/>
  <c r="F406" i="14"/>
  <c r="D8" i="10" s="1"/>
  <c r="I743" i="14"/>
  <c r="I742" i="14" s="1"/>
  <c r="I741" i="14" s="1"/>
  <c r="I740" i="14" s="1"/>
  <c r="I739" i="14" s="1"/>
  <c r="D859" i="14"/>
  <c r="F679" i="14"/>
  <c r="E442" i="14"/>
  <c r="E437" i="14" s="1"/>
  <c r="E436" i="14" s="1"/>
  <c r="C9" i="10" s="1"/>
  <c r="H6" i="14"/>
  <c r="H5" i="14" s="1"/>
  <c r="E90" i="14"/>
  <c r="E89" i="14" s="1"/>
  <c r="E230" i="14"/>
  <c r="E229" i="14" s="1"/>
  <c r="E228" i="14" s="1"/>
  <c r="E227" i="14" s="1"/>
  <c r="E208" i="14" s="1"/>
  <c r="C6" i="10" s="1"/>
  <c r="H909" i="14"/>
  <c r="H442" i="14"/>
  <c r="H437" i="14" s="1"/>
  <c r="H436" i="14" s="1"/>
  <c r="F9" i="10" s="1"/>
  <c r="G911" i="14"/>
  <c r="G910" i="14" s="1"/>
  <c r="G909" i="14" s="1"/>
  <c r="E15" i="10" s="1"/>
  <c r="E11" i="10" s="1"/>
  <c r="F135" i="14"/>
  <c r="F134" i="14" s="1"/>
  <c r="I911" i="14"/>
  <c r="I910" i="14" s="1"/>
  <c r="I909" i="14" s="1"/>
  <c r="F925" i="14"/>
  <c r="F924" i="14" s="1"/>
  <c r="F911" i="14" s="1"/>
  <c r="F910" i="14" s="1"/>
  <c r="F909" i="14" s="1"/>
  <c r="E909" i="14"/>
  <c r="C15" i="10" s="1"/>
  <c r="C11" i="10" s="1"/>
  <c r="F442" i="14"/>
  <c r="F437" i="14" s="1"/>
  <c r="F436" i="14" s="1"/>
  <c r="D9" i="10" s="1"/>
  <c r="G681" i="14"/>
  <c r="G680" i="14" s="1"/>
  <c r="G679" i="14" s="1"/>
  <c r="D442" i="14"/>
  <c r="D437" i="14" s="1"/>
  <c r="D436" i="14" s="1"/>
  <c r="B9" i="10" s="1"/>
  <c r="F97" i="14"/>
  <c r="F91" i="14" s="1"/>
  <c r="I6" i="14"/>
  <c r="I5" i="14" s="1"/>
  <c r="I164" i="14"/>
  <c r="G5" i="10" s="1"/>
  <c r="G24" i="10" s="1"/>
  <c r="G135" i="14"/>
  <c r="G134" i="14" s="1"/>
  <c r="D90" i="14"/>
  <c r="D89" i="14" s="1"/>
  <c r="I116" i="14"/>
  <c r="H116" i="14"/>
  <c r="I143" i="14"/>
  <c r="I135" i="14" s="1"/>
  <c r="I134" i="14" s="1"/>
  <c r="H143" i="14"/>
  <c r="H135" i="14" s="1"/>
  <c r="H134" i="14" s="1"/>
  <c r="H682" i="14"/>
  <c r="H681" i="14" s="1"/>
  <c r="H680" i="14" s="1"/>
  <c r="H679" i="14" s="1"/>
  <c r="I107" i="14"/>
  <c r="H107" i="14"/>
  <c r="I208" i="14" l="1"/>
  <c r="G6" i="10" s="1"/>
  <c r="F15" i="10"/>
  <c r="F11" i="10" s="1"/>
  <c r="H859" i="14"/>
  <c r="E24" i="10"/>
  <c r="F24" i="10"/>
  <c r="G208" i="14"/>
  <c r="E6" i="10" s="1"/>
  <c r="F208" i="14"/>
  <c r="D6" i="10" s="1"/>
  <c r="J686" i="14"/>
  <c r="J682" i="14" s="1"/>
  <c r="J681" i="14" s="1"/>
  <c r="J680" i="14" s="1"/>
  <c r="I733" i="14"/>
  <c r="I732" i="14" s="1"/>
  <c r="J734" i="14"/>
  <c r="J97" i="14"/>
  <c r="J91" i="14" s="1"/>
  <c r="J90" i="14" s="1"/>
  <c r="J89" i="14" s="1"/>
  <c r="H678" i="14"/>
  <c r="F10" i="10" s="1"/>
  <c r="E4" i="14"/>
  <c r="E3" i="14" s="1"/>
  <c r="H229" i="14"/>
  <c r="H228" i="14" s="1"/>
  <c r="H227" i="14" s="1"/>
  <c r="E859" i="14"/>
  <c r="I859" i="14"/>
  <c r="G15" i="10"/>
  <c r="G11" i="10" s="1"/>
  <c r="G859" i="14"/>
  <c r="G678" i="14"/>
  <c r="E10" i="10" s="1"/>
  <c r="G90" i="14"/>
  <c r="G89" i="14" s="1"/>
  <c r="F4" i="14"/>
  <c r="F678" i="14"/>
  <c r="D10" i="10" s="1"/>
  <c r="D15" i="10"/>
  <c r="D11" i="10" s="1"/>
  <c r="D3" i="14"/>
  <c r="H97" i="14"/>
  <c r="H91" i="14" s="1"/>
  <c r="H90" i="14" s="1"/>
  <c r="H89" i="14" s="1"/>
  <c r="F90" i="14"/>
  <c r="F89" i="14" s="1"/>
  <c r="I97" i="14"/>
  <c r="I91" i="14" s="1"/>
  <c r="I90" i="14" s="1"/>
  <c r="I89" i="14" s="1"/>
  <c r="H208" i="14" l="1"/>
  <c r="F6" i="10" s="1"/>
  <c r="D2" i="14"/>
  <c r="D1383" i="14" s="1"/>
  <c r="B4" i="10"/>
  <c r="B3" i="10" s="1"/>
  <c r="E2" i="14"/>
  <c r="E1383" i="14" s="1"/>
  <c r="E1385" i="14" s="1"/>
  <c r="C4" i="10"/>
  <c r="C3" i="10" s="1"/>
  <c r="I731" i="14"/>
  <c r="I679" i="14" s="1"/>
  <c r="I678" i="14" s="1"/>
  <c r="G10" i="10" s="1"/>
  <c r="J733" i="14"/>
  <c r="J732" i="14" s="1"/>
  <c r="F859" i="14"/>
  <c r="F3" i="14"/>
  <c r="B20" i="10" l="1"/>
  <c r="B32" i="10"/>
  <c r="C20" i="10"/>
  <c r="F2" i="14"/>
  <c r="F1383" i="14" s="1"/>
  <c r="F1385" i="14" s="1"/>
  <c r="D4" i="10"/>
  <c r="D3" i="10" s="1"/>
  <c r="J731" i="14"/>
  <c r="J679" i="14" s="1"/>
  <c r="J678" i="14" s="1"/>
  <c r="H10" i="10" s="1"/>
  <c r="D20" i="10" l="1"/>
  <c r="B31" i="10"/>
  <c r="C29" i="10"/>
  <c r="B29" i="10"/>
  <c r="O67" i="2"/>
  <c r="L372" i="2"/>
  <c r="N372" i="2"/>
  <c r="P372" i="2" s="1"/>
  <c r="M367" i="2"/>
  <c r="O392" i="2"/>
  <c r="N392" i="2"/>
  <c r="M392" i="2"/>
  <c r="L392" i="2"/>
  <c r="L397" i="2"/>
  <c r="M397" i="2"/>
  <c r="N397" i="2"/>
  <c r="O397" i="2"/>
  <c r="P401" i="2"/>
  <c r="P400" i="2"/>
  <c r="P399" i="2"/>
  <c r="P398" i="2"/>
  <c r="P397" i="2" s="1"/>
  <c r="J530" i="2"/>
  <c r="K530" i="2"/>
  <c r="L530" i="2"/>
  <c r="M530" i="2"/>
  <c r="N530" i="2"/>
  <c r="O530" i="2"/>
  <c r="N587" i="2"/>
  <c r="M211" i="2"/>
  <c r="N211" i="2"/>
  <c r="O83" i="2"/>
  <c r="L83" i="2"/>
  <c r="M83" i="2"/>
  <c r="L78" i="2"/>
  <c r="M78" i="2" s="1"/>
  <c r="N78" i="2" s="1"/>
  <c r="L586" i="2"/>
  <c r="M586" i="2"/>
  <c r="N586" i="2"/>
  <c r="M542" i="2"/>
  <c r="N542" i="2" s="1"/>
  <c r="M536" i="2"/>
  <c r="N536" i="2" s="1"/>
  <c r="O536" i="2"/>
  <c r="O279" i="2"/>
  <c r="N279" i="2"/>
  <c r="M279" i="2"/>
  <c r="L279" i="2"/>
  <c r="M276" i="2"/>
  <c r="N276" i="2"/>
  <c r="M813" i="2"/>
  <c r="N813" i="2"/>
  <c r="M811" i="2"/>
  <c r="N811" i="2"/>
  <c r="M97" i="2"/>
  <c r="N97" i="2"/>
  <c r="P97" i="2" s="1"/>
  <c r="P96" i="2" s="1"/>
  <c r="M95" i="2"/>
  <c r="N95" i="2"/>
  <c r="M93" i="2"/>
  <c r="M92" i="2"/>
  <c r="N92" i="2" s="1"/>
  <c r="M91" i="2"/>
  <c r="N91" i="2"/>
  <c r="M90" i="2"/>
  <c r="M87" i="2"/>
  <c r="N87" i="2"/>
  <c r="P821" i="2"/>
  <c r="P802" i="2"/>
  <c r="P803" i="2"/>
  <c r="P804" i="2"/>
  <c r="P805" i="2"/>
  <c r="P806" i="2"/>
  <c r="P785" i="2"/>
  <c r="P776" i="2"/>
  <c r="P771" i="2"/>
  <c r="P735" i="2"/>
  <c r="P724" i="2"/>
  <c r="P725" i="2"/>
  <c r="P726" i="2"/>
  <c r="P718" i="2"/>
  <c r="P719" i="2"/>
  <c r="P720" i="2"/>
  <c r="P721" i="2"/>
  <c r="P722" i="2"/>
  <c r="P723" i="2"/>
  <c r="P714" i="2"/>
  <c r="P715" i="2"/>
  <c r="P716" i="2"/>
  <c r="P717" i="2"/>
  <c r="P712" i="2"/>
  <c r="P713" i="2"/>
  <c r="P706" i="2"/>
  <c r="P681" i="2"/>
  <c r="P682" i="2"/>
  <c r="P683" i="2"/>
  <c r="M669" i="2"/>
  <c r="N669" i="2" s="1"/>
  <c r="M668" i="2"/>
  <c r="N668" i="2" s="1"/>
  <c r="M664" i="2"/>
  <c r="N664" i="2" s="1"/>
  <c r="M665" i="2"/>
  <c r="N665" i="2" s="1"/>
  <c r="M666" i="2"/>
  <c r="M663" i="2"/>
  <c r="N663" i="2"/>
  <c r="L660" i="2"/>
  <c r="M660" i="2"/>
  <c r="N660" i="2" s="1"/>
  <c r="P646" i="2"/>
  <c r="P645" i="2" s="1"/>
  <c r="P639" i="2"/>
  <c r="P640" i="2"/>
  <c r="P576" i="2"/>
  <c r="M571" i="2"/>
  <c r="P572" i="2"/>
  <c r="M569" i="2"/>
  <c r="N569" i="2" s="1"/>
  <c r="O569" i="2" s="1"/>
  <c r="M564" i="2"/>
  <c r="N564" i="2"/>
  <c r="O564" i="2" s="1"/>
  <c r="M565" i="2"/>
  <c r="N565" i="2" s="1"/>
  <c r="O565" i="2" s="1"/>
  <c r="M563" i="2"/>
  <c r="N563" i="2"/>
  <c r="O563" i="2" s="1"/>
  <c r="M560" i="2"/>
  <c r="N560" i="2" s="1"/>
  <c r="O560" i="2" s="1"/>
  <c r="M561" i="2"/>
  <c r="N561" i="2"/>
  <c r="O561" i="2" s="1"/>
  <c r="M559" i="2"/>
  <c r="N559" i="2" s="1"/>
  <c r="O559" i="2" s="1"/>
  <c r="L562" i="2"/>
  <c r="L558" i="2"/>
  <c r="P553" i="2"/>
  <c r="P532" i="2"/>
  <c r="P533" i="2"/>
  <c r="P531" i="2"/>
  <c r="P530" i="2" s="1"/>
  <c r="P516" i="2"/>
  <c r="L512" i="2"/>
  <c r="M512" i="2" s="1"/>
  <c r="N512" i="2" s="1"/>
  <c r="O512" i="2" s="1"/>
  <c r="P512" i="2" s="1"/>
  <c r="L510" i="2"/>
  <c r="M510" i="2" s="1"/>
  <c r="N510" i="2" s="1"/>
  <c r="O510" i="2"/>
  <c r="M505" i="2"/>
  <c r="N505" i="2" s="1"/>
  <c r="O505" i="2" s="1"/>
  <c r="P506" i="2"/>
  <c r="M501" i="2"/>
  <c r="N501" i="2" s="1"/>
  <c r="P497" i="2"/>
  <c r="M496" i="2"/>
  <c r="N496" i="2"/>
  <c r="M494" i="2"/>
  <c r="N494" i="2"/>
  <c r="M493" i="2"/>
  <c r="N493" i="2" s="1"/>
  <c r="M492" i="2"/>
  <c r="N492" i="2" s="1"/>
  <c r="O492" i="2" s="1"/>
  <c r="M489" i="2"/>
  <c r="M490" i="2"/>
  <c r="M488" i="2"/>
  <c r="N488" i="2"/>
  <c r="L491" i="2"/>
  <c r="L487" i="2"/>
  <c r="M485" i="2"/>
  <c r="K481" i="2"/>
  <c r="K480" i="2"/>
  <c r="L481" i="2"/>
  <c r="L480" i="2" s="1"/>
  <c r="M481" i="2"/>
  <c r="N481" i="2"/>
  <c r="N480" i="2" s="1"/>
  <c r="O481" i="2"/>
  <c r="O480" i="2" s="1"/>
  <c r="P482" i="2"/>
  <c r="P481" i="2" s="1"/>
  <c r="P473" i="2"/>
  <c r="P474" i="2"/>
  <c r="P475" i="2"/>
  <c r="P476" i="2"/>
  <c r="P477" i="2"/>
  <c r="P478" i="2"/>
  <c r="M472" i="2"/>
  <c r="N472" i="2" s="1"/>
  <c r="M468" i="2"/>
  <c r="N468" i="2" s="1"/>
  <c r="O468" i="2"/>
  <c r="M469" i="2"/>
  <c r="N469" i="2"/>
  <c r="O469" i="2" s="1"/>
  <c r="P469" i="2" s="1"/>
  <c r="M467" i="2"/>
  <c r="N467" i="2" s="1"/>
  <c r="L466" i="2"/>
  <c r="M464" i="2"/>
  <c r="N464" i="2"/>
  <c r="M465" i="2"/>
  <c r="N465" i="2"/>
  <c r="O465" i="2" s="1"/>
  <c r="M463" i="2"/>
  <c r="N463" i="2" s="1"/>
  <c r="L462" i="2"/>
  <c r="P456" i="2"/>
  <c r="P449" i="2"/>
  <c r="I440" i="2"/>
  <c r="P440" i="2"/>
  <c r="P441" i="2"/>
  <c r="P442" i="2"/>
  <c r="P443" i="2"/>
  <c r="P444" i="2"/>
  <c r="P438" i="2"/>
  <c r="P436" i="2"/>
  <c r="L435" i="2"/>
  <c r="P433" i="2"/>
  <c r="P432" i="2"/>
  <c r="P424" i="2"/>
  <c r="P425" i="2"/>
  <c r="M423" i="2"/>
  <c r="M409" i="2"/>
  <c r="N409" i="2"/>
  <c r="O409" i="2"/>
  <c r="M415" i="2"/>
  <c r="N415" i="2" s="1"/>
  <c r="O415" i="2" s="1"/>
  <c r="M417" i="2"/>
  <c r="N417" i="2"/>
  <c r="M418" i="2"/>
  <c r="N418" i="2"/>
  <c r="M419" i="2"/>
  <c r="N419" i="2"/>
  <c r="O419" i="2" s="1"/>
  <c r="P419" i="2" s="1"/>
  <c r="M420" i="2"/>
  <c r="N420" i="2" s="1"/>
  <c r="M421" i="2"/>
  <c r="N421" i="2" s="1"/>
  <c r="O421" i="2"/>
  <c r="L406" i="2"/>
  <c r="M406" i="2" s="1"/>
  <c r="M416" i="2"/>
  <c r="N416" i="2" s="1"/>
  <c r="M412" i="2"/>
  <c r="M414" i="2"/>
  <c r="M413" i="2"/>
  <c r="M411" i="2"/>
  <c r="N411" i="2" s="1"/>
  <c r="M410" i="2"/>
  <c r="M408" i="2"/>
  <c r="N408" i="2"/>
  <c r="M407" i="2"/>
  <c r="N407" i="2"/>
  <c r="O407" i="2"/>
  <c r="P404" i="2"/>
  <c r="P402" i="2"/>
  <c r="P394" i="2"/>
  <c r="P395" i="2"/>
  <c r="P396" i="2"/>
  <c r="P393" i="2"/>
  <c r="P389" i="2"/>
  <c r="P390" i="2"/>
  <c r="P391" i="2"/>
  <c r="P388" i="2"/>
  <c r="L387" i="2"/>
  <c r="M387" i="2"/>
  <c r="N387" i="2"/>
  <c r="O387" i="2"/>
  <c r="P383" i="2"/>
  <c r="P384" i="2"/>
  <c r="P381" i="2"/>
  <c r="M382" i="2"/>
  <c r="L377" i="2"/>
  <c r="M377" i="2"/>
  <c r="N377" i="2" s="1"/>
  <c r="O377" i="2" s="1"/>
  <c r="L378" i="2"/>
  <c r="M378" i="2" s="1"/>
  <c r="N378" i="2" s="1"/>
  <c r="L379" i="2"/>
  <c r="M379" i="2" s="1"/>
  <c r="L376" i="2"/>
  <c r="L374" i="2"/>
  <c r="M374" i="2"/>
  <c r="N374" i="2"/>
  <c r="M373" i="2"/>
  <c r="L370" i="2"/>
  <c r="L369" i="2"/>
  <c r="M369" i="2" s="1"/>
  <c r="N369" i="2" s="1"/>
  <c r="P368" i="2"/>
  <c r="L361" i="2"/>
  <c r="L360" i="2"/>
  <c r="L359" i="2"/>
  <c r="M359" i="2"/>
  <c r="L358" i="2"/>
  <c r="M358" i="2" s="1"/>
  <c r="N358" i="2" s="1"/>
  <c r="L357" i="2"/>
  <c r="M357" i="2"/>
  <c r="N357" i="2" s="1"/>
  <c r="L356" i="2"/>
  <c r="M356" i="2"/>
  <c r="N356" i="2"/>
  <c r="P362" i="2"/>
  <c r="P363" i="2"/>
  <c r="P364" i="2"/>
  <c r="P365" i="2"/>
  <c r="P355" i="2"/>
  <c r="P351" i="2"/>
  <c r="P352" i="2"/>
  <c r="P350" i="2"/>
  <c r="L348" i="2"/>
  <c r="M348" i="2"/>
  <c r="N348" i="2"/>
  <c r="P346" i="2"/>
  <c r="P341" i="2"/>
  <c r="P338" i="2"/>
  <c r="P339" i="2"/>
  <c r="L337" i="2"/>
  <c r="P332" i="2"/>
  <c r="P333" i="2"/>
  <c r="P334" i="2"/>
  <c r="P335" i="2"/>
  <c r="P331" i="2"/>
  <c r="P325" i="2"/>
  <c r="P327" i="2"/>
  <c r="M323" i="2"/>
  <c r="L328" i="2"/>
  <c r="M328" i="2" s="1"/>
  <c r="N328" i="2" s="1"/>
  <c r="L326" i="2"/>
  <c r="M326" i="2" s="1"/>
  <c r="N326" i="2"/>
  <c r="O326" i="2" s="1"/>
  <c r="L324" i="2"/>
  <c r="M324" i="2" s="1"/>
  <c r="N324" i="2" s="1"/>
  <c r="L322" i="2"/>
  <c r="M322" i="2" s="1"/>
  <c r="N322" i="2" s="1"/>
  <c r="O322" i="2"/>
  <c r="L317" i="2"/>
  <c r="L318" i="2"/>
  <c r="M318" i="2" s="1"/>
  <c r="L319" i="2"/>
  <c r="M319" i="2" s="1"/>
  <c r="L316" i="2"/>
  <c r="M316" i="2" s="1"/>
  <c r="N316" i="2" s="1"/>
  <c r="O316" i="2" s="1"/>
  <c r="P314" i="2"/>
  <c r="L313" i="2"/>
  <c r="P309" i="2"/>
  <c r="P308" i="2"/>
  <c r="P304" i="2"/>
  <c r="P303" i="2"/>
  <c r="P305" i="2"/>
  <c r="P306" i="2"/>
  <c r="P302" i="2"/>
  <c r="L302" i="2"/>
  <c r="M302" i="2"/>
  <c r="N302" i="2"/>
  <c r="O302" i="2"/>
  <c r="P299" i="2"/>
  <c r="P300" i="2"/>
  <c r="P301" i="2"/>
  <c r="P298" i="2"/>
  <c r="L297" i="2"/>
  <c r="M297" i="2"/>
  <c r="N297" i="2"/>
  <c r="O297" i="2"/>
  <c r="P292" i="2"/>
  <c r="L291" i="2"/>
  <c r="M291" i="2" s="1"/>
  <c r="L290" i="2"/>
  <c r="L283" i="2"/>
  <c r="L275" i="2"/>
  <c r="L277" i="2"/>
  <c r="M277" i="2"/>
  <c r="N277" i="2" s="1"/>
  <c r="L274" i="2"/>
  <c r="L271" i="2"/>
  <c r="L270" i="2"/>
  <c r="M270" i="2" s="1"/>
  <c r="L242" i="2"/>
  <c r="M242" i="2" s="1"/>
  <c r="O243" i="2"/>
  <c r="P243" i="2" s="1"/>
  <c r="L244" i="2"/>
  <c r="M244" i="2" s="1"/>
  <c r="N244" i="2"/>
  <c r="L245" i="2"/>
  <c r="M245" i="2" s="1"/>
  <c r="L246" i="2"/>
  <c r="M246" i="2" s="1"/>
  <c r="L247" i="2"/>
  <c r="L248" i="2"/>
  <c r="M248" i="2"/>
  <c r="N248" i="2" s="1"/>
  <c r="L249" i="2"/>
  <c r="M249" i="2" s="1"/>
  <c r="O250" i="2"/>
  <c r="P250" i="2" s="1"/>
  <c r="L251" i="2"/>
  <c r="L252" i="2"/>
  <c r="M252" i="2"/>
  <c r="L253" i="2"/>
  <c r="L254" i="2"/>
  <c r="M254" i="2" s="1"/>
  <c r="L255" i="2"/>
  <c r="L256" i="2"/>
  <c r="M256" i="2" s="1"/>
  <c r="L257" i="2"/>
  <c r="M257" i="2"/>
  <c r="L258" i="2"/>
  <c r="M258" i="2" s="1"/>
  <c r="L259" i="2"/>
  <c r="L260" i="2"/>
  <c r="L261" i="2"/>
  <c r="M261" i="2" s="1"/>
  <c r="L262" i="2"/>
  <c r="L263" i="2"/>
  <c r="L264" i="2"/>
  <c r="M264" i="2" s="1"/>
  <c r="N264" i="2"/>
  <c r="L265" i="2"/>
  <c r="M265" i="2" s="1"/>
  <c r="L266" i="2"/>
  <c r="L267" i="2"/>
  <c r="P217" i="2"/>
  <c r="P221" i="2"/>
  <c r="P229" i="2"/>
  <c r="P232" i="2"/>
  <c r="L241" i="2"/>
  <c r="L234" i="2"/>
  <c r="M234" i="2" s="1"/>
  <c r="N234" i="2" s="1"/>
  <c r="L235" i="2"/>
  <c r="L236" i="2"/>
  <c r="L237" i="2"/>
  <c r="L238" i="2"/>
  <c r="M238" i="2"/>
  <c r="L239" i="2"/>
  <c r="L224" i="2"/>
  <c r="M224" i="2" s="1"/>
  <c r="L225" i="2"/>
  <c r="L226" i="2"/>
  <c r="M226" i="2"/>
  <c r="L227" i="2"/>
  <c r="M227" i="2"/>
  <c r="L228" i="2"/>
  <c r="L230" i="2"/>
  <c r="M230" i="2" s="1"/>
  <c r="L231" i="2"/>
  <c r="L233" i="2"/>
  <c r="L218" i="2"/>
  <c r="L219" i="2"/>
  <c r="L220" i="2"/>
  <c r="M220" i="2" s="1"/>
  <c r="N220" i="2"/>
  <c r="L222" i="2"/>
  <c r="L223" i="2"/>
  <c r="M223" i="2" s="1"/>
  <c r="N223" i="2"/>
  <c r="L212" i="2"/>
  <c r="L213" i="2"/>
  <c r="M213" i="2" s="1"/>
  <c r="L214" i="2"/>
  <c r="L215" i="2"/>
  <c r="M215" i="2"/>
  <c r="N215" i="2" s="1"/>
  <c r="L216" i="2"/>
  <c r="M216" i="2" s="1"/>
  <c r="L194" i="2"/>
  <c r="L195" i="2"/>
  <c r="M195" i="2" s="1"/>
  <c r="N195" i="2" s="1"/>
  <c r="L196" i="2"/>
  <c r="L197" i="2"/>
  <c r="L198" i="2"/>
  <c r="L199" i="2"/>
  <c r="M199" i="2"/>
  <c r="L200" i="2"/>
  <c r="L201" i="2"/>
  <c r="M201" i="2" s="1"/>
  <c r="L202" i="2"/>
  <c r="L203" i="2"/>
  <c r="M203" i="2" s="1"/>
  <c r="N203" i="2" s="1"/>
  <c r="L204" i="2"/>
  <c r="M204" i="2" s="1"/>
  <c r="L205" i="2"/>
  <c r="M205" i="2" s="1"/>
  <c r="L206" i="2"/>
  <c r="L207" i="2"/>
  <c r="M207" i="2"/>
  <c r="L208" i="2"/>
  <c r="L209" i="2"/>
  <c r="M209" i="2" s="1"/>
  <c r="L193" i="2"/>
  <c r="N489" i="2"/>
  <c r="O489" i="2" s="1"/>
  <c r="P465" i="2"/>
  <c r="M462" i="2"/>
  <c r="M480" i="2"/>
  <c r="N414" i="2"/>
  <c r="O414" i="2"/>
  <c r="P414" i="2" s="1"/>
  <c r="N410" i="2"/>
  <c r="O410" i="2" s="1"/>
  <c r="M435" i="2"/>
  <c r="P409" i="2"/>
  <c r="P415" i="2"/>
  <c r="N373" i="2"/>
  <c r="O373" i="2" s="1"/>
  <c r="N382" i="2"/>
  <c r="O382" i="2"/>
  <c r="O380" i="2" s="1"/>
  <c r="M376" i="2"/>
  <c r="N376" i="2" s="1"/>
  <c r="O376" i="2" s="1"/>
  <c r="N379" i="2"/>
  <c r="O379" i="2" s="1"/>
  <c r="N238" i="2"/>
  <c r="N319" i="2"/>
  <c r="O319" i="2" s="1"/>
  <c r="M317" i="2"/>
  <c r="N317" i="2" s="1"/>
  <c r="O317" i="2" s="1"/>
  <c r="N323" i="2"/>
  <c r="O323" i="2"/>
  <c r="M337" i="2"/>
  <c r="N337" i="2"/>
  <c r="O337" i="2" s="1"/>
  <c r="O336" i="2"/>
  <c r="O330" i="2"/>
  <c r="O340" i="2"/>
  <c r="O342" i="2"/>
  <c r="O329" i="2"/>
  <c r="M290" i="2"/>
  <c r="N290" i="2" s="1"/>
  <c r="O290" i="2" s="1"/>
  <c r="M218" i="2"/>
  <c r="M239" i="2"/>
  <c r="N239" i="2" s="1"/>
  <c r="N227" i="2"/>
  <c r="M208" i="2"/>
  <c r="N208" i="2" s="1"/>
  <c r="M241" i="2"/>
  <c r="N241" i="2" s="1"/>
  <c r="M236" i="2"/>
  <c r="N236" i="2" s="1"/>
  <c r="M212" i="2"/>
  <c r="N212" i="2"/>
  <c r="M228" i="2"/>
  <c r="N228" i="2" s="1"/>
  <c r="M197" i="2"/>
  <c r="M233" i="2"/>
  <c r="N233" i="2"/>
  <c r="M263" i="2"/>
  <c r="N263" i="2" s="1"/>
  <c r="M259" i="2"/>
  <c r="M251" i="2"/>
  <c r="N251" i="2"/>
  <c r="M313" i="2"/>
  <c r="N313" i="2"/>
  <c r="O313" i="2" s="1"/>
  <c r="M271" i="2"/>
  <c r="M275" i="2"/>
  <c r="M247" i="2"/>
  <c r="N247" i="2"/>
  <c r="M191" i="2"/>
  <c r="N191" i="2"/>
  <c r="O191" i="2" s="1"/>
  <c r="L167" i="2"/>
  <c r="L168" i="2"/>
  <c r="M168" i="2"/>
  <c r="L169" i="2"/>
  <c r="M169" i="2"/>
  <c r="L170" i="2"/>
  <c r="M170" i="2"/>
  <c r="L171" i="2"/>
  <c r="M171" i="2"/>
  <c r="N171" i="2" s="1"/>
  <c r="L172" i="2"/>
  <c r="M172" i="2" s="1"/>
  <c r="L173" i="2"/>
  <c r="L174" i="2"/>
  <c r="M174" i="2"/>
  <c r="L175" i="2"/>
  <c r="L176" i="2"/>
  <c r="L177" i="2"/>
  <c r="M177" i="2"/>
  <c r="L178" i="2"/>
  <c r="M178" i="2"/>
  <c r="N178" i="2" s="1"/>
  <c r="L179" i="2"/>
  <c r="L180" i="2"/>
  <c r="L181" i="2"/>
  <c r="M181" i="2" s="1"/>
  <c r="L182" i="2"/>
  <c r="L183" i="2"/>
  <c r="L184" i="2"/>
  <c r="M184" i="2" s="1"/>
  <c r="L185" i="2"/>
  <c r="M185" i="2" s="1"/>
  <c r="L186" i="2"/>
  <c r="M186" i="2" s="1"/>
  <c r="L187" i="2"/>
  <c r="M187" i="2" s="1"/>
  <c r="N187" i="2"/>
  <c r="L188" i="2"/>
  <c r="M188" i="2"/>
  <c r="L189" i="2"/>
  <c r="L190" i="2"/>
  <c r="L166" i="2"/>
  <c r="M166" i="2"/>
  <c r="M164" i="2"/>
  <c r="N164" i="2"/>
  <c r="O164" i="2" s="1"/>
  <c r="M116" i="2"/>
  <c r="M117" i="2"/>
  <c r="N117" i="2"/>
  <c r="O117" i="2" s="1"/>
  <c r="M118" i="2"/>
  <c r="N118" i="2" s="1"/>
  <c r="O118" i="2" s="1"/>
  <c r="M119" i="2"/>
  <c r="M120" i="2"/>
  <c r="M121" i="2"/>
  <c r="M122" i="2"/>
  <c r="N122" i="2" s="1"/>
  <c r="O122" i="2" s="1"/>
  <c r="M123" i="2"/>
  <c r="N123" i="2"/>
  <c r="O123" i="2" s="1"/>
  <c r="M124" i="2"/>
  <c r="N124" i="2" s="1"/>
  <c r="O124" i="2" s="1"/>
  <c r="M125" i="2"/>
  <c r="N125" i="2"/>
  <c r="O125" i="2" s="1"/>
  <c r="M126" i="2"/>
  <c r="N126" i="2" s="1"/>
  <c r="O126" i="2" s="1"/>
  <c r="M127" i="2"/>
  <c r="N127" i="2"/>
  <c r="M128" i="2"/>
  <c r="N128" i="2"/>
  <c r="O128" i="2" s="1"/>
  <c r="M129" i="2"/>
  <c r="M130" i="2"/>
  <c r="N130" i="2"/>
  <c r="O130" i="2" s="1"/>
  <c r="M131" i="2"/>
  <c r="N131" i="2" s="1"/>
  <c r="M132" i="2"/>
  <c r="N132" i="2" s="1"/>
  <c r="M133" i="2"/>
  <c r="N133" i="2" s="1"/>
  <c r="O133" i="2"/>
  <c r="M134" i="2"/>
  <c r="N134" i="2" s="1"/>
  <c r="O134" i="2" s="1"/>
  <c r="M135" i="2"/>
  <c r="N135" i="2"/>
  <c r="M136" i="2"/>
  <c r="N136" i="2" s="1"/>
  <c r="O136" i="2" s="1"/>
  <c r="M137" i="2"/>
  <c r="N137" i="2" s="1"/>
  <c r="M138" i="2"/>
  <c r="N138" i="2"/>
  <c r="O138" i="2"/>
  <c r="M139" i="2"/>
  <c r="N139" i="2" s="1"/>
  <c r="O139" i="2" s="1"/>
  <c r="M140" i="2"/>
  <c r="N140" i="2" s="1"/>
  <c r="M141" i="2"/>
  <c r="N141" i="2"/>
  <c r="M142" i="2"/>
  <c r="N142" i="2" s="1"/>
  <c r="O142" i="2" s="1"/>
  <c r="M143" i="2"/>
  <c r="N143" i="2"/>
  <c r="O143" i="2" s="1"/>
  <c r="M144" i="2"/>
  <c r="N144" i="2"/>
  <c r="O144" i="2"/>
  <c r="M145" i="2"/>
  <c r="N145" i="2" s="1"/>
  <c r="O145" i="2" s="1"/>
  <c r="M146" i="2"/>
  <c r="N146" i="2" s="1"/>
  <c r="O146" i="2" s="1"/>
  <c r="M147" i="2"/>
  <c r="M148" i="2"/>
  <c r="M149" i="2"/>
  <c r="N149" i="2" s="1"/>
  <c r="O149" i="2" s="1"/>
  <c r="M150" i="2"/>
  <c r="N150" i="2" s="1"/>
  <c r="O150" i="2" s="1"/>
  <c r="M151" i="2"/>
  <c r="N151" i="2"/>
  <c r="O151" i="2" s="1"/>
  <c r="M152" i="2"/>
  <c r="N152" i="2"/>
  <c r="M153" i="2"/>
  <c r="N153" i="2" s="1"/>
  <c r="O153" i="2" s="1"/>
  <c r="M154" i="2"/>
  <c r="N154" i="2"/>
  <c r="O154" i="2" s="1"/>
  <c r="M155" i="2"/>
  <c r="N155" i="2"/>
  <c r="O155" i="2"/>
  <c r="M156" i="2"/>
  <c r="M157" i="2"/>
  <c r="M158" i="2"/>
  <c r="N158" i="2"/>
  <c r="O158" i="2" s="1"/>
  <c r="M159" i="2"/>
  <c r="N159" i="2"/>
  <c r="M160" i="2"/>
  <c r="N160" i="2" s="1"/>
  <c r="O160" i="2" s="1"/>
  <c r="M161" i="2"/>
  <c r="N161" i="2"/>
  <c r="O161" i="2" s="1"/>
  <c r="M162" i="2"/>
  <c r="M163" i="2"/>
  <c r="M115" i="2"/>
  <c r="N115" i="2" s="1"/>
  <c r="P105" i="2"/>
  <c r="P104" i="2"/>
  <c r="P100" i="2"/>
  <c r="P99" i="2"/>
  <c r="P89" i="2"/>
  <c r="P87" i="2"/>
  <c r="P86" i="2" s="1"/>
  <c r="P84" i="2"/>
  <c r="P82" i="2"/>
  <c r="P81" i="2" s="1"/>
  <c r="M79" i="2"/>
  <c r="N79" i="2"/>
  <c r="P80" i="2"/>
  <c r="L77" i="2"/>
  <c r="M77" i="2" s="1"/>
  <c r="N77" i="2" s="1"/>
  <c r="P71" i="2"/>
  <c r="P69" i="2"/>
  <c r="L70" i="2"/>
  <c r="M70" i="2"/>
  <c r="M68" i="2"/>
  <c r="M64" i="2" s="1"/>
  <c r="M60" i="2"/>
  <c r="M53" i="2"/>
  <c r="M52" i="2"/>
  <c r="P67" i="2"/>
  <c r="P66" i="2"/>
  <c r="P65" i="2"/>
  <c r="P63" i="2"/>
  <c r="P62" i="2"/>
  <c r="P61" i="2"/>
  <c r="P427" i="2"/>
  <c r="P426" i="2"/>
  <c r="P55" i="2"/>
  <c r="P56" i="2"/>
  <c r="P57" i="2"/>
  <c r="P58" i="2"/>
  <c r="P59" i="2"/>
  <c r="P54" i="2"/>
  <c r="M50" i="2"/>
  <c r="M51" i="2"/>
  <c r="N51" i="2" s="1"/>
  <c r="O51" i="2" s="1"/>
  <c r="M49" i="2"/>
  <c r="N49" i="2"/>
  <c r="O49" i="2" s="1"/>
  <c r="M44" i="2"/>
  <c r="N44" i="2"/>
  <c r="O44" i="2"/>
  <c r="M45" i="2"/>
  <c r="N45" i="2" s="1"/>
  <c r="M43" i="2"/>
  <c r="N43" i="2"/>
  <c r="M40" i="2"/>
  <c r="M41" i="2"/>
  <c r="N41" i="2"/>
  <c r="O41" i="2"/>
  <c r="M39" i="2"/>
  <c r="N39" i="2" s="1"/>
  <c r="O39" i="2" s="1"/>
  <c r="M35" i="2"/>
  <c r="N35" i="2" s="1"/>
  <c r="M36" i="2"/>
  <c r="N36" i="2"/>
  <c r="M34" i="2"/>
  <c r="M31" i="2"/>
  <c r="N31" i="2" s="1"/>
  <c r="M32" i="2"/>
  <c r="N32" i="2"/>
  <c r="M30" i="2"/>
  <c r="N30" i="2" s="1"/>
  <c r="M27" i="2"/>
  <c r="N27" i="2"/>
  <c r="M28" i="2"/>
  <c r="N28" i="2" s="1"/>
  <c r="O28" i="2" s="1"/>
  <c r="M26" i="2"/>
  <c r="N26" i="2" s="1"/>
  <c r="M23" i="2"/>
  <c r="N23" i="2"/>
  <c r="M24" i="2"/>
  <c r="M22" i="2"/>
  <c r="N22" i="2" s="1"/>
  <c r="M19" i="2"/>
  <c r="M20" i="2"/>
  <c r="M18" i="2"/>
  <c r="M15" i="2"/>
  <c r="N15" i="2"/>
  <c r="M16" i="2"/>
  <c r="N16" i="2" s="1"/>
  <c r="O16" i="2" s="1"/>
  <c r="M14" i="2"/>
  <c r="P14" i="2" s="1"/>
  <c r="N14" i="2"/>
  <c r="O14" i="2" s="1"/>
  <c r="P9" i="2"/>
  <c r="P10" i="2"/>
  <c r="P8" i="2"/>
  <c r="K728" i="2"/>
  <c r="K518" i="2"/>
  <c r="K354" i="2"/>
  <c r="K353" i="2" s="1"/>
  <c r="K240" i="2"/>
  <c r="K210" i="2"/>
  <c r="D165" i="2"/>
  <c r="E165" i="2"/>
  <c r="F165" i="2"/>
  <c r="G165" i="2"/>
  <c r="H165" i="2"/>
  <c r="I165" i="2"/>
  <c r="J165" i="2"/>
  <c r="K165" i="2"/>
  <c r="J645" i="2"/>
  <c r="J644" i="2" s="1"/>
  <c r="K645" i="2"/>
  <c r="K644" i="2"/>
  <c r="L645" i="2"/>
  <c r="L644" i="2" s="1"/>
  <c r="M645" i="2"/>
  <c r="M644" i="2"/>
  <c r="N645" i="2"/>
  <c r="N644" i="2" s="1"/>
  <c r="O645" i="2"/>
  <c r="O644" i="2"/>
  <c r="K422" i="2"/>
  <c r="L422" i="2"/>
  <c r="M422" i="2"/>
  <c r="J422" i="2"/>
  <c r="J562" i="2"/>
  <c r="J518" i="2"/>
  <c r="I466" i="2"/>
  <c r="J466" i="2"/>
  <c r="J575" i="2"/>
  <c r="J574" i="2" s="1"/>
  <c r="K575" i="2"/>
  <c r="K574" i="2" s="1"/>
  <c r="L575" i="2"/>
  <c r="L574" i="2" s="1"/>
  <c r="M575" i="2"/>
  <c r="M574" i="2" s="1"/>
  <c r="N575" i="2"/>
  <c r="N574" i="2" s="1"/>
  <c r="O575" i="2"/>
  <c r="O574" i="2" s="1"/>
  <c r="P575" i="2"/>
  <c r="P574" i="2" s="1"/>
  <c r="J481" i="2"/>
  <c r="J480" i="2" s="1"/>
  <c r="K450" i="2"/>
  <c r="L450" i="2"/>
  <c r="M450" i="2"/>
  <c r="N450" i="2"/>
  <c r="O450" i="2"/>
  <c r="D450" i="2"/>
  <c r="E450" i="2"/>
  <c r="F450" i="2"/>
  <c r="G450" i="2"/>
  <c r="H450" i="2"/>
  <c r="I450" i="2"/>
  <c r="J450" i="2"/>
  <c r="J405" i="2"/>
  <c r="K405" i="2"/>
  <c r="L405" i="2"/>
  <c r="D405" i="2"/>
  <c r="E405" i="2"/>
  <c r="F405" i="2"/>
  <c r="G405" i="2"/>
  <c r="H405" i="2"/>
  <c r="I405" i="2"/>
  <c r="J354" i="2"/>
  <c r="J353" i="2" s="1"/>
  <c r="I336" i="2"/>
  <c r="J336" i="2"/>
  <c r="J330" i="2"/>
  <c r="J329" i="2" s="1"/>
  <c r="J340" i="2"/>
  <c r="J342" i="2"/>
  <c r="K336" i="2"/>
  <c r="L336" i="2"/>
  <c r="M336" i="2"/>
  <c r="H336" i="2"/>
  <c r="D240" i="2"/>
  <c r="D210" i="2" s="1"/>
  <c r="E240" i="2"/>
  <c r="F240" i="2"/>
  <c r="F210" i="2"/>
  <c r="G240" i="2"/>
  <c r="H240" i="2"/>
  <c r="H210" i="2" s="1"/>
  <c r="I240" i="2"/>
  <c r="I210" i="2" s="1"/>
  <c r="J240" i="2"/>
  <c r="J210" i="2" s="1"/>
  <c r="K114" i="2"/>
  <c r="L114" i="2"/>
  <c r="D114" i="2"/>
  <c r="E114" i="2"/>
  <c r="F114" i="2"/>
  <c r="G114" i="2"/>
  <c r="H114" i="2"/>
  <c r="I114" i="2"/>
  <c r="J114" i="2"/>
  <c r="F623" i="2"/>
  <c r="F644" i="2"/>
  <c r="I623" i="2"/>
  <c r="I809" i="2"/>
  <c r="I645" i="2"/>
  <c r="I644" i="2"/>
  <c r="I575" i="2"/>
  <c r="I574" i="2"/>
  <c r="I578" i="2"/>
  <c r="I577" i="2"/>
  <c r="I530" i="2"/>
  <c r="I529" i="2" s="1"/>
  <c r="I513" i="2"/>
  <c r="I422" i="2"/>
  <c r="P815" i="2"/>
  <c r="P816" i="2"/>
  <c r="P817" i="2"/>
  <c r="P818" i="2"/>
  <c r="P819" i="2"/>
  <c r="P820" i="2"/>
  <c r="J809" i="2"/>
  <c r="K809" i="2"/>
  <c r="L809" i="2"/>
  <c r="M809" i="2"/>
  <c r="H809" i="2"/>
  <c r="H518" i="2"/>
  <c r="H575" i="2"/>
  <c r="H574" i="2" s="1"/>
  <c r="H578" i="2"/>
  <c r="H577" i="2" s="1"/>
  <c r="H573" i="2" s="1"/>
  <c r="P555" i="2"/>
  <c r="H422" i="2"/>
  <c r="P643" i="2"/>
  <c r="G623" i="2"/>
  <c r="H623" i="2"/>
  <c r="J623" i="2"/>
  <c r="K623" i="2"/>
  <c r="L623" i="2"/>
  <c r="M623" i="2"/>
  <c r="N623" i="2"/>
  <c r="O623" i="2"/>
  <c r="D422" i="2"/>
  <c r="E422" i="2"/>
  <c r="F422" i="2"/>
  <c r="G422" i="2"/>
  <c r="F767" i="2"/>
  <c r="P766" i="2"/>
  <c r="G728" i="2"/>
  <c r="H728" i="2"/>
  <c r="I728" i="2"/>
  <c r="J728" i="2"/>
  <c r="L728" i="2"/>
  <c r="M728" i="2"/>
  <c r="N728" i="2"/>
  <c r="O728" i="2"/>
  <c r="D728" i="2"/>
  <c r="E728" i="2"/>
  <c r="F728" i="2"/>
  <c r="P454" i="2"/>
  <c r="P455" i="2"/>
  <c r="E644" i="2"/>
  <c r="G644" i="2"/>
  <c r="H644" i="2"/>
  <c r="D644" i="2"/>
  <c r="P647" i="2"/>
  <c r="P641" i="2"/>
  <c r="P642" i="2"/>
  <c r="E623" i="2"/>
  <c r="D513" i="2"/>
  <c r="F518" i="2"/>
  <c r="F690" i="2"/>
  <c r="G690" i="2"/>
  <c r="H690" i="2"/>
  <c r="I690" i="2"/>
  <c r="J690" i="2"/>
  <c r="K690" i="2"/>
  <c r="L690" i="2"/>
  <c r="M690" i="2"/>
  <c r="N690" i="2"/>
  <c r="O690" i="2"/>
  <c r="E690" i="2"/>
  <c r="E674" i="2"/>
  <c r="F674" i="2"/>
  <c r="G674" i="2"/>
  <c r="H674" i="2"/>
  <c r="I674" i="2"/>
  <c r="J674" i="2"/>
  <c r="K674" i="2"/>
  <c r="L674" i="2"/>
  <c r="M674" i="2"/>
  <c r="N674" i="2"/>
  <c r="O674" i="2"/>
  <c r="E675" i="2"/>
  <c r="F675" i="2"/>
  <c r="G675" i="2"/>
  <c r="H675" i="2"/>
  <c r="K675" i="2"/>
  <c r="L675" i="2"/>
  <c r="M675" i="2"/>
  <c r="N675" i="2"/>
  <c r="O675" i="2"/>
  <c r="E676" i="2"/>
  <c r="F676" i="2"/>
  <c r="G676" i="2"/>
  <c r="H676" i="2"/>
  <c r="I676" i="2"/>
  <c r="J676" i="2"/>
  <c r="K676" i="2"/>
  <c r="F568" i="2"/>
  <c r="F567" i="2"/>
  <c r="G568" i="2"/>
  <c r="G567" i="2"/>
  <c r="G558" i="2"/>
  <c r="G562" i="2"/>
  <c r="H568" i="2"/>
  <c r="H567" i="2" s="1"/>
  <c r="I568" i="2"/>
  <c r="I567" i="2" s="1"/>
  <c r="J568" i="2"/>
  <c r="J567" i="2" s="1"/>
  <c r="K568" i="2"/>
  <c r="K567" i="2" s="1"/>
  <c r="K558" i="2"/>
  <c r="K562" i="2"/>
  <c r="L568" i="2"/>
  <c r="L567" i="2"/>
  <c r="E568" i="2"/>
  <c r="E567" i="2" s="1"/>
  <c r="F354" i="2"/>
  <c r="F353" i="2" s="1"/>
  <c r="G354" i="2"/>
  <c r="G353" i="2" s="1"/>
  <c r="H354" i="2"/>
  <c r="H353" i="2" s="1"/>
  <c r="I354" i="2"/>
  <c r="I353" i="2" s="1"/>
  <c r="E354" i="2"/>
  <c r="E353" i="2" s="1"/>
  <c r="E96" i="2"/>
  <c r="E809" i="2"/>
  <c r="F809" i="2"/>
  <c r="G809" i="2"/>
  <c r="D809" i="2"/>
  <c r="E767" i="2"/>
  <c r="G767" i="2"/>
  <c r="H767" i="2"/>
  <c r="I767" i="2"/>
  <c r="J767" i="2"/>
  <c r="K767" i="2"/>
  <c r="L767" i="2"/>
  <c r="M767" i="2"/>
  <c r="N767" i="2"/>
  <c r="O767" i="2"/>
  <c r="D767" i="2"/>
  <c r="P808" i="2"/>
  <c r="P756" i="2"/>
  <c r="P696" i="2"/>
  <c r="P695" i="2"/>
  <c r="P694" i="2"/>
  <c r="D676" i="2"/>
  <c r="D675" i="2"/>
  <c r="D674" i="2"/>
  <c r="D541" i="2"/>
  <c r="D537" i="2"/>
  <c r="D535" i="2"/>
  <c r="D518" i="2"/>
  <c r="E541" i="2"/>
  <c r="E537" i="2"/>
  <c r="F541" i="2"/>
  <c r="F537" i="2" s="1"/>
  <c r="G541" i="2"/>
  <c r="G537" i="2"/>
  <c r="H541" i="2"/>
  <c r="H537" i="2" s="1"/>
  <c r="I541" i="2"/>
  <c r="I537" i="2"/>
  <c r="J541" i="2"/>
  <c r="J537" i="2" s="1"/>
  <c r="K541" i="2"/>
  <c r="K537" i="2"/>
  <c r="K534" i="2" s="1"/>
  <c r="K528" i="2" s="1"/>
  <c r="K535" i="2"/>
  <c r="K529" i="2"/>
  <c r="L541" i="2"/>
  <c r="L537" i="2" s="1"/>
  <c r="M541" i="2"/>
  <c r="M537" i="2"/>
  <c r="M535" i="2"/>
  <c r="P651" i="2"/>
  <c r="E650" i="2"/>
  <c r="E649" i="2"/>
  <c r="E648" i="2" s="1"/>
  <c r="F650" i="2"/>
  <c r="F649" i="2"/>
  <c r="F648" i="2"/>
  <c r="G650" i="2"/>
  <c r="G649" i="2" s="1"/>
  <c r="G648" i="2" s="1"/>
  <c r="H650" i="2"/>
  <c r="H649" i="2" s="1"/>
  <c r="H648" i="2" s="1"/>
  <c r="I650" i="2"/>
  <c r="I649" i="2"/>
  <c r="I648" i="2" s="1"/>
  <c r="J650" i="2"/>
  <c r="J649" i="2"/>
  <c r="J648" i="2"/>
  <c r="K650" i="2"/>
  <c r="K649" i="2" s="1"/>
  <c r="K648" i="2" s="1"/>
  <c r="L650" i="2"/>
  <c r="L649" i="2" s="1"/>
  <c r="L648" i="2" s="1"/>
  <c r="L619" i="2"/>
  <c r="L618" i="2"/>
  <c r="L617" i="2" s="1"/>
  <c r="M650" i="2"/>
  <c r="M649" i="2"/>
  <c r="M648" i="2" s="1"/>
  <c r="N650" i="2"/>
  <c r="N649" i="2"/>
  <c r="N648" i="2"/>
  <c r="O650" i="2"/>
  <c r="O649" i="2" s="1"/>
  <c r="O648" i="2" s="1"/>
  <c r="D650" i="2"/>
  <c r="D649" i="2" s="1"/>
  <c r="D648" i="2" s="1"/>
  <c r="E518" i="2"/>
  <c r="G518" i="2"/>
  <c r="I518" i="2"/>
  <c r="L518" i="2"/>
  <c r="M518" i="2"/>
  <c r="N518" i="2"/>
  <c r="N513" i="2"/>
  <c r="O518" i="2"/>
  <c r="E380" i="2"/>
  <c r="F380" i="2"/>
  <c r="G380" i="2"/>
  <c r="H380" i="2"/>
  <c r="I380" i="2"/>
  <c r="J380" i="2"/>
  <c r="K380" i="2"/>
  <c r="L380" i="2"/>
  <c r="M380" i="2"/>
  <c r="D380" i="2"/>
  <c r="D354" i="2"/>
  <c r="D353" i="2"/>
  <c r="E321" i="2"/>
  <c r="E320" i="2" s="1"/>
  <c r="F321" i="2"/>
  <c r="F320" i="2"/>
  <c r="G321" i="2"/>
  <c r="G320" i="2" s="1"/>
  <c r="H321" i="2"/>
  <c r="H320" i="2"/>
  <c r="I321" i="2"/>
  <c r="I320" i="2" s="1"/>
  <c r="J321" i="2"/>
  <c r="J320" i="2"/>
  <c r="K321" i="2"/>
  <c r="K320" i="2" s="1"/>
  <c r="L321" i="2"/>
  <c r="L320" i="2"/>
  <c r="M321" i="2"/>
  <c r="M320" i="2" s="1"/>
  <c r="D321" i="2"/>
  <c r="D320" i="2" s="1"/>
  <c r="G210" i="2"/>
  <c r="E192" i="2"/>
  <c r="F192" i="2"/>
  <c r="G192" i="2"/>
  <c r="H192" i="2"/>
  <c r="I192" i="2"/>
  <c r="J192" i="2"/>
  <c r="K192" i="2"/>
  <c r="D192" i="2"/>
  <c r="D81" i="2"/>
  <c r="D83" i="2"/>
  <c r="D86" i="2"/>
  <c r="D88" i="2"/>
  <c r="D94" i="2"/>
  <c r="D96" i="2"/>
  <c r="D98" i="2"/>
  <c r="D104" i="2"/>
  <c r="E98" i="2"/>
  <c r="F98" i="2"/>
  <c r="G98" i="2"/>
  <c r="H98" i="2"/>
  <c r="I98" i="2"/>
  <c r="J98" i="2"/>
  <c r="K98" i="2"/>
  <c r="L98" i="2"/>
  <c r="M98" i="2"/>
  <c r="N98" i="2"/>
  <c r="O98" i="2"/>
  <c r="D33" i="2"/>
  <c r="E330" i="2"/>
  <c r="F330" i="2"/>
  <c r="G330" i="2"/>
  <c r="H330" i="2"/>
  <c r="I330" i="2"/>
  <c r="K330" i="2"/>
  <c r="L330" i="2"/>
  <c r="M330" i="2"/>
  <c r="N330" i="2"/>
  <c r="P330" i="2"/>
  <c r="D330" i="2"/>
  <c r="I434" i="2"/>
  <c r="J434" i="2"/>
  <c r="K434" i="2"/>
  <c r="L434" i="2"/>
  <c r="H434" i="2"/>
  <c r="M7" i="2"/>
  <c r="O7" i="2"/>
  <c r="P810" i="2"/>
  <c r="P812" i="2"/>
  <c r="P814" i="2"/>
  <c r="P796" i="2"/>
  <c r="P797" i="2"/>
  <c r="P798" i="2"/>
  <c r="P799" i="2"/>
  <c r="P800" i="2"/>
  <c r="P801" i="2"/>
  <c r="P807" i="2"/>
  <c r="P784" i="2"/>
  <c r="P786" i="2"/>
  <c r="P787" i="2"/>
  <c r="P788" i="2"/>
  <c r="P789" i="2"/>
  <c r="P790" i="2"/>
  <c r="P791" i="2"/>
  <c r="P792" i="2"/>
  <c r="P793" i="2"/>
  <c r="P794" i="2"/>
  <c r="P795" i="2"/>
  <c r="P769" i="2"/>
  <c r="P770" i="2"/>
  <c r="P772" i="2"/>
  <c r="P773" i="2"/>
  <c r="P774" i="2"/>
  <c r="P775" i="2"/>
  <c r="P777" i="2"/>
  <c r="P778" i="2"/>
  <c r="P779" i="2"/>
  <c r="P780" i="2"/>
  <c r="P781" i="2"/>
  <c r="P782" i="2"/>
  <c r="P783" i="2"/>
  <c r="P768" i="2"/>
  <c r="P767" i="2" s="1"/>
  <c r="P757" i="2"/>
  <c r="P758" i="2"/>
  <c r="P759" i="2"/>
  <c r="P760" i="2"/>
  <c r="P761" i="2"/>
  <c r="P762" i="2"/>
  <c r="P763" i="2"/>
  <c r="P764" i="2"/>
  <c r="P765" i="2"/>
  <c r="P745" i="2"/>
  <c r="P746" i="2"/>
  <c r="P736" i="2"/>
  <c r="P729" i="2"/>
  <c r="P730" i="2"/>
  <c r="P731" i="2"/>
  <c r="P732" i="2"/>
  <c r="P733" i="2"/>
  <c r="P734" i="2"/>
  <c r="P737" i="2"/>
  <c r="P738" i="2"/>
  <c r="P739" i="2"/>
  <c r="P740" i="2"/>
  <c r="P741" i="2"/>
  <c r="P742" i="2"/>
  <c r="P743" i="2"/>
  <c r="P744" i="2"/>
  <c r="P747" i="2"/>
  <c r="P748" i="2"/>
  <c r="P749" i="2"/>
  <c r="P750" i="2"/>
  <c r="P751" i="2"/>
  <c r="P752" i="2"/>
  <c r="P753" i="2"/>
  <c r="P754" i="2"/>
  <c r="P755" i="2"/>
  <c r="P727" i="2"/>
  <c r="P687" i="2"/>
  <c r="P688" i="2"/>
  <c r="P689" i="2"/>
  <c r="P678" i="2"/>
  <c r="P679" i="2"/>
  <c r="P680" i="2"/>
  <c r="P684" i="2"/>
  <c r="P685" i="2"/>
  <c r="P686" i="2"/>
  <c r="P677" i="2"/>
  <c r="P705" i="2"/>
  <c r="P707" i="2"/>
  <c r="P708" i="2"/>
  <c r="P709" i="2"/>
  <c r="P710" i="2"/>
  <c r="P711" i="2"/>
  <c r="P664" i="2"/>
  <c r="P665" i="2"/>
  <c r="P660" i="2"/>
  <c r="P659" i="2" s="1"/>
  <c r="P655" i="2"/>
  <c r="P654" i="2"/>
  <c r="P637" i="2"/>
  <c r="P625" i="2"/>
  <c r="P622" i="2"/>
  <c r="P621" i="2"/>
  <c r="P587" i="2"/>
  <c r="P570" i="2"/>
  <c r="P554" i="2"/>
  <c r="P543" i="2"/>
  <c r="P539" i="2"/>
  <c r="P538" i="2"/>
  <c r="P529" i="2"/>
  <c r="P526" i="2"/>
  <c r="P286" i="2"/>
  <c r="P285" i="2" s="1"/>
  <c r="P284" i="2" s="1"/>
  <c r="P110" i="2"/>
  <c r="O94" i="2"/>
  <c r="L60" i="2"/>
  <c r="L53" i="2"/>
  <c r="K347" i="2"/>
  <c r="K83" i="2"/>
  <c r="J349" i="2"/>
  <c r="E60" i="2"/>
  <c r="E53" i="2"/>
  <c r="F60" i="2"/>
  <c r="F53" i="2"/>
  <c r="G60" i="2"/>
  <c r="G53" i="2"/>
  <c r="H60" i="2"/>
  <c r="H53" i="2"/>
  <c r="I60" i="2"/>
  <c r="I53" i="2"/>
  <c r="J60" i="2"/>
  <c r="J53" i="2"/>
  <c r="K60" i="2"/>
  <c r="K53" i="2"/>
  <c r="K52" i="2" s="1"/>
  <c r="K68" i="2"/>
  <c r="K64" i="2"/>
  <c r="D60" i="2"/>
  <c r="D53" i="2" s="1"/>
  <c r="D52" i="2" s="1"/>
  <c r="P453" i="2"/>
  <c r="H68" i="2"/>
  <c r="H64" i="2"/>
  <c r="G582" i="2"/>
  <c r="H530" i="2"/>
  <c r="H529" i="2"/>
  <c r="J529" i="2"/>
  <c r="L529" i="2"/>
  <c r="M529" i="2"/>
  <c r="N529" i="2"/>
  <c r="O529" i="2"/>
  <c r="G530" i="2"/>
  <c r="G529" i="2"/>
  <c r="F387" i="2"/>
  <c r="G387" i="2"/>
  <c r="F315" i="2"/>
  <c r="F462" i="2"/>
  <c r="G462" i="2"/>
  <c r="H462" i="2"/>
  <c r="I462" i="2"/>
  <c r="J462" i="2"/>
  <c r="J471" i="2"/>
  <c r="J470" i="2" s="1"/>
  <c r="K462" i="2"/>
  <c r="E462" i="2"/>
  <c r="E677" i="2"/>
  <c r="D619" i="2"/>
  <c r="D623" i="2"/>
  <c r="D618" i="2"/>
  <c r="D617" i="2" s="1"/>
  <c r="D616" i="2" s="1"/>
  <c r="E619" i="2"/>
  <c r="F619" i="2"/>
  <c r="G619" i="2"/>
  <c r="G618" i="2"/>
  <c r="G617" i="2" s="1"/>
  <c r="H619" i="2"/>
  <c r="I619" i="2"/>
  <c r="J619" i="2"/>
  <c r="K619" i="2"/>
  <c r="K618" i="2"/>
  <c r="M619" i="2"/>
  <c r="N619" i="2"/>
  <c r="O619" i="2"/>
  <c r="O618" i="2"/>
  <c r="E667" i="2"/>
  <c r="F667" i="2"/>
  <c r="G667" i="2"/>
  <c r="H667" i="2"/>
  <c r="H662" i="2"/>
  <c r="H661" i="2" s="1"/>
  <c r="H659" i="2"/>
  <c r="I667" i="2"/>
  <c r="J667" i="2"/>
  <c r="K667" i="2"/>
  <c r="L667" i="2"/>
  <c r="L662" i="2"/>
  <c r="L661" i="2"/>
  <c r="L658" i="2" s="1"/>
  <c r="L657" i="2" s="1"/>
  <c r="L656" i="2" s="1"/>
  <c r="L659" i="2"/>
  <c r="M667" i="2"/>
  <c r="E662" i="2"/>
  <c r="F662" i="2"/>
  <c r="G662" i="2"/>
  <c r="I662" i="2"/>
  <c r="J662" i="2"/>
  <c r="K662" i="2"/>
  <c r="K661" i="2" s="1"/>
  <c r="K659" i="2"/>
  <c r="M662" i="2"/>
  <c r="E659" i="2"/>
  <c r="F659" i="2"/>
  <c r="F658" i="2" s="1"/>
  <c r="F657" i="2" s="1"/>
  <c r="F661" i="2"/>
  <c r="F656" i="2"/>
  <c r="G659" i="2"/>
  <c r="I659" i="2"/>
  <c r="J659" i="2"/>
  <c r="J658" i="2" s="1"/>
  <c r="J661" i="2"/>
  <c r="M659" i="2"/>
  <c r="E578" i="2"/>
  <c r="E577" i="2"/>
  <c r="E573" i="2" s="1"/>
  <c r="E471" i="2"/>
  <c r="E470" i="2" s="1"/>
  <c r="D403" i="2"/>
  <c r="E403" i="2"/>
  <c r="F403" i="2"/>
  <c r="G403" i="2"/>
  <c r="H403" i="2"/>
  <c r="I403" i="2"/>
  <c r="J403" i="2"/>
  <c r="K403" i="2"/>
  <c r="L403" i="2"/>
  <c r="M403" i="2"/>
  <c r="N403" i="2"/>
  <c r="O403" i="2"/>
  <c r="E371" i="2"/>
  <c r="E366" i="2" s="1"/>
  <c r="F371" i="2"/>
  <c r="F366" i="2"/>
  <c r="G371" i="2"/>
  <c r="G366" i="2"/>
  <c r="H371" i="2"/>
  <c r="H366" i="2"/>
  <c r="I371" i="2"/>
  <c r="I366" i="2"/>
  <c r="J371" i="2"/>
  <c r="J366" i="2"/>
  <c r="K371" i="2"/>
  <c r="K366" i="2"/>
  <c r="D371" i="2"/>
  <c r="D366" i="2"/>
  <c r="E315" i="2"/>
  <c r="F312" i="2"/>
  <c r="G312" i="2"/>
  <c r="H312" i="2"/>
  <c r="I312" i="2"/>
  <c r="J312" i="2"/>
  <c r="K312" i="2"/>
  <c r="O312" i="2"/>
  <c r="E312" i="2"/>
  <c r="E311" i="2"/>
  <c r="D312" i="2"/>
  <c r="E307" i="2"/>
  <c r="F307" i="2"/>
  <c r="G307" i="2"/>
  <c r="H307" i="2"/>
  <c r="I307" i="2"/>
  <c r="J307" i="2"/>
  <c r="K307" i="2"/>
  <c r="L307" i="2"/>
  <c r="M307" i="2"/>
  <c r="N307" i="2"/>
  <c r="O307" i="2"/>
  <c r="D307" i="2"/>
  <c r="E269" i="2"/>
  <c r="E268" i="2" s="1"/>
  <c r="F269" i="2"/>
  <c r="F268" i="2" s="1"/>
  <c r="G269" i="2"/>
  <c r="G268" i="2" s="1"/>
  <c r="H269" i="2"/>
  <c r="H268" i="2" s="1"/>
  <c r="H111" i="2" s="1"/>
  <c r="I269" i="2"/>
  <c r="I268" i="2" s="1"/>
  <c r="J269" i="2"/>
  <c r="J268" i="2" s="1"/>
  <c r="K269" i="2"/>
  <c r="K268" i="2" s="1"/>
  <c r="L269" i="2"/>
  <c r="L268" i="2" s="1"/>
  <c r="D690" i="2"/>
  <c r="F677" i="2"/>
  <c r="G677" i="2"/>
  <c r="H677" i="2"/>
  <c r="I677" i="2"/>
  <c r="J677" i="2"/>
  <c r="K677" i="2"/>
  <c r="D677" i="2"/>
  <c r="D659" i="2"/>
  <c r="D662" i="2"/>
  <c r="D667" i="2"/>
  <c r="E654" i="2"/>
  <c r="E652" i="2"/>
  <c r="F654" i="2"/>
  <c r="F652" i="2"/>
  <c r="G654" i="2"/>
  <c r="G652" i="2"/>
  <c r="H654" i="2"/>
  <c r="H652" i="2"/>
  <c r="I654" i="2"/>
  <c r="I652" i="2"/>
  <c r="J654" i="2"/>
  <c r="J652" i="2"/>
  <c r="K654" i="2"/>
  <c r="K652" i="2"/>
  <c r="L654" i="2"/>
  <c r="L652" i="2"/>
  <c r="M654" i="2"/>
  <c r="M652" i="2"/>
  <c r="N654" i="2"/>
  <c r="N652" i="2"/>
  <c r="O654" i="2"/>
  <c r="O652" i="2"/>
  <c r="D654" i="2"/>
  <c r="D652" i="2"/>
  <c r="E585" i="2"/>
  <c r="E584" i="2"/>
  <c r="E581" i="2" s="1"/>
  <c r="F585" i="2"/>
  <c r="F584" i="2" s="1"/>
  <c r="F581" i="2" s="1"/>
  <c r="G585" i="2"/>
  <c r="G584" i="2"/>
  <c r="H585" i="2"/>
  <c r="H584" i="2"/>
  <c r="I585" i="2"/>
  <c r="I584" i="2"/>
  <c r="J585" i="2"/>
  <c r="J584" i="2"/>
  <c r="K585" i="2"/>
  <c r="K584" i="2"/>
  <c r="L585" i="2"/>
  <c r="L584" i="2"/>
  <c r="M585" i="2"/>
  <c r="M584" i="2"/>
  <c r="M582" i="2"/>
  <c r="M581" i="2"/>
  <c r="N585" i="2"/>
  <c r="N584" i="2"/>
  <c r="D585" i="2"/>
  <c r="D584" i="2"/>
  <c r="D581" i="2" s="1"/>
  <c r="D568" i="2"/>
  <c r="D567" i="2" s="1"/>
  <c r="D557" i="2" s="1"/>
  <c r="E535" i="2"/>
  <c r="F535" i="2"/>
  <c r="G535" i="2"/>
  <c r="H535" i="2"/>
  <c r="I535" i="2"/>
  <c r="J535" i="2"/>
  <c r="L535" i="2"/>
  <c r="N535" i="2"/>
  <c r="M484" i="2"/>
  <c r="M483" i="2" s="1"/>
  <c r="M479" i="2" s="1"/>
  <c r="L484" i="2"/>
  <c r="L483" i="2"/>
  <c r="L479" i="2" s="1"/>
  <c r="K484" i="2"/>
  <c r="K483" i="2" s="1"/>
  <c r="K479" i="2" s="1"/>
  <c r="J484" i="2"/>
  <c r="J483" i="2"/>
  <c r="I484" i="2"/>
  <c r="I483" i="2"/>
  <c r="I479" i="2" s="1"/>
  <c r="H484" i="2"/>
  <c r="H483" i="2" s="1"/>
  <c r="H479" i="2" s="1"/>
  <c r="G484" i="2"/>
  <c r="G483" i="2"/>
  <c r="G479" i="2" s="1"/>
  <c r="F484" i="2"/>
  <c r="F483" i="2" s="1"/>
  <c r="F479" i="2" s="1"/>
  <c r="E484" i="2"/>
  <c r="E483" i="2"/>
  <c r="E479" i="2" s="1"/>
  <c r="D484" i="2"/>
  <c r="D483" i="2" s="1"/>
  <c r="D479" i="2"/>
  <c r="F471" i="2"/>
  <c r="F470" i="2"/>
  <c r="G471" i="2"/>
  <c r="G470" i="2"/>
  <c r="H471" i="2"/>
  <c r="H470" i="2"/>
  <c r="H466" i="2"/>
  <c r="H461" i="2"/>
  <c r="H487" i="2"/>
  <c r="H491" i="2"/>
  <c r="H495" i="2"/>
  <c r="H486" i="2"/>
  <c r="H513" i="2"/>
  <c r="H509" i="2"/>
  <c r="H500" i="2"/>
  <c r="H499" i="2"/>
  <c r="H498" i="2" s="1"/>
  <c r="H504" i="2"/>
  <c r="H503" i="2" s="1"/>
  <c r="H502" i="2"/>
  <c r="I471" i="2"/>
  <c r="I470" i="2" s="1"/>
  <c r="K471" i="2"/>
  <c r="K470" i="2" s="1"/>
  <c r="D471" i="2"/>
  <c r="D470" i="2" s="1"/>
  <c r="D349" i="2"/>
  <c r="P343" i="2"/>
  <c r="P342" i="2"/>
  <c r="N342" i="2"/>
  <c r="M342" i="2"/>
  <c r="M329" i="2" s="1"/>
  <c r="L342" i="2"/>
  <c r="K342" i="2"/>
  <c r="I342" i="2"/>
  <c r="H342" i="2"/>
  <c r="H329" i="2" s="1"/>
  <c r="G342" i="2"/>
  <c r="F342" i="2"/>
  <c r="E342" i="2"/>
  <c r="D342" i="2"/>
  <c r="D315" i="2"/>
  <c r="D269" i="2"/>
  <c r="D268" i="2" s="1"/>
  <c r="E278" i="2"/>
  <c r="F278" i="2"/>
  <c r="G278" i="2"/>
  <c r="H278" i="2"/>
  <c r="I278" i="2"/>
  <c r="J278" i="2"/>
  <c r="K278" i="2"/>
  <c r="L278" i="2"/>
  <c r="M278" i="2"/>
  <c r="N278" i="2"/>
  <c r="E273" i="2"/>
  <c r="F273" i="2"/>
  <c r="G273" i="2"/>
  <c r="H273" i="2"/>
  <c r="I273" i="2"/>
  <c r="J273" i="2"/>
  <c r="K273" i="2"/>
  <c r="L273" i="2"/>
  <c r="D273" i="2"/>
  <c r="D278" i="2"/>
  <c r="E76" i="2"/>
  <c r="F76" i="2"/>
  <c r="G76" i="2"/>
  <c r="H76" i="2"/>
  <c r="I76" i="2"/>
  <c r="J76" i="2"/>
  <c r="K76" i="2"/>
  <c r="F96" i="2"/>
  <c r="G96" i="2"/>
  <c r="H96" i="2"/>
  <c r="I96" i="2"/>
  <c r="J96" i="2"/>
  <c r="K96" i="2"/>
  <c r="L96" i="2"/>
  <c r="M96" i="2"/>
  <c r="E94" i="2"/>
  <c r="F94" i="2"/>
  <c r="G94" i="2"/>
  <c r="H94" i="2"/>
  <c r="I94" i="2"/>
  <c r="J94" i="2"/>
  <c r="K94" i="2"/>
  <c r="L94" i="2"/>
  <c r="M94" i="2"/>
  <c r="E88" i="2"/>
  <c r="F88" i="2"/>
  <c r="G88" i="2"/>
  <c r="H88" i="2"/>
  <c r="I88" i="2"/>
  <c r="J88" i="2"/>
  <c r="K88" i="2"/>
  <c r="L88" i="2"/>
  <c r="E86" i="2"/>
  <c r="F86" i="2"/>
  <c r="G86" i="2"/>
  <c r="H86" i="2"/>
  <c r="I86" i="2"/>
  <c r="J86" i="2"/>
  <c r="K86" i="2"/>
  <c r="L86" i="2"/>
  <c r="M86" i="2"/>
  <c r="E83" i="2"/>
  <c r="F83" i="2"/>
  <c r="G83" i="2"/>
  <c r="H83" i="2"/>
  <c r="I83" i="2"/>
  <c r="J83" i="2"/>
  <c r="P83" i="2"/>
  <c r="E81" i="2"/>
  <c r="F81" i="2"/>
  <c r="G81" i="2"/>
  <c r="H81" i="2"/>
  <c r="I81" i="2"/>
  <c r="J81" i="2"/>
  <c r="K81" i="2"/>
  <c r="L81" i="2"/>
  <c r="M81" i="2"/>
  <c r="D76" i="2"/>
  <c r="E68" i="2"/>
  <c r="E64" i="2" s="1"/>
  <c r="E52" i="2"/>
  <c r="F68" i="2"/>
  <c r="F64" i="2"/>
  <c r="G68" i="2"/>
  <c r="G64" i="2"/>
  <c r="I68" i="2"/>
  <c r="I64" i="2"/>
  <c r="J68" i="2"/>
  <c r="J64" i="2"/>
  <c r="D68" i="2"/>
  <c r="D64" i="2"/>
  <c r="E7" i="2"/>
  <c r="F7" i="2"/>
  <c r="G7" i="2"/>
  <c r="H7" i="2"/>
  <c r="I7" i="2"/>
  <c r="J7" i="2"/>
  <c r="K7" i="2"/>
  <c r="L7" i="2"/>
  <c r="N7" i="2"/>
  <c r="D7" i="2"/>
  <c r="N578" i="2"/>
  <c r="N577" i="2"/>
  <c r="L504" i="2"/>
  <c r="L503" i="2"/>
  <c r="L502" i="2" s="1"/>
  <c r="L347" i="2"/>
  <c r="L312" i="2"/>
  <c r="L315" i="2"/>
  <c r="L311" i="2" s="1"/>
  <c r="L340" i="2"/>
  <c r="L329" i="2" s="1"/>
  <c r="L345" i="2"/>
  <c r="L344" i="2" s="1"/>
  <c r="L349" i="2"/>
  <c r="L296" i="2"/>
  <c r="L371" i="2"/>
  <c r="L366" i="2"/>
  <c r="L375" i="2"/>
  <c r="M296" i="2"/>
  <c r="N296" i="2"/>
  <c r="O296" i="2"/>
  <c r="O671" i="2"/>
  <c r="D13" i="2"/>
  <c r="E13" i="2"/>
  <c r="F13" i="2"/>
  <c r="G13" i="2"/>
  <c r="H13" i="2"/>
  <c r="I13" i="2"/>
  <c r="I12" i="2" s="1"/>
  <c r="J13" i="2"/>
  <c r="K13" i="2"/>
  <c r="L13" i="2"/>
  <c r="D17" i="2"/>
  <c r="E17" i="2"/>
  <c r="E21" i="2"/>
  <c r="E25" i="2"/>
  <c r="E29" i="2"/>
  <c r="E33" i="2"/>
  <c r="E12" i="2"/>
  <c r="F17" i="2"/>
  <c r="G17" i="2"/>
  <c r="H17" i="2"/>
  <c r="I17" i="2"/>
  <c r="I21" i="2"/>
  <c r="I25" i="2"/>
  <c r="I29" i="2"/>
  <c r="I33" i="2"/>
  <c r="I38" i="2"/>
  <c r="I37" i="2" s="1"/>
  <c r="I11" i="2" s="1"/>
  <c r="I6" i="2" s="1"/>
  <c r="I42" i="2"/>
  <c r="J17" i="2"/>
  <c r="K17" i="2"/>
  <c r="L17" i="2"/>
  <c r="D21" i="2"/>
  <c r="D25" i="2"/>
  <c r="D29" i="2"/>
  <c r="D38" i="2"/>
  <c r="D37" i="2" s="1"/>
  <c r="D42" i="2"/>
  <c r="D48" i="2"/>
  <c r="D47" i="2"/>
  <c r="D46" i="2" s="1"/>
  <c r="F21" i="2"/>
  <c r="G21" i="2"/>
  <c r="H21" i="2"/>
  <c r="H25" i="2"/>
  <c r="H29" i="2"/>
  <c r="H33" i="2"/>
  <c r="H38" i="2"/>
  <c r="H37" i="2" s="1"/>
  <c r="H42" i="2"/>
  <c r="H48" i="2"/>
  <c r="H47" i="2"/>
  <c r="H46" i="2" s="1"/>
  <c r="H52" i="2"/>
  <c r="J21" i="2"/>
  <c r="K21" i="2"/>
  <c r="L21" i="2"/>
  <c r="L25" i="2"/>
  <c r="L29" i="2"/>
  <c r="L33" i="2"/>
  <c r="L38" i="2"/>
  <c r="L37" i="2" s="1"/>
  <c r="L42" i="2"/>
  <c r="L48" i="2"/>
  <c r="L47" i="2"/>
  <c r="L46" i="2" s="1"/>
  <c r="L68" i="2"/>
  <c r="L64" i="2"/>
  <c r="L52" i="2" s="1"/>
  <c r="F25" i="2"/>
  <c r="G25" i="2"/>
  <c r="G29" i="2"/>
  <c r="G33" i="2"/>
  <c r="G38" i="2"/>
  <c r="G37" i="2" s="1"/>
  <c r="J25" i="2"/>
  <c r="K25" i="2"/>
  <c r="K29" i="2"/>
  <c r="K33" i="2"/>
  <c r="F29" i="2"/>
  <c r="J29" i="2"/>
  <c r="F33" i="2"/>
  <c r="J33" i="2"/>
  <c r="E38" i="2"/>
  <c r="E37" i="2" s="1"/>
  <c r="E11" i="2" s="1"/>
  <c r="F38" i="2"/>
  <c r="F37" i="2" s="1"/>
  <c r="J38" i="2"/>
  <c r="J37" i="2" s="1"/>
  <c r="K38" i="2"/>
  <c r="K37" i="2" s="1"/>
  <c r="E42" i="2"/>
  <c r="F42" i="2"/>
  <c r="G42" i="2"/>
  <c r="J42" i="2"/>
  <c r="K42" i="2"/>
  <c r="E48" i="2"/>
  <c r="E47" i="2"/>
  <c r="E46" i="2" s="1"/>
  <c r="F48" i="2"/>
  <c r="F47" i="2" s="1"/>
  <c r="F46" i="2"/>
  <c r="G48" i="2"/>
  <c r="G47" i="2"/>
  <c r="G46" i="2" s="1"/>
  <c r="I48" i="2"/>
  <c r="I47" i="2" s="1"/>
  <c r="I46" i="2"/>
  <c r="J48" i="2"/>
  <c r="J47" i="2"/>
  <c r="J46" i="2" s="1"/>
  <c r="K48" i="2"/>
  <c r="K47" i="2" s="1"/>
  <c r="K46" i="2"/>
  <c r="E104" i="2"/>
  <c r="F104" i="2"/>
  <c r="G104" i="2"/>
  <c r="H104" i="2"/>
  <c r="H103" i="2" s="1"/>
  <c r="I104" i="2"/>
  <c r="J104" i="2"/>
  <c r="K104" i="2"/>
  <c r="L104" i="2"/>
  <c r="M104" i="2"/>
  <c r="N104" i="2"/>
  <c r="D106" i="2"/>
  <c r="E106" i="2"/>
  <c r="F106" i="2"/>
  <c r="G106" i="2"/>
  <c r="H106" i="2"/>
  <c r="J106" i="2"/>
  <c r="K106" i="2"/>
  <c r="L106" i="2"/>
  <c r="M106" i="2"/>
  <c r="N106" i="2"/>
  <c r="N103" i="2" s="1"/>
  <c r="O106" i="2"/>
  <c r="I107" i="2"/>
  <c r="P109" i="2"/>
  <c r="D282" i="2"/>
  <c r="D281" i="2" s="1"/>
  <c r="D280" i="2" s="1"/>
  <c r="E282" i="2"/>
  <c r="E281" i="2"/>
  <c r="E280" i="2" s="1"/>
  <c r="F282" i="2"/>
  <c r="F281" i="2" s="1"/>
  <c r="F280" i="2" s="1"/>
  <c r="G282" i="2"/>
  <c r="G281" i="2"/>
  <c r="G280" i="2" s="1"/>
  <c r="H282" i="2"/>
  <c r="H281" i="2" s="1"/>
  <c r="H280" i="2" s="1"/>
  <c r="I282" i="2"/>
  <c r="I281" i="2"/>
  <c r="I280" i="2" s="1"/>
  <c r="J282" i="2"/>
  <c r="J281" i="2" s="1"/>
  <c r="J280" i="2" s="1"/>
  <c r="K282" i="2"/>
  <c r="K281" i="2"/>
  <c r="K280" i="2" s="1"/>
  <c r="L282" i="2"/>
  <c r="L281" i="2" s="1"/>
  <c r="L280" i="2" s="1"/>
  <c r="D285" i="2"/>
  <c r="D284" i="2"/>
  <c r="E285" i="2"/>
  <c r="E284" i="2"/>
  <c r="F285" i="2"/>
  <c r="F284" i="2"/>
  <c r="G285" i="2"/>
  <c r="G284" i="2"/>
  <c r="H285" i="2"/>
  <c r="H284" i="2"/>
  <c r="I285" i="2"/>
  <c r="I284" i="2"/>
  <c r="J285" i="2"/>
  <c r="J284" i="2"/>
  <c r="K285" i="2"/>
  <c r="K284" i="2"/>
  <c r="L285" i="2"/>
  <c r="L284" i="2"/>
  <c r="M285" i="2"/>
  <c r="M284" i="2"/>
  <c r="N285" i="2"/>
  <c r="N284" i="2"/>
  <c r="O285" i="2"/>
  <c r="O284" i="2"/>
  <c r="D289" i="2"/>
  <c r="D288" i="2"/>
  <c r="D287" i="2" s="1"/>
  <c r="E289" i="2"/>
  <c r="E288" i="2" s="1"/>
  <c r="E287" i="2" s="1"/>
  <c r="F289" i="2"/>
  <c r="F288" i="2"/>
  <c r="F287" i="2" s="1"/>
  <c r="G289" i="2"/>
  <c r="G288" i="2" s="1"/>
  <c r="G287" i="2" s="1"/>
  <c r="H289" i="2"/>
  <c r="H288" i="2"/>
  <c r="H287" i="2" s="1"/>
  <c r="I289" i="2"/>
  <c r="I288" i="2" s="1"/>
  <c r="I287" i="2" s="1"/>
  <c r="J289" i="2"/>
  <c r="J288" i="2"/>
  <c r="J287" i="2" s="1"/>
  <c r="K289" i="2"/>
  <c r="K288" i="2" s="1"/>
  <c r="K287" i="2" s="1"/>
  <c r="L289" i="2"/>
  <c r="L288" i="2"/>
  <c r="L287" i="2" s="1"/>
  <c r="D297" i="2"/>
  <c r="E297" i="2"/>
  <c r="F297" i="2"/>
  <c r="G297" i="2"/>
  <c r="H297" i="2"/>
  <c r="H296" i="2" s="1"/>
  <c r="I297" i="2"/>
  <c r="J297" i="2"/>
  <c r="K297" i="2"/>
  <c r="D302" i="2"/>
  <c r="E302" i="2"/>
  <c r="F302" i="2"/>
  <c r="G302" i="2"/>
  <c r="H302" i="2"/>
  <c r="I302" i="2"/>
  <c r="J302" i="2"/>
  <c r="K302" i="2"/>
  <c r="P307" i="2"/>
  <c r="G315" i="2"/>
  <c r="H315" i="2"/>
  <c r="I315" i="2"/>
  <c r="J315" i="2"/>
  <c r="J311" i="2" s="1"/>
  <c r="J310" i="2" s="1"/>
  <c r="J295" i="2" s="1"/>
  <c r="J294" i="2" s="1"/>
  <c r="K315" i="2"/>
  <c r="D336" i="2"/>
  <c r="E336" i="2"/>
  <c r="F336" i="2"/>
  <c r="F329" i="2" s="1"/>
  <c r="F310" i="2" s="1"/>
  <c r="G336" i="2"/>
  <c r="D340" i="2"/>
  <c r="E340" i="2"/>
  <c r="F340" i="2"/>
  <c r="G340" i="2"/>
  <c r="H340" i="2"/>
  <c r="I340" i="2"/>
  <c r="K340" i="2"/>
  <c r="K329" i="2" s="1"/>
  <c r="K310" i="2" s="1"/>
  <c r="K295" i="2" s="1"/>
  <c r="M340" i="2"/>
  <c r="N340" i="2"/>
  <c r="P340" i="2"/>
  <c r="D345" i="2"/>
  <c r="E345" i="2"/>
  <c r="F345" i="2"/>
  <c r="G345" i="2"/>
  <c r="H345" i="2"/>
  <c r="I345" i="2"/>
  <c r="J345" i="2"/>
  <c r="K345" i="2"/>
  <c r="M345" i="2"/>
  <c r="M344" i="2" s="1"/>
  <c r="N345" i="2"/>
  <c r="O345" i="2"/>
  <c r="P345" i="2"/>
  <c r="D347" i="2"/>
  <c r="E347" i="2"/>
  <c r="F347" i="2"/>
  <c r="F349" i="2"/>
  <c r="G347" i="2"/>
  <c r="G344" i="2" s="1"/>
  <c r="G310" i="2" s="1"/>
  <c r="G295" i="2" s="1"/>
  <c r="H347" i="2"/>
  <c r="H349" i="2"/>
  <c r="I347" i="2"/>
  <c r="I349" i="2"/>
  <c r="J347" i="2"/>
  <c r="K349" i="2"/>
  <c r="D375" i="2"/>
  <c r="E375" i="2"/>
  <c r="F375" i="2"/>
  <c r="G375" i="2"/>
  <c r="H375" i="2"/>
  <c r="I375" i="2"/>
  <c r="J375" i="2"/>
  <c r="K375" i="2"/>
  <c r="D387" i="2"/>
  <c r="E387" i="2"/>
  <c r="E386" i="2" s="1"/>
  <c r="H387" i="2"/>
  <c r="I387" i="2"/>
  <c r="J387" i="2"/>
  <c r="K387" i="2"/>
  <c r="K386" i="2" s="1"/>
  <c r="K385" i="2" s="1"/>
  <c r="D392" i="2"/>
  <c r="E392" i="2"/>
  <c r="F392" i="2"/>
  <c r="G392" i="2"/>
  <c r="H392" i="2"/>
  <c r="I392" i="2"/>
  <c r="J392" i="2"/>
  <c r="K392" i="2"/>
  <c r="D397" i="2"/>
  <c r="E397" i="2"/>
  <c r="F397" i="2"/>
  <c r="G397" i="2"/>
  <c r="H397" i="2"/>
  <c r="I397" i="2"/>
  <c r="J397" i="2"/>
  <c r="K397" i="2"/>
  <c r="P403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D431" i="2"/>
  <c r="D430" i="2" s="1"/>
  <c r="E431" i="2"/>
  <c r="E430" i="2" s="1"/>
  <c r="F431" i="2"/>
  <c r="F430" i="2" s="1"/>
  <c r="G431" i="2"/>
  <c r="G430" i="2" s="1"/>
  <c r="H431" i="2"/>
  <c r="H430" i="2" s="1"/>
  <c r="I431" i="2"/>
  <c r="I430" i="2" s="1"/>
  <c r="J431" i="2"/>
  <c r="J430" i="2" s="1"/>
  <c r="J429" i="2" s="1"/>
  <c r="J428" i="2" s="1"/>
  <c r="K431" i="2"/>
  <c r="K430" i="2" s="1"/>
  <c r="L431" i="2"/>
  <c r="L430" i="2" s="1"/>
  <c r="M431" i="2"/>
  <c r="M430" i="2" s="1"/>
  <c r="N431" i="2"/>
  <c r="N430" i="2" s="1"/>
  <c r="N429" i="2" s="1"/>
  <c r="O431" i="2"/>
  <c r="O430" i="2" s="1"/>
  <c r="D434" i="2"/>
  <c r="E434" i="2"/>
  <c r="F434" i="2"/>
  <c r="G434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D439" i="2"/>
  <c r="E439" i="2"/>
  <c r="E429" i="2" s="1"/>
  <c r="E428" i="2" s="1"/>
  <c r="F439" i="2"/>
  <c r="G439" i="2"/>
  <c r="H439" i="2"/>
  <c r="J439" i="2"/>
  <c r="K439" i="2"/>
  <c r="L439" i="2"/>
  <c r="M439" i="2"/>
  <c r="N439" i="2"/>
  <c r="O439" i="2"/>
  <c r="E446" i="2"/>
  <c r="E445" i="2" s="1"/>
  <c r="F446" i="2"/>
  <c r="G446" i="2"/>
  <c r="H446" i="2"/>
  <c r="I446" i="2"/>
  <c r="J446" i="2"/>
  <c r="K446" i="2"/>
  <c r="K445" i="2" s="1"/>
  <c r="L446" i="2"/>
  <c r="M446" i="2"/>
  <c r="N446" i="2"/>
  <c r="O446" i="2"/>
  <c r="P447" i="2"/>
  <c r="P446" i="2"/>
  <c r="D448" i="2"/>
  <c r="D445" i="2"/>
  <c r="E448" i="2"/>
  <c r="F448" i="2"/>
  <c r="G448" i="2"/>
  <c r="H448" i="2"/>
  <c r="H445" i="2" s="1"/>
  <c r="I448" i="2"/>
  <c r="J448" i="2"/>
  <c r="K448" i="2"/>
  <c r="L448" i="2"/>
  <c r="L445" i="2" s="1"/>
  <c r="P451" i="2"/>
  <c r="P452" i="2"/>
  <c r="E457" i="2"/>
  <c r="F457" i="2"/>
  <c r="G457" i="2"/>
  <c r="H457" i="2"/>
  <c r="P458" i="2"/>
  <c r="P457" i="2"/>
  <c r="D462" i="2"/>
  <c r="D466" i="2"/>
  <c r="E466" i="2"/>
  <c r="F466" i="2"/>
  <c r="F461" i="2" s="1"/>
  <c r="F460" i="2" s="1"/>
  <c r="F459" i="2" s="1"/>
  <c r="G466" i="2"/>
  <c r="G461" i="2"/>
  <c r="K466" i="2"/>
  <c r="D487" i="2"/>
  <c r="D486" i="2" s="1"/>
  <c r="D460" i="2" s="1"/>
  <c r="D459" i="2" s="1"/>
  <c r="E487" i="2"/>
  <c r="F487" i="2"/>
  <c r="G487" i="2"/>
  <c r="I487" i="2"/>
  <c r="I486" i="2" s="1"/>
  <c r="I460" i="2" s="1"/>
  <c r="J487" i="2"/>
  <c r="K487" i="2"/>
  <c r="D491" i="2"/>
  <c r="E491" i="2"/>
  <c r="F491" i="2"/>
  <c r="G491" i="2"/>
  <c r="I491" i="2"/>
  <c r="J491" i="2"/>
  <c r="J486" i="2" s="1"/>
  <c r="K491" i="2"/>
  <c r="D495" i="2"/>
  <c r="E495" i="2"/>
  <c r="F495" i="2"/>
  <c r="F486" i="2" s="1"/>
  <c r="G495" i="2"/>
  <c r="I495" i="2"/>
  <c r="J495" i="2"/>
  <c r="K495" i="2"/>
  <c r="K486" i="2" s="1"/>
  <c r="K460" i="2" s="1"/>
  <c r="L495" i="2"/>
  <c r="D500" i="2"/>
  <c r="D499" i="2" s="1"/>
  <c r="D498" i="2" s="1"/>
  <c r="E500" i="2"/>
  <c r="E499" i="2"/>
  <c r="E498" i="2" s="1"/>
  <c r="F500" i="2"/>
  <c r="F499" i="2" s="1"/>
  <c r="F498" i="2" s="1"/>
  <c r="G500" i="2"/>
  <c r="G499" i="2"/>
  <c r="G498" i="2" s="1"/>
  <c r="I500" i="2"/>
  <c r="I499" i="2" s="1"/>
  <c r="I498" i="2" s="1"/>
  <c r="J500" i="2"/>
  <c r="J499" i="2"/>
  <c r="J498" i="2" s="1"/>
  <c r="K500" i="2"/>
  <c r="K499" i="2" s="1"/>
  <c r="K498" i="2" s="1"/>
  <c r="L500" i="2"/>
  <c r="L499" i="2"/>
  <c r="L498" i="2" s="1"/>
  <c r="M500" i="2"/>
  <c r="M499" i="2" s="1"/>
  <c r="M498" i="2" s="1"/>
  <c r="N500" i="2"/>
  <c r="N499" i="2"/>
  <c r="N498" i="2" s="1"/>
  <c r="D504" i="2"/>
  <c r="D503" i="2" s="1"/>
  <c r="D502" i="2"/>
  <c r="E504" i="2"/>
  <c r="E503" i="2"/>
  <c r="E502" i="2" s="1"/>
  <c r="F504" i="2"/>
  <c r="F503" i="2" s="1"/>
  <c r="F502" i="2"/>
  <c r="G504" i="2"/>
  <c r="G503" i="2"/>
  <c r="G502" i="2" s="1"/>
  <c r="I504" i="2"/>
  <c r="I503" i="2" s="1"/>
  <c r="I502" i="2"/>
  <c r="J504" i="2"/>
  <c r="J503" i="2"/>
  <c r="J502" i="2" s="1"/>
  <c r="K504" i="2"/>
  <c r="K503" i="2" s="1"/>
  <c r="K502" i="2"/>
  <c r="K507" i="2"/>
  <c r="L507" i="2"/>
  <c r="M507" i="2"/>
  <c r="N507" i="2"/>
  <c r="O507" i="2"/>
  <c r="P508" i="2"/>
  <c r="P507" i="2" s="1"/>
  <c r="P510" i="2"/>
  <c r="P511" i="2"/>
  <c r="E513" i="2"/>
  <c r="E509" i="2" s="1"/>
  <c r="F513" i="2"/>
  <c r="G513" i="2"/>
  <c r="J513" i="2"/>
  <c r="K513" i="2"/>
  <c r="K509" i="2"/>
  <c r="L513" i="2"/>
  <c r="M513" i="2"/>
  <c r="O513" i="2"/>
  <c r="P514" i="2"/>
  <c r="P515" i="2"/>
  <c r="P517" i="2"/>
  <c r="P519" i="2"/>
  <c r="P520" i="2"/>
  <c r="P521" i="2"/>
  <c r="P523" i="2"/>
  <c r="P525" i="2"/>
  <c r="P527" i="2"/>
  <c r="P540" i="2"/>
  <c r="P544" i="2"/>
  <c r="P545" i="2"/>
  <c r="P546" i="2"/>
  <c r="P547" i="2"/>
  <c r="P548" i="2"/>
  <c r="P549" i="2"/>
  <c r="P550" i="2"/>
  <c r="P551" i="2"/>
  <c r="P552" i="2"/>
  <c r="D558" i="2"/>
  <c r="E558" i="2"/>
  <c r="F558" i="2"/>
  <c r="H558" i="2"/>
  <c r="I558" i="2"/>
  <c r="J558" i="2"/>
  <c r="D562" i="2"/>
  <c r="E562" i="2"/>
  <c r="F562" i="2"/>
  <c r="F557" i="2" s="1"/>
  <c r="F556" i="2" s="1"/>
  <c r="H562" i="2"/>
  <c r="I562" i="2"/>
  <c r="M562" i="2"/>
  <c r="P566" i="2"/>
  <c r="D578" i="2"/>
  <c r="D577" i="2"/>
  <c r="D573" i="2"/>
  <c r="F578" i="2"/>
  <c r="F577" i="2" s="1"/>
  <c r="F573" i="2"/>
  <c r="G578" i="2"/>
  <c r="G577" i="2"/>
  <c r="G573" i="2" s="1"/>
  <c r="J578" i="2"/>
  <c r="J577" i="2" s="1"/>
  <c r="J573" i="2" s="1"/>
  <c r="J556" i="2" s="1"/>
  <c r="K578" i="2"/>
  <c r="K577" i="2"/>
  <c r="K573" i="2" s="1"/>
  <c r="L578" i="2"/>
  <c r="L577" i="2" s="1"/>
  <c r="P579" i="2"/>
  <c r="H582" i="2"/>
  <c r="I582" i="2"/>
  <c r="J582" i="2"/>
  <c r="K582" i="2"/>
  <c r="L582" i="2"/>
  <c r="L581" i="2"/>
  <c r="N582" i="2"/>
  <c r="N581" i="2"/>
  <c r="O582" i="2"/>
  <c r="P583" i="2"/>
  <c r="P582" i="2" s="1"/>
  <c r="P588" i="2"/>
  <c r="P589" i="2"/>
  <c r="D594" i="2"/>
  <c r="D593" i="2" s="1"/>
  <c r="D592" i="2"/>
  <c r="E594" i="2"/>
  <c r="E593" i="2"/>
  <c r="E592" i="2" s="1"/>
  <c r="F594" i="2"/>
  <c r="F593" i="2"/>
  <c r="F592" i="2" s="1"/>
  <c r="F600" i="2"/>
  <c r="F598" i="2"/>
  <c r="F597" i="2"/>
  <c r="F603" i="2"/>
  <c r="F611" i="2"/>
  <c r="F602" i="2"/>
  <c r="F614" i="2"/>
  <c r="F613" i="2" s="1"/>
  <c r="F618" i="2"/>
  <c r="F617" i="2" s="1"/>
  <c r="F616" i="2" s="1"/>
  <c r="G594" i="2"/>
  <c r="G593" i="2"/>
  <c r="G592" i="2" s="1"/>
  <c r="H594" i="2"/>
  <c r="H593" i="2"/>
  <c r="H592" i="2"/>
  <c r="H600" i="2"/>
  <c r="H598" i="2" s="1"/>
  <c r="H597" i="2"/>
  <c r="H591" i="2" s="1"/>
  <c r="I594" i="2"/>
  <c r="I593" i="2" s="1"/>
  <c r="I592" i="2" s="1"/>
  <c r="J594" i="2"/>
  <c r="J593" i="2" s="1"/>
  <c r="J592" i="2" s="1"/>
  <c r="J600" i="2"/>
  <c r="J598" i="2" s="1"/>
  <c r="J597" i="2"/>
  <c r="K594" i="2"/>
  <c r="K593" i="2"/>
  <c r="K592" i="2" s="1"/>
  <c r="L594" i="2"/>
  <c r="L593" i="2"/>
  <c r="L592" i="2"/>
  <c r="M594" i="2"/>
  <c r="M593" i="2" s="1"/>
  <c r="M592" i="2"/>
  <c r="N594" i="2"/>
  <c r="N593" i="2"/>
  <c r="N592" i="2" s="1"/>
  <c r="O594" i="2"/>
  <c r="O593" i="2"/>
  <c r="O592" i="2" s="1"/>
  <c r="P595" i="2"/>
  <c r="P596" i="2"/>
  <c r="P599" i="2"/>
  <c r="P598" i="2" s="1"/>
  <c r="P597" i="2" s="1"/>
  <c r="D600" i="2"/>
  <c r="D598" i="2" s="1"/>
  <c r="D597" i="2"/>
  <c r="E600" i="2"/>
  <c r="E598" i="2"/>
  <c r="E597" i="2" s="1"/>
  <c r="E591" i="2" s="1"/>
  <c r="E590" i="2" s="1"/>
  <c r="E603" i="2"/>
  <c r="E602" i="2" s="1"/>
  <c r="E611" i="2"/>
  <c r="E614" i="2"/>
  <c r="E613" i="2" s="1"/>
  <c r="E618" i="2"/>
  <c r="E617" i="2" s="1"/>
  <c r="E616" i="2" s="1"/>
  <c r="G600" i="2"/>
  <c r="G598" i="2"/>
  <c r="G597" i="2" s="1"/>
  <c r="I600" i="2"/>
  <c r="I598" i="2" s="1"/>
  <c r="I597" i="2" s="1"/>
  <c r="K600" i="2"/>
  <c r="K598" i="2"/>
  <c r="K597" i="2" s="1"/>
  <c r="L600" i="2"/>
  <c r="L598" i="2" s="1"/>
  <c r="L597" i="2"/>
  <c r="L591" i="2" s="1"/>
  <c r="L603" i="2"/>
  <c r="L608" i="2"/>
  <c r="L607" i="2"/>
  <c r="L602" i="2" s="1"/>
  <c r="L611" i="2"/>
  <c r="L614" i="2"/>
  <c r="L613" i="2"/>
  <c r="M600" i="2"/>
  <c r="M598" i="2" s="1"/>
  <c r="M597" i="2"/>
  <c r="M591" i="2" s="1"/>
  <c r="N600" i="2"/>
  <c r="N598" i="2"/>
  <c r="N597" i="2" s="1"/>
  <c r="N591" i="2" s="1"/>
  <c r="O600" i="2"/>
  <c r="O598" i="2"/>
  <c r="O597" i="2" s="1"/>
  <c r="P601" i="2"/>
  <c r="P600" i="2" s="1"/>
  <c r="D603" i="2"/>
  <c r="G603" i="2"/>
  <c r="H603" i="2"/>
  <c r="I603" i="2"/>
  <c r="J603" i="2"/>
  <c r="K603" i="2"/>
  <c r="M603" i="2"/>
  <c r="N603" i="2"/>
  <c r="O603" i="2"/>
  <c r="P604" i="2"/>
  <c r="P605" i="2"/>
  <c r="P606" i="2"/>
  <c r="G608" i="2"/>
  <c r="G607" i="2" s="1"/>
  <c r="H608" i="2"/>
  <c r="H607" i="2" s="1"/>
  <c r="H611" i="2"/>
  <c r="I608" i="2"/>
  <c r="I607" i="2" s="1"/>
  <c r="I602" i="2" s="1"/>
  <c r="J608" i="2"/>
  <c r="J607" i="2" s="1"/>
  <c r="K608" i="2"/>
  <c r="K607" i="2" s="1"/>
  <c r="K602" i="2" s="1"/>
  <c r="M608" i="2"/>
  <c r="M607" i="2" s="1"/>
  <c r="N608" i="2"/>
  <c r="N607" i="2" s="1"/>
  <c r="O608" i="2"/>
  <c r="O607" i="2" s="1"/>
  <c r="P609" i="2"/>
  <c r="P608" i="2" s="1"/>
  <c r="P607" i="2" s="1"/>
  <c r="P610" i="2"/>
  <c r="D611" i="2"/>
  <c r="G611" i="2"/>
  <c r="I611" i="2"/>
  <c r="J611" i="2"/>
  <c r="K611" i="2"/>
  <c r="M611" i="2"/>
  <c r="N611" i="2"/>
  <c r="O611" i="2"/>
  <c r="P612" i="2"/>
  <c r="P611" i="2" s="1"/>
  <c r="D614" i="2"/>
  <c r="D613" i="2" s="1"/>
  <c r="G614" i="2"/>
  <c r="G613" i="2" s="1"/>
  <c r="H614" i="2"/>
  <c r="H613" i="2" s="1"/>
  <c r="I614" i="2"/>
  <c r="I613" i="2" s="1"/>
  <c r="J614" i="2"/>
  <c r="J613" i="2" s="1"/>
  <c r="K614" i="2"/>
  <c r="K613" i="2" s="1"/>
  <c r="M614" i="2"/>
  <c r="M613" i="2" s="1"/>
  <c r="N614" i="2"/>
  <c r="N613" i="2" s="1"/>
  <c r="O614" i="2"/>
  <c r="O613" i="2" s="1"/>
  <c r="P615" i="2"/>
  <c r="P614" i="2" s="1"/>
  <c r="P613" i="2" s="1"/>
  <c r="P620" i="2"/>
  <c r="P619" i="2"/>
  <c r="P624" i="2"/>
  <c r="P638" i="2"/>
  <c r="P636" i="2"/>
  <c r="P626" i="2"/>
  <c r="P627" i="2"/>
  <c r="P628" i="2"/>
  <c r="P629" i="2"/>
  <c r="P630" i="2"/>
  <c r="P631" i="2"/>
  <c r="P632" i="2"/>
  <c r="P633" i="2"/>
  <c r="P634" i="2"/>
  <c r="P635" i="2"/>
  <c r="P653" i="2"/>
  <c r="P652" i="2" s="1"/>
  <c r="D671" i="2"/>
  <c r="E671" i="2"/>
  <c r="F671" i="2"/>
  <c r="P671" i="2" s="1"/>
  <c r="G671" i="2"/>
  <c r="H671" i="2"/>
  <c r="I671" i="2"/>
  <c r="J671" i="2"/>
  <c r="J670" i="2" s="1"/>
  <c r="J822" i="2" s="1"/>
  <c r="K671" i="2"/>
  <c r="L671" i="2"/>
  <c r="M671" i="2"/>
  <c r="N671" i="2"/>
  <c r="N670" i="2" s="1"/>
  <c r="N822" i="2" s="1"/>
  <c r="D672" i="2"/>
  <c r="E672" i="2"/>
  <c r="F672" i="2"/>
  <c r="G672" i="2"/>
  <c r="G670" i="2" s="1"/>
  <c r="H672" i="2"/>
  <c r="I672" i="2"/>
  <c r="J672" i="2"/>
  <c r="K672" i="2"/>
  <c r="K670" i="2" s="1"/>
  <c r="K822" i="2" s="1"/>
  <c r="L672" i="2"/>
  <c r="M672" i="2"/>
  <c r="D673" i="2"/>
  <c r="E673" i="2"/>
  <c r="P673" i="2" s="1"/>
  <c r="F673" i="2"/>
  <c r="G673" i="2"/>
  <c r="H673" i="2"/>
  <c r="I673" i="2"/>
  <c r="J673" i="2"/>
  <c r="K673" i="2"/>
  <c r="P691" i="2"/>
  <c r="P692" i="2"/>
  <c r="P690" i="2" s="1"/>
  <c r="P693" i="2"/>
  <c r="P697" i="2"/>
  <c r="P698" i="2"/>
  <c r="P699" i="2"/>
  <c r="P700" i="2"/>
  <c r="P701" i="2"/>
  <c r="P702" i="2"/>
  <c r="P703" i="2"/>
  <c r="P704" i="2"/>
  <c r="O104" i="2"/>
  <c r="O103" i="2" s="1"/>
  <c r="P113" i="2"/>
  <c r="P101" i="2"/>
  <c r="M578" i="2"/>
  <c r="M577" i="2"/>
  <c r="M573" i="2" s="1"/>
  <c r="P565" i="2"/>
  <c r="O578" i="2"/>
  <c r="O577" i="2" s="1"/>
  <c r="O573" i="2" s="1"/>
  <c r="P563" i="2"/>
  <c r="M448" i="2"/>
  <c r="M312" i="2"/>
  <c r="O672" i="2"/>
  <c r="N672" i="2"/>
  <c r="P297" i="2"/>
  <c r="N562" i="2"/>
  <c r="O562" i="2"/>
  <c r="P580" i="2"/>
  <c r="P564" i="2"/>
  <c r="P392" i="2"/>
  <c r="P387" i="2"/>
  <c r="L677" i="2"/>
  <c r="E349" i="2"/>
  <c r="M347" i="2"/>
  <c r="M504" i="2"/>
  <c r="M503" i="2"/>
  <c r="M502" i="2" s="1"/>
  <c r="E210" i="2"/>
  <c r="E112" i="2" s="1"/>
  <c r="E111" i="2" s="1"/>
  <c r="E108" i="2" s="1"/>
  <c r="E102" i="2" s="1"/>
  <c r="N312" i="2"/>
  <c r="M349" i="2"/>
  <c r="O448" i="2"/>
  <c r="M673" i="2"/>
  <c r="M670" i="2" s="1"/>
  <c r="M822" i="2" s="1"/>
  <c r="L673" i="2"/>
  <c r="L471" i="2"/>
  <c r="L470" i="2" s="1"/>
  <c r="L461" i="2" s="1"/>
  <c r="L460" i="2" s="1"/>
  <c r="L459" i="2" s="1"/>
  <c r="P560" i="2"/>
  <c r="N673" i="2"/>
  <c r="M495" i="2"/>
  <c r="N495" i="2"/>
  <c r="N448" i="2"/>
  <c r="P448" i="2"/>
  <c r="M558" i="2"/>
  <c r="M466" i="2"/>
  <c r="M677" i="2"/>
  <c r="N504" i="2"/>
  <c r="N503" i="2"/>
  <c r="N502" i="2" s="1"/>
  <c r="O504" i="2"/>
  <c r="O503" i="2" s="1"/>
  <c r="O502" i="2" s="1"/>
  <c r="M491" i="2"/>
  <c r="M486" i="2" s="1"/>
  <c r="M487" i="2"/>
  <c r="M471" i="2"/>
  <c r="M470" i="2" s="1"/>
  <c r="N471" i="2"/>
  <c r="N470" i="2" s="1"/>
  <c r="N466" i="2"/>
  <c r="N462" i="2"/>
  <c r="N461" i="2"/>
  <c r="M375" i="2"/>
  <c r="M371" i="2"/>
  <c r="N347" i="2"/>
  <c r="N349" i="2"/>
  <c r="O677" i="2"/>
  <c r="N677" i="2"/>
  <c r="P569" i="2"/>
  <c r="N491" i="2"/>
  <c r="N371" i="2"/>
  <c r="O349" i="2"/>
  <c r="N375" i="2"/>
  <c r="O96" i="2"/>
  <c r="N96" i="2"/>
  <c r="N86" i="2"/>
  <c r="O86" i="2"/>
  <c r="N83" i="2"/>
  <c r="N81" i="2"/>
  <c r="O81" i="2"/>
  <c r="N60" i="2"/>
  <c r="N53" i="2"/>
  <c r="O60" i="2"/>
  <c r="O53" i="2"/>
  <c r="O659" i="2"/>
  <c r="N659" i="2"/>
  <c r="P559" i="2"/>
  <c r="P524" i="2"/>
  <c r="P522" i="2"/>
  <c r="P518" i="2" s="1"/>
  <c r="N558" i="2"/>
  <c r="O558" i="2"/>
  <c r="P561" i="2"/>
  <c r="P558" i="2" s="1"/>
  <c r="P349" i="2"/>
  <c r="G349" i="2"/>
  <c r="N70" i="2"/>
  <c r="N34" i="2"/>
  <c r="O34" i="2" s="1"/>
  <c r="O33" i="2" s="1"/>
  <c r="O30" i="2"/>
  <c r="P30" i="2" s="1"/>
  <c r="N40" i="2"/>
  <c r="N24" i="2"/>
  <c r="O24" i="2"/>
  <c r="P24" i="2" s="1"/>
  <c r="N20" i="2"/>
  <c r="O20" i="2"/>
  <c r="P20" i="2" s="1"/>
  <c r="N50" i="2"/>
  <c r="P489" i="2"/>
  <c r="K75" i="2"/>
  <c r="K74" i="2" s="1"/>
  <c r="M618" i="2"/>
  <c r="M617" i="2" s="1"/>
  <c r="M616" i="2" s="1"/>
  <c r="H112" i="2"/>
  <c r="P49" i="2"/>
  <c r="M21" i="2"/>
  <c r="H618" i="2"/>
  <c r="H617" i="2"/>
  <c r="H616" i="2" s="1"/>
  <c r="D661" i="2"/>
  <c r="D658" i="2"/>
  <c r="D657" i="2" s="1"/>
  <c r="D103" i="2"/>
  <c r="J657" i="2"/>
  <c r="J656" i="2"/>
  <c r="M661" i="2"/>
  <c r="M658" i="2"/>
  <c r="M657" i="2" s="1"/>
  <c r="M656" i="2" s="1"/>
  <c r="I661" i="2"/>
  <c r="I658" i="2"/>
  <c r="I657" i="2" s="1"/>
  <c r="I656" i="2"/>
  <c r="E661" i="2"/>
  <c r="E658" i="2"/>
  <c r="E657" i="2" s="1"/>
  <c r="E656" i="2" s="1"/>
  <c r="P77" i="2"/>
  <c r="F534" i="2"/>
  <c r="F528" i="2" s="1"/>
  <c r="P674" i="2"/>
  <c r="D509" i="2"/>
  <c r="J534" i="2"/>
  <c r="J528" i="2" s="1"/>
  <c r="M48" i="2"/>
  <c r="M47" i="2" s="1"/>
  <c r="M46" i="2"/>
  <c r="M29" i="2"/>
  <c r="L534" i="2"/>
  <c r="L528" i="2"/>
  <c r="N380" i="2"/>
  <c r="P644" i="2"/>
  <c r="H581" i="2"/>
  <c r="P492" i="2"/>
  <c r="P410" i="2"/>
  <c r="I534" i="2"/>
  <c r="I528" i="2" s="1"/>
  <c r="J112" i="2"/>
  <c r="J111" i="2" s="1"/>
  <c r="J108" i="2" s="1"/>
  <c r="J102" i="2" s="1"/>
  <c r="D85" i="2"/>
  <c r="I618" i="2"/>
  <c r="I617" i="2"/>
  <c r="I616" i="2" s="1"/>
  <c r="K272" i="2"/>
  <c r="N336" i="2"/>
  <c r="N329" i="2"/>
  <c r="P382" i="2"/>
  <c r="P380" i="2"/>
  <c r="H311" i="2"/>
  <c r="O227" i="2"/>
  <c r="P227" i="2" s="1"/>
  <c r="P377" i="2"/>
  <c r="P376" i="2"/>
  <c r="O208" i="2"/>
  <c r="P208" i="2" s="1"/>
  <c r="P316" i="2"/>
  <c r="O215" i="2"/>
  <c r="P215" i="2"/>
  <c r="P323" i="2"/>
  <c r="O233" i="2"/>
  <c r="P233" i="2"/>
  <c r="O234" i="2"/>
  <c r="P234" i="2"/>
  <c r="P313" i="2"/>
  <c r="P312" i="2"/>
  <c r="P337" i="2"/>
  <c r="P336" i="2" s="1"/>
  <c r="P329" i="2" s="1"/>
  <c r="P319" i="2"/>
  <c r="O247" i="2"/>
  <c r="P247" i="2" s="1"/>
  <c r="P290" i="2"/>
  <c r="P322" i="2"/>
  <c r="O241" i="2"/>
  <c r="P241" i="2" s="1"/>
  <c r="O203" i="2"/>
  <c r="P203" i="2" s="1"/>
  <c r="N186" i="2"/>
  <c r="N170" i="2"/>
  <c r="D272" i="2"/>
  <c r="M189" i="2"/>
  <c r="O189" i="2" s="1"/>
  <c r="M183" i="2"/>
  <c r="N183" i="2"/>
  <c r="O183" i="2" s="1"/>
  <c r="M180" i="2"/>
  <c r="N180" i="2"/>
  <c r="P180" i="2" s="1"/>
  <c r="M173" i="2"/>
  <c r="N173" i="2"/>
  <c r="O173" i="2" s="1"/>
  <c r="M167" i="2"/>
  <c r="N275" i="2"/>
  <c r="N205" i="2"/>
  <c r="O205" i="2"/>
  <c r="P205" i="2" s="1"/>
  <c r="O277" i="2"/>
  <c r="P277" i="2"/>
  <c r="O212" i="2"/>
  <c r="P212" i="2"/>
  <c r="N188" i="2"/>
  <c r="O188" i="2"/>
  <c r="P188" i="2" s="1"/>
  <c r="M179" i="2"/>
  <c r="N179" i="2"/>
  <c r="M176" i="2"/>
  <c r="N172" i="2"/>
  <c r="O172" i="2" s="1"/>
  <c r="O248" i="2"/>
  <c r="P248" i="2"/>
  <c r="N216" i="2"/>
  <c r="O239" i="2"/>
  <c r="P239" i="2" s="1"/>
  <c r="O236" i="2"/>
  <c r="P236" i="2" s="1"/>
  <c r="N201" i="2"/>
  <c r="O201" i="2" s="1"/>
  <c r="I75" i="2"/>
  <c r="I74" i="2"/>
  <c r="E272" i="2"/>
  <c r="N166" i="2"/>
  <c r="M175" i="2"/>
  <c r="N175" i="2"/>
  <c r="N168" i="2"/>
  <c r="O168" i="2"/>
  <c r="P191" i="2"/>
  <c r="O263" i="2"/>
  <c r="P263" i="2" s="1"/>
  <c r="O278" i="2"/>
  <c r="N271" i="2"/>
  <c r="O228" i="2"/>
  <c r="P228" i="2" s="1"/>
  <c r="N197" i="2"/>
  <c r="O197" i="2" s="1"/>
  <c r="P197" i="2" s="1"/>
  <c r="E85" i="2"/>
  <c r="O178" i="2"/>
  <c r="P178" i="2"/>
  <c r="O187" i="2"/>
  <c r="P187" i="2"/>
  <c r="O171" i="2"/>
  <c r="P171" i="2"/>
  <c r="L165" i="2"/>
  <c r="K429" i="2"/>
  <c r="K428" i="2" s="1"/>
  <c r="I311" i="2"/>
  <c r="O445" i="2"/>
  <c r="L557" i="2"/>
  <c r="J272" i="2"/>
  <c r="J386" i="2"/>
  <c r="J385" i="2"/>
  <c r="J509" i="2"/>
  <c r="N618" i="2"/>
  <c r="N617" i="2" s="1"/>
  <c r="N616" i="2" s="1"/>
  <c r="J618" i="2"/>
  <c r="J617" i="2"/>
  <c r="J616" i="2" s="1"/>
  <c r="K103" i="2"/>
  <c r="M103" i="2"/>
  <c r="J581" i="2"/>
  <c r="L509" i="2"/>
  <c r="K85" i="2"/>
  <c r="G85" i="2"/>
  <c r="I272" i="2"/>
  <c r="J52" i="2"/>
  <c r="F272" i="2"/>
  <c r="I591" i="2"/>
  <c r="J103" i="2"/>
  <c r="G75" i="2"/>
  <c r="G74" i="2"/>
  <c r="G272" i="2"/>
  <c r="M33" i="2"/>
  <c r="P60" i="2"/>
  <c r="P98" i="2"/>
  <c r="G329" i="2"/>
  <c r="J296" i="2"/>
  <c r="F296" i="2"/>
  <c r="F295" i="2" s="1"/>
  <c r="F294" i="2" s="1"/>
  <c r="L486" i="2"/>
  <c r="F509" i="2"/>
  <c r="G616" i="2"/>
  <c r="G602" i="2"/>
  <c r="I509" i="2"/>
  <c r="F112" i="2"/>
  <c r="F111" i="2"/>
  <c r="H344" i="2"/>
  <c r="H386" i="2"/>
  <c r="H385" i="2" s="1"/>
  <c r="H429" i="2"/>
  <c r="P7" i="2"/>
  <c r="M17" i="2"/>
  <c r="N344" i="2"/>
  <c r="E461" i="2"/>
  <c r="E460" i="2" s="1"/>
  <c r="E459" i="2" s="1"/>
  <c r="H85" i="2"/>
  <c r="J85" i="2"/>
  <c r="F85" i="2"/>
  <c r="J75" i="2"/>
  <c r="J74" i="2" s="1"/>
  <c r="E329" i="2"/>
  <c r="E344" i="2"/>
  <c r="E310" i="2"/>
  <c r="E295" i="2" s="1"/>
  <c r="E294" i="2" s="1"/>
  <c r="E293" i="2" s="1"/>
  <c r="E296" i="2"/>
  <c r="E385" i="2"/>
  <c r="I461" i="2"/>
  <c r="G112" i="2"/>
  <c r="G111" i="2"/>
  <c r="I581" i="2"/>
  <c r="J557" i="2"/>
  <c r="M509" i="2"/>
  <c r="I557" i="2"/>
  <c r="K344" i="2"/>
  <c r="E6" i="2"/>
  <c r="E5" i="2" s="1"/>
  <c r="E4" i="2"/>
  <c r="H75" i="2"/>
  <c r="H74" i="2"/>
  <c r="H73" i="2" s="1"/>
  <c r="H72" i="2" s="1"/>
  <c r="M25" i="2"/>
  <c r="M13" i="2"/>
  <c r="P650" i="2"/>
  <c r="P649" i="2"/>
  <c r="P648" i="2" s="1"/>
  <c r="P603" i="2"/>
  <c r="J344" i="2"/>
  <c r="M38" i="2"/>
  <c r="M37" i="2" s="1"/>
  <c r="N445" i="2"/>
  <c r="D75" i="2"/>
  <c r="D74" i="2"/>
  <c r="D73" i="2" s="1"/>
  <c r="D72" i="2" s="1"/>
  <c r="P44" i="2"/>
  <c r="N19" i="2"/>
  <c r="O19" i="2"/>
  <c r="L76" i="2"/>
  <c r="L75" i="2"/>
  <c r="L74" i="2" s="1"/>
  <c r="P296" i="2"/>
  <c r="F344" i="2"/>
  <c r="L272" i="2"/>
  <c r="H272" i="2"/>
  <c r="P594" i="2"/>
  <c r="P593" i="2" s="1"/>
  <c r="P592" i="2" s="1"/>
  <c r="J445" i="2"/>
  <c r="G581" i="2"/>
  <c r="F311" i="2"/>
  <c r="O591" i="2"/>
  <c r="D556" i="2"/>
  <c r="D461" i="2"/>
  <c r="N21" i="2"/>
  <c r="I329" i="2"/>
  <c r="I52" i="2"/>
  <c r="I85" i="2"/>
  <c r="I106" i="2"/>
  <c r="I103" i="2"/>
  <c r="I112" i="2"/>
  <c r="I111" i="2"/>
  <c r="I108" i="2" s="1"/>
  <c r="I102" i="2"/>
  <c r="I296" i="2"/>
  <c r="I344" i="2"/>
  <c r="I386" i="2"/>
  <c r="I385" i="2"/>
  <c r="I439" i="2"/>
  <c r="I429" i="2" s="1"/>
  <c r="I428" i="2" s="1"/>
  <c r="I445" i="2"/>
  <c r="I670" i="2"/>
  <c r="I822" i="2" s="1"/>
  <c r="P431" i="2"/>
  <c r="P430" i="2"/>
  <c r="O26" i="2"/>
  <c r="P26" i="2" s="1"/>
  <c r="H557" i="2"/>
  <c r="H556" i="2" s="1"/>
  <c r="N29" i="2"/>
  <c r="O32" i="2"/>
  <c r="P32" i="2" s="1"/>
  <c r="P29" i="2" s="1"/>
  <c r="P578" i="2"/>
  <c r="P577" i="2" s="1"/>
  <c r="P573" i="2" s="1"/>
  <c r="G445" i="2"/>
  <c r="F445" i="2"/>
  <c r="D386" i="2"/>
  <c r="D385" i="2" s="1"/>
  <c r="D534" i="2"/>
  <c r="D528" i="2" s="1"/>
  <c r="K591" i="2"/>
  <c r="K590" i="2" s="1"/>
  <c r="K617" i="2"/>
  <c r="K616" i="2" s="1"/>
  <c r="L103" i="2"/>
  <c r="G103" i="2"/>
  <c r="G102" i="2" s="1"/>
  <c r="G108" i="2"/>
  <c r="M76" i="2"/>
  <c r="M75" i="2" s="1"/>
  <c r="M74" i="2" s="1"/>
  <c r="M73" i="2" s="1"/>
  <c r="M72" i="2" s="1"/>
  <c r="O76" i="2"/>
  <c r="O75" i="2"/>
  <c r="O74" i="2" s="1"/>
  <c r="O73" i="2" s="1"/>
  <c r="O72" i="2" s="1"/>
  <c r="P562" i="2"/>
  <c r="M461" i="2"/>
  <c r="M460" i="2" s="1"/>
  <c r="M445" i="2"/>
  <c r="N573" i="2"/>
  <c r="O602" i="2"/>
  <c r="P450" i="2"/>
  <c r="K311" i="2"/>
  <c r="E75" i="2"/>
  <c r="E74" i="2"/>
  <c r="L573" i="2"/>
  <c r="D329" i="2"/>
  <c r="G296" i="2"/>
  <c r="D656" i="2"/>
  <c r="H534" i="2"/>
  <c r="H528" i="2"/>
  <c r="E557" i="2"/>
  <c r="E556" i="2" s="1"/>
  <c r="G486" i="2"/>
  <c r="K461" i="2"/>
  <c r="L429" i="2"/>
  <c r="P107" i="2"/>
  <c r="P106" i="2"/>
  <c r="P103" i="2" s="1"/>
  <c r="P439" i="2"/>
  <c r="N25" i="2"/>
  <c r="O27" i="2"/>
  <c r="P27" i="2" s="1"/>
  <c r="P41" i="2"/>
  <c r="N38" i="2"/>
  <c r="N37" i="2" s="1"/>
  <c r="D670" i="2"/>
  <c r="D822" i="2" s="1"/>
  <c r="F670" i="2"/>
  <c r="F822" i="2" s="1"/>
  <c r="O43" i="2"/>
  <c r="J602" i="2"/>
  <c r="D602" i="2"/>
  <c r="D591" i="2"/>
  <c r="D590" i="2" s="1"/>
  <c r="P675" i="2"/>
  <c r="E534" i="2"/>
  <c r="E528" i="2"/>
  <c r="G822" i="2"/>
  <c r="G429" i="2"/>
  <c r="D429" i="2"/>
  <c r="O36" i="2"/>
  <c r="P36" i="2" s="1"/>
  <c r="E670" i="2"/>
  <c r="E822" i="2" s="1"/>
  <c r="O509" i="2"/>
  <c r="J479" i="2"/>
  <c r="K581" i="2"/>
  <c r="G311" i="2"/>
  <c r="K112" i="2"/>
  <c r="K111" i="2" s="1"/>
  <c r="K108" i="2"/>
  <c r="E103" i="2"/>
  <c r="G534" i="2"/>
  <c r="F52" i="2"/>
  <c r="L85" i="2"/>
  <c r="L73" i="2"/>
  <c r="L72" i="2" s="1"/>
  <c r="D112" i="2"/>
  <c r="D111" i="2" s="1"/>
  <c r="P16" i="2"/>
  <c r="H670" i="2"/>
  <c r="H822" i="2" s="1"/>
  <c r="F386" i="2"/>
  <c r="F385" i="2" s="1"/>
  <c r="P28" i="2"/>
  <c r="F103" i="2"/>
  <c r="F108" i="2"/>
  <c r="F75" i="2"/>
  <c r="F74" i="2" s="1"/>
  <c r="F73" i="2" s="1"/>
  <c r="F72" i="2" s="1"/>
  <c r="G52" i="2"/>
  <c r="O115" i="2"/>
  <c r="P115" i="2"/>
  <c r="D311" i="2"/>
  <c r="N163" i="2"/>
  <c r="O163" i="2" s="1"/>
  <c r="N162" i="2"/>
  <c r="O162" i="2" s="1"/>
  <c r="P162" i="2"/>
  <c r="P164" i="2"/>
  <c r="N116" i="2"/>
  <c r="O116" i="2" s="1"/>
  <c r="P160" i="2"/>
  <c r="P155" i="2"/>
  <c r="P149" i="2"/>
  <c r="P144" i="2"/>
  <c r="P139" i="2"/>
  <c r="P133" i="2"/>
  <c r="P128" i="2"/>
  <c r="P123" i="2"/>
  <c r="P117" i="2"/>
  <c r="P158" i="2"/>
  <c r="P154" i="2"/>
  <c r="P150" i="2"/>
  <c r="P146" i="2"/>
  <c r="P142" i="2"/>
  <c r="P138" i="2"/>
  <c r="P134" i="2"/>
  <c r="P130" i="2"/>
  <c r="P126" i="2"/>
  <c r="P122" i="2"/>
  <c r="P118" i="2"/>
  <c r="D108" i="2"/>
  <c r="D102" i="2" s="1"/>
  <c r="E73" i="2"/>
  <c r="E72" i="2" s="1"/>
  <c r="O175" i="2"/>
  <c r="P175" i="2"/>
  <c r="O216" i="2"/>
  <c r="P216" i="2"/>
  <c r="L556" i="2"/>
  <c r="O180" i="2"/>
  <c r="O170" i="2"/>
  <c r="O186" i="2"/>
  <c r="P186" i="2"/>
  <c r="P172" i="2"/>
  <c r="N176" i="2"/>
  <c r="O176" i="2"/>
  <c r="P176" i="2"/>
  <c r="O271" i="2"/>
  <c r="P271" i="2"/>
  <c r="P275" i="2"/>
  <c r="P279" i="2"/>
  <c r="P278" i="2" s="1"/>
  <c r="P168" i="2"/>
  <c r="G73" i="2"/>
  <c r="G72" i="2" s="1"/>
  <c r="M12" i="2"/>
  <c r="M11" i="2" s="1"/>
  <c r="M6" i="2" s="1"/>
  <c r="M5" i="2" s="1"/>
  <c r="M4" i="2" s="1"/>
  <c r="H108" i="2"/>
  <c r="H102" i="2" s="1"/>
  <c r="O25" i="2"/>
  <c r="P19" i="2"/>
  <c r="P79" i="2"/>
  <c r="P43" i="2"/>
  <c r="L386" i="2"/>
  <c r="L385" i="2"/>
  <c r="L676" i="2"/>
  <c r="M676" i="2"/>
  <c r="M386" i="2"/>
  <c r="N676" i="2"/>
  <c r="N386" i="2"/>
  <c r="O676" i="2"/>
  <c r="O670" i="2" s="1"/>
  <c r="O822" i="2" s="1"/>
  <c r="O386" i="2"/>
  <c r="P211" i="2"/>
  <c r="O667" i="2"/>
  <c r="N667" i="2"/>
  <c r="O662" i="2"/>
  <c r="P663" i="2"/>
  <c r="P668" i="2"/>
  <c r="P669" i="2"/>
  <c r="P667" i="2" s="1"/>
  <c r="P586" i="2"/>
  <c r="P585" i="2"/>
  <c r="P584" i="2"/>
  <c r="P581" i="2" s="1"/>
  <c r="O585" i="2"/>
  <c r="O584" i="2"/>
  <c r="O581" i="2"/>
  <c r="P542" i="2"/>
  <c r="P541" i="2"/>
  <c r="P537" i="2"/>
  <c r="P534" i="2" s="1"/>
  <c r="P528" i="2" s="1"/>
  <c r="N541" i="2"/>
  <c r="N537" i="2" s="1"/>
  <c r="N534" i="2"/>
  <c r="N528" i="2" s="1"/>
  <c r="P536" i="2"/>
  <c r="P535" i="2" s="1"/>
  <c r="O535" i="2"/>
  <c r="P811" i="2"/>
  <c r="N809" i="2"/>
  <c r="P95" i="2"/>
  <c r="P94" i="2" s="1"/>
  <c r="N94" i="2"/>
  <c r="P92" i="2"/>
  <c r="M88" i="2"/>
  <c r="M85" i="2" s="1"/>
  <c r="N90" i="2"/>
  <c r="O661" i="2"/>
  <c r="O658" i="2" s="1"/>
  <c r="O657" i="2" s="1"/>
  <c r="O656" i="2" s="1"/>
  <c r="O541" i="2"/>
  <c r="O537" i="2" s="1"/>
  <c r="O534" i="2" s="1"/>
  <c r="O528" i="2" s="1"/>
  <c r="P276" i="2"/>
  <c r="P90" i="2"/>
  <c r="O88" i="2"/>
  <c r="O85" i="2"/>
  <c r="P480" i="2"/>
  <c r="P373" i="2"/>
  <c r="N189" i="2"/>
  <c r="P189" i="2" s="1"/>
  <c r="O50" i="2"/>
  <c r="N48" i="2"/>
  <c r="N47" i="2" s="1"/>
  <c r="N46" i="2"/>
  <c r="P623" i="2"/>
  <c r="P618" i="2" s="1"/>
  <c r="P617" i="2" s="1"/>
  <c r="P616" i="2" s="1"/>
  <c r="O45" i="2"/>
  <c r="P45" i="2" s="1"/>
  <c r="P42" i="2" s="1"/>
  <c r="N42" i="2"/>
  <c r="P53" i="2"/>
  <c r="O152" i="2"/>
  <c r="P152" i="2"/>
  <c r="N120" i="2"/>
  <c r="O120" i="2"/>
  <c r="M114" i="2"/>
  <c r="M42" i="2"/>
  <c r="P51" i="2"/>
  <c r="O135" i="2"/>
  <c r="P135" i="2"/>
  <c r="P317" i="2"/>
  <c r="O358" i="2"/>
  <c r="P358" i="2" s="1"/>
  <c r="O673" i="2"/>
  <c r="P379" i="2"/>
  <c r="P375" i="2" s="1"/>
  <c r="N435" i="2"/>
  <c r="M434" i="2"/>
  <c r="M429" i="2" s="1"/>
  <c r="M428" i="2" s="1"/>
  <c r="P445" i="2"/>
  <c r="E486" i="2"/>
  <c r="K296" i="2"/>
  <c r="O23" i="2"/>
  <c r="P23" i="2"/>
  <c r="O31" i="2"/>
  <c r="O29" i="2"/>
  <c r="O35" i="2"/>
  <c r="K73" i="2"/>
  <c r="K72" i="2"/>
  <c r="N68" i="2"/>
  <c r="N64" i="2" s="1"/>
  <c r="N52" i="2" s="1"/>
  <c r="O70" i="2"/>
  <c r="O68" i="2"/>
  <c r="O64" i="2" s="1"/>
  <c r="O52" i="2"/>
  <c r="J12" i="2"/>
  <c r="J11" i="2" s="1"/>
  <c r="J6" i="2" s="1"/>
  <c r="J5" i="2" s="1"/>
  <c r="J4" i="2"/>
  <c r="F12" i="2"/>
  <c r="F11" i="2"/>
  <c r="F6" i="2" s="1"/>
  <c r="F5" i="2" s="1"/>
  <c r="F4" i="2" s="1"/>
  <c r="G528" i="2"/>
  <c r="O15" i="2"/>
  <c r="P15" i="2" s="1"/>
  <c r="N13" i="2"/>
  <c r="O22" i="2"/>
  <c r="N157" i="2"/>
  <c r="O137" i="2"/>
  <c r="P137" i="2"/>
  <c r="O166" i="2"/>
  <c r="P166" i="2"/>
  <c r="N184" i="2"/>
  <c r="O184" i="2"/>
  <c r="P184" i="2" s="1"/>
  <c r="N18" i="2"/>
  <c r="P39" i="2"/>
  <c r="O159" i="2"/>
  <c r="P159" i="2"/>
  <c r="N156" i="2"/>
  <c r="O156" i="2"/>
  <c r="P156" i="2" s="1"/>
  <c r="P145" i="2"/>
  <c r="O141" i="2"/>
  <c r="P141" i="2" s="1"/>
  <c r="P136" i="2"/>
  <c r="O132" i="2"/>
  <c r="P132" i="2"/>
  <c r="P125" i="2"/>
  <c r="N119" i="2"/>
  <c r="O119" i="2" s="1"/>
  <c r="M190" i="2"/>
  <c r="N190" i="2"/>
  <c r="P190" i="2" s="1"/>
  <c r="G509" i="2"/>
  <c r="G460" i="2"/>
  <c r="P161" i="2"/>
  <c r="P153" i="2"/>
  <c r="P151" i="2"/>
  <c r="N148" i="2"/>
  <c r="P148" i="2" s="1"/>
  <c r="O148" i="2"/>
  <c r="P143" i="2"/>
  <c r="N129" i="2"/>
  <c r="O129" i="2"/>
  <c r="P129" i="2" s="1"/>
  <c r="N177" i="2"/>
  <c r="O177" i="2"/>
  <c r="P177" i="2" s="1"/>
  <c r="M222" i="2"/>
  <c r="O222" i="2" s="1"/>
  <c r="P222" i="2" s="1"/>
  <c r="N222" i="2"/>
  <c r="M253" i="2"/>
  <c r="M269" i="2"/>
  <c r="M268" i="2" s="1"/>
  <c r="N270" i="2"/>
  <c r="N291" i="2"/>
  <c r="M289" i="2"/>
  <c r="M288" i="2" s="1"/>
  <c r="M287" i="2"/>
  <c r="N318" i="2"/>
  <c r="M315" i="2"/>
  <c r="M311" i="2" s="1"/>
  <c r="M310" i="2" s="1"/>
  <c r="O324" i="2"/>
  <c r="P324" i="2"/>
  <c r="O813" i="2"/>
  <c r="O809" i="2"/>
  <c r="N147" i="2"/>
  <c r="P147" i="2" s="1"/>
  <c r="O147" i="2"/>
  <c r="O140" i="2"/>
  <c r="P140" i="2" s="1"/>
  <c r="O131" i="2"/>
  <c r="P131" i="2" s="1"/>
  <c r="P124" i="2"/>
  <c r="N121" i="2"/>
  <c r="O121" i="2"/>
  <c r="P121" i="2" s="1"/>
  <c r="N207" i="2"/>
  <c r="O207" i="2"/>
  <c r="P207" i="2" s="1"/>
  <c r="M194" i="2"/>
  <c r="L192" i="2"/>
  <c r="N213" i="2"/>
  <c r="O213" i="2" s="1"/>
  <c r="P386" i="2"/>
  <c r="N181" i="2"/>
  <c r="O181" i="2"/>
  <c r="M193" i="2"/>
  <c r="N193" i="2"/>
  <c r="M200" i="2"/>
  <c r="O200" i="2" s="1"/>
  <c r="N200" i="2"/>
  <c r="P200" i="2"/>
  <c r="M231" i="2"/>
  <c r="O231" i="2" s="1"/>
  <c r="N231" i="2"/>
  <c r="P231" i="2"/>
  <c r="O238" i="2"/>
  <c r="P238" i="2"/>
  <c r="M266" i="2"/>
  <c r="N266" i="2"/>
  <c r="N259" i="2"/>
  <c r="O259" i="2"/>
  <c r="P259" i="2" s="1"/>
  <c r="N256" i="2"/>
  <c r="O256" i="2"/>
  <c r="P256" i="2" s="1"/>
  <c r="N252" i="2"/>
  <c r="O252" i="2"/>
  <c r="P252" i="2" s="1"/>
  <c r="N246" i="2"/>
  <c r="O246" i="2" s="1"/>
  <c r="O244" i="2"/>
  <c r="P244" i="2"/>
  <c r="O378" i="2"/>
  <c r="O375" i="2"/>
  <c r="O416" i="2"/>
  <c r="P416" i="2"/>
  <c r="O467" i="2"/>
  <c r="P467" i="2" s="1"/>
  <c r="O466" i="2"/>
  <c r="O472" i="2"/>
  <c r="O471" i="2"/>
  <c r="O470" i="2" s="1"/>
  <c r="N490" i="2"/>
  <c r="N209" i="2"/>
  <c r="N199" i="2"/>
  <c r="O199" i="2" s="1"/>
  <c r="P199" i="2" s="1"/>
  <c r="O195" i="2"/>
  <c r="P195" i="2" s="1"/>
  <c r="M219" i="2"/>
  <c r="N219" i="2" s="1"/>
  <c r="O219" i="2" s="1"/>
  <c r="N230" i="2"/>
  <c r="M225" i="2"/>
  <c r="M262" i="2"/>
  <c r="N262" i="2"/>
  <c r="M255" i="2"/>
  <c r="N255" i="2" s="1"/>
  <c r="M283" i="2"/>
  <c r="O357" i="2"/>
  <c r="N359" i="2"/>
  <c r="O359" i="2" s="1"/>
  <c r="P359" i="2" s="1"/>
  <c r="N413" i="2"/>
  <c r="O413" i="2" s="1"/>
  <c r="M202" i="2"/>
  <c r="N202" i="2"/>
  <c r="M198" i="2"/>
  <c r="N198" i="2" s="1"/>
  <c r="O198" i="2" s="1"/>
  <c r="M214" i="2"/>
  <c r="N214" i="2"/>
  <c r="O214" i="2" s="1"/>
  <c r="O223" i="2"/>
  <c r="P223" i="2"/>
  <c r="N224" i="2"/>
  <c r="O224" i="2"/>
  <c r="P224" i="2" s="1"/>
  <c r="M237" i="2"/>
  <c r="N237" i="2"/>
  <c r="P237" i="2" s="1"/>
  <c r="O264" i="2"/>
  <c r="P264" i="2"/>
  <c r="N257" i="2"/>
  <c r="O257" i="2"/>
  <c r="P257" i="2" s="1"/>
  <c r="N254" i="2"/>
  <c r="O254" i="2"/>
  <c r="P254" i="2" s="1"/>
  <c r="M274" i="2"/>
  <c r="N274" i="2"/>
  <c r="O369" i="2"/>
  <c r="P369" i="2"/>
  <c r="O420" i="2"/>
  <c r="P420" i="2"/>
  <c r="N185" i="2"/>
  <c r="N174" i="2"/>
  <c r="N169" i="2"/>
  <c r="O251" i="2"/>
  <c r="P251" i="2" s="1"/>
  <c r="N204" i="2"/>
  <c r="N226" i="2"/>
  <c r="P226" i="2" s="1"/>
  <c r="N265" i="2"/>
  <c r="O265" i="2" s="1"/>
  <c r="N258" i="2"/>
  <c r="N242" i="2"/>
  <c r="O242" i="2" s="1"/>
  <c r="P91" i="2"/>
  <c r="N93" i="2"/>
  <c r="P93" i="2" s="1"/>
  <c r="N88" i="2"/>
  <c r="N85" i="2" s="1"/>
  <c r="N367" i="2"/>
  <c r="P367" i="2" s="1"/>
  <c r="O348" i="2"/>
  <c r="O411" i="2"/>
  <c r="P411" i="2" s="1"/>
  <c r="P407" i="2"/>
  <c r="M370" i="2"/>
  <c r="N194" i="2"/>
  <c r="N370" i="2"/>
  <c r="P370" i="2" s="1"/>
  <c r="O370" i="2"/>
  <c r="P88" i="2"/>
  <c r="P85" i="2" s="1"/>
  <c r="O237" i="2"/>
  <c r="P214" i="2"/>
  <c r="P357" i="2"/>
  <c r="O230" i="2"/>
  <c r="P230" i="2" s="1"/>
  <c r="P378" i="2"/>
  <c r="P246" i="2"/>
  <c r="O226" i="2"/>
  <c r="P213" i="2"/>
  <c r="O318" i="2"/>
  <c r="N315" i="2"/>
  <c r="N311" i="2" s="1"/>
  <c r="N269" i="2"/>
  <c r="N268" i="2" s="1"/>
  <c r="O190" i="2"/>
  <c r="O13" i="2"/>
  <c r="P13" i="2"/>
  <c r="P31" i="2"/>
  <c r="P413" i="2"/>
  <c r="O490" i="2"/>
  <c r="N487" i="2"/>
  <c r="N486" i="2" s="1"/>
  <c r="P181" i="2"/>
  <c r="O255" i="2"/>
  <c r="P813" i="2"/>
  <c r="P809" i="2"/>
  <c r="P70" i="2"/>
  <c r="P68" i="2"/>
  <c r="P64" i="2" s="1"/>
  <c r="P52" i="2"/>
  <c r="M366" i="2"/>
  <c r="O169" i="2"/>
  <c r="P169" i="2" s="1"/>
  <c r="M273" i="2"/>
  <c r="M272" i="2"/>
  <c r="P472" i="2"/>
  <c r="P471" i="2" s="1"/>
  <c r="P470" i="2" s="1"/>
  <c r="O174" i="2"/>
  <c r="O185" i="2"/>
  <c r="O291" i="2"/>
  <c r="P291" i="2"/>
  <c r="P289" i="2" s="1"/>
  <c r="P288" i="2" s="1"/>
  <c r="P287" i="2" s="1"/>
  <c r="N289" i="2"/>
  <c r="N288" i="2" s="1"/>
  <c r="N287" i="2" s="1"/>
  <c r="P35" i="2"/>
  <c r="N366" i="2"/>
  <c r="P185" i="2"/>
  <c r="P242" i="2"/>
  <c r="O289" i="2"/>
  <c r="O288" i="2"/>
  <c r="O287" i="2" s="1"/>
  <c r="O18" i="2"/>
  <c r="O17" i="2" s="1"/>
  <c r="N17" i="2"/>
  <c r="O435" i="2"/>
  <c r="O434" i="2" s="1"/>
  <c r="O429" i="2"/>
  <c r="O428" i="2" s="1"/>
  <c r="N434" i="2"/>
  <c r="N428" i="2"/>
  <c r="P490" i="2"/>
  <c r="P670" i="2" l="1"/>
  <c r="P219" i="2"/>
  <c r="O315" i="2"/>
  <c r="O311" i="2" s="1"/>
  <c r="P318" i="2"/>
  <c r="P315" i="2" s="1"/>
  <c r="P311" i="2" s="1"/>
  <c r="M282" i="2"/>
  <c r="M281" i="2" s="1"/>
  <c r="M280" i="2" s="1"/>
  <c r="O347" i="2"/>
  <c r="O344" i="2" s="1"/>
  <c r="P348" i="2"/>
  <c r="P347" i="2" s="1"/>
  <c r="P344" i="2" s="1"/>
  <c r="O202" i="2"/>
  <c r="P202" i="2" s="1"/>
  <c r="O209" i="2"/>
  <c r="P209" i="2" s="1"/>
  <c r="N253" i="2"/>
  <c r="E3" i="2"/>
  <c r="E823" i="2" s="1"/>
  <c r="P591" i="2"/>
  <c r="P590" i="2" s="1"/>
  <c r="O258" i="2"/>
  <c r="P258" i="2"/>
  <c r="N273" i="2"/>
  <c r="N272" i="2" s="1"/>
  <c r="O274" i="2"/>
  <c r="O273" i="2" s="1"/>
  <c r="O272" i="2" s="1"/>
  <c r="N225" i="2"/>
  <c r="O225" i="2" s="1"/>
  <c r="O266" i="2"/>
  <c r="P266" i="2"/>
  <c r="O193" i="2"/>
  <c r="P119" i="2"/>
  <c r="O157" i="2"/>
  <c r="P157" i="2"/>
  <c r="M590" i="2"/>
  <c r="N283" i="2"/>
  <c r="N282" i="2" s="1"/>
  <c r="N281" i="2" s="1"/>
  <c r="N280" i="2" s="1"/>
  <c r="P174" i="2"/>
  <c r="O262" i="2"/>
  <c r="P262" i="2"/>
  <c r="G459" i="2"/>
  <c r="N12" i="2"/>
  <c r="N11" i="2" s="1"/>
  <c r="N6" i="2" s="1"/>
  <c r="N5" i="2" s="1"/>
  <c r="N4" i="2" s="1"/>
  <c r="O204" i="2"/>
  <c r="P204" i="2" s="1"/>
  <c r="O194" i="2"/>
  <c r="P194" i="2" s="1"/>
  <c r="O270" i="2"/>
  <c r="O269" i="2" s="1"/>
  <c r="O268" i="2" s="1"/>
  <c r="O21" i="2"/>
  <c r="O12" i="2" s="1"/>
  <c r="O11" i="2" s="1"/>
  <c r="O6" i="2" s="1"/>
  <c r="O5" i="2" s="1"/>
  <c r="O4" i="2" s="1"/>
  <c r="P22" i="2"/>
  <c r="P21" i="2" s="1"/>
  <c r="O48" i="2"/>
  <c r="O47" i="2" s="1"/>
  <c r="O46" i="2" s="1"/>
  <c r="P50" i="2"/>
  <c r="P48" i="2" s="1"/>
  <c r="P47" i="2" s="1"/>
  <c r="P46" i="2" s="1"/>
  <c r="P179" i="2"/>
  <c r="K459" i="2"/>
  <c r="G294" i="2"/>
  <c r="K294" i="2"/>
  <c r="K293" i="2" s="1"/>
  <c r="J293" i="2"/>
  <c r="P25" i="2"/>
  <c r="P170" i="2"/>
  <c r="F429" i="2"/>
  <c r="F428" i="2" s="1"/>
  <c r="F293" i="2" s="1"/>
  <c r="F3" i="2" s="1"/>
  <c r="F823" i="2" s="1"/>
  <c r="G386" i="2"/>
  <c r="G385" i="2" s="1"/>
  <c r="D344" i="2"/>
  <c r="D310" i="2" s="1"/>
  <c r="D296" i="2"/>
  <c r="O328" i="2"/>
  <c r="O321" i="2" s="1"/>
  <c r="O320" i="2" s="1"/>
  <c r="M405" i="2"/>
  <c r="M385" i="2" s="1"/>
  <c r="N406" i="2"/>
  <c r="O417" i="2"/>
  <c r="P417" i="2" s="1"/>
  <c r="P78" i="2"/>
  <c r="P76" i="2" s="1"/>
  <c r="P75" i="2" s="1"/>
  <c r="P74" i="2" s="1"/>
  <c r="P73" i="2" s="1"/>
  <c r="P72" i="2" s="1"/>
  <c r="N76" i="2"/>
  <c r="N75" i="2" s="1"/>
  <c r="N74" i="2" s="1"/>
  <c r="N73" i="2" s="1"/>
  <c r="N72" i="2" s="1"/>
  <c r="P18" i="2"/>
  <c r="P17" i="2" s="1"/>
  <c r="P12" i="2" s="1"/>
  <c r="P11" i="2" s="1"/>
  <c r="P6" i="2" s="1"/>
  <c r="P5" i="2" s="1"/>
  <c r="P4" i="2" s="1"/>
  <c r="P435" i="2"/>
  <c r="P434" i="2" s="1"/>
  <c r="P429" i="2" s="1"/>
  <c r="P428" i="2" s="1"/>
  <c r="O42" i="2"/>
  <c r="P255" i="2"/>
  <c r="P265" i="2"/>
  <c r="N33" i="2"/>
  <c r="P120" i="2"/>
  <c r="L670" i="2"/>
  <c r="L822" i="2" s="1"/>
  <c r="P676" i="2"/>
  <c r="L428" i="2"/>
  <c r="I310" i="2"/>
  <c r="I295" i="2" s="1"/>
  <c r="I294" i="2" s="1"/>
  <c r="I293" i="2" s="1"/>
  <c r="I73" i="2"/>
  <c r="I72" i="2" s="1"/>
  <c r="G591" i="2"/>
  <c r="G590" i="2" s="1"/>
  <c r="I5" i="2"/>
  <c r="I4" i="2" s="1"/>
  <c r="P183" i="2"/>
  <c r="P173" i="2"/>
  <c r="P34" i="2"/>
  <c r="P33" i="2" s="1"/>
  <c r="D428" i="2"/>
  <c r="J73" i="2"/>
  <c r="J72" i="2" s="1"/>
  <c r="J3" i="2" s="1"/>
  <c r="J823" i="2" s="1"/>
  <c r="K102" i="2"/>
  <c r="O40" i="2"/>
  <c r="O38" i="2" s="1"/>
  <c r="O37" i="2" s="1"/>
  <c r="P40" i="2"/>
  <c r="P38" i="2" s="1"/>
  <c r="P37" i="2" s="1"/>
  <c r="N602" i="2"/>
  <c r="N590" i="2" s="1"/>
  <c r="J591" i="2"/>
  <c r="J590" i="2" s="1"/>
  <c r="P602" i="2"/>
  <c r="H428" i="2"/>
  <c r="I590" i="2"/>
  <c r="P163" i="2"/>
  <c r="P198" i="2"/>
  <c r="N114" i="2"/>
  <c r="P116" i="2"/>
  <c r="F102" i="2"/>
  <c r="G428" i="2"/>
  <c r="P672" i="2"/>
  <c r="P201" i="2"/>
  <c r="O179" i="2"/>
  <c r="N167" i="2"/>
  <c r="H310" i="2"/>
  <c r="H295" i="2" s="1"/>
  <c r="H294" i="2" s="1"/>
  <c r="H293" i="2" s="1"/>
  <c r="M602" i="2"/>
  <c r="H602" i="2"/>
  <c r="H590" i="2" s="1"/>
  <c r="F591" i="2"/>
  <c r="F590" i="2" s="1"/>
  <c r="P513" i="2"/>
  <c r="P509" i="2" s="1"/>
  <c r="D12" i="2"/>
  <c r="D11" i="2" s="1"/>
  <c r="D6" i="2" s="1"/>
  <c r="D5" i="2" s="1"/>
  <c r="D4" i="2" s="1"/>
  <c r="H12" i="2"/>
  <c r="H11" i="2" s="1"/>
  <c r="H6" i="2" s="1"/>
  <c r="H5" i="2" s="1"/>
  <c r="H4" i="2" s="1"/>
  <c r="H460" i="2"/>
  <c r="H459" i="2" s="1"/>
  <c r="L12" i="2"/>
  <c r="L11" i="2" s="1"/>
  <c r="L6" i="2" s="1"/>
  <c r="L5" i="2" s="1"/>
  <c r="L4" i="2" s="1"/>
  <c r="K12" i="2"/>
  <c r="K11" i="2" s="1"/>
  <c r="K6" i="2" s="1"/>
  <c r="K5" i="2" s="1"/>
  <c r="K4" i="2" s="1"/>
  <c r="G12" i="2"/>
  <c r="G11" i="2" s="1"/>
  <c r="G6" i="2" s="1"/>
  <c r="G5" i="2" s="1"/>
  <c r="G4" i="2" s="1"/>
  <c r="L310" i="2"/>
  <c r="K658" i="2"/>
  <c r="K657" i="2" s="1"/>
  <c r="K656" i="2" s="1"/>
  <c r="G661" i="2"/>
  <c r="G658" i="2" s="1"/>
  <c r="G657" i="2" s="1"/>
  <c r="G656" i="2" s="1"/>
  <c r="H658" i="2"/>
  <c r="H657" i="2" s="1"/>
  <c r="H656" i="2" s="1"/>
  <c r="L616" i="2"/>
  <c r="L590" i="2" s="1"/>
  <c r="K557" i="2"/>
  <c r="K556" i="2" s="1"/>
  <c r="I573" i="2"/>
  <c r="I556" i="2" s="1"/>
  <c r="I459" i="2" s="1"/>
  <c r="N321" i="2"/>
  <c r="N320" i="2" s="1"/>
  <c r="N310" i="2" s="1"/>
  <c r="O356" i="2"/>
  <c r="P356" i="2"/>
  <c r="M360" i="2"/>
  <c r="L354" i="2"/>
  <c r="L353" i="2" s="1"/>
  <c r="O501" i="2"/>
  <c r="O500" i="2" s="1"/>
  <c r="O499" i="2" s="1"/>
  <c r="O498" i="2" s="1"/>
  <c r="N571" i="2"/>
  <c r="M568" i="2"/>
  <c r="M567" i="2" s="1"/>
  <c r="M557" i="2" s="1"/>
  <c r="M556" i="2" s="1"/>
  <c r="O617" i="2"/>
  <c r="O616" i="2" s="1"/>
  <c r="O590" i="2" s="1"/>
  <c r="J461" i="2"/>
  <c r="J460" i="2" s="1"/>
  <c r="J459" i="2" s="1"/>
  <c r="P728" i="2"/>
  <c r="N509" i="2"/>
  <c r="M534" i="2"/>
  <c r="M528" i="2" s="1"/>
  <c r="M459" i="2" s="1"/>
  <c r="G557" i="2"/>
  <c r="G556" i="2" s="1"/>
  <c r="M196" i="2"/>
  <c r="L240" i="2"/>
  <c r="L210" i="2" s="1"/>
  <c r="L112" i="2" s="1"/>
  <c r="L111" i="2" s="1"/>
  <c r="L108" i="2" s="1"/>
  <c r="L102" i="2" s="1"/>
  <c r="P463" i="2"/>
  <c r="P462" i="2" s="1"/>
  <c r="P461" i="2" s="1"/>
  <c r="O463" i="2"/>
  <c r="O488" i="2"/>
  <c r="O487" i="2" s="1"/>
  <c r="O496" i="2"/>
  <c r="O495" i="2" s="1"/>
  <c r="N218" i="2"/>
  <c r="M235" i="2"/>
  <c r="N235" i="2"/>
  <c r="O408" i="2"/>
  <c r="P408" i="2"/>
  <c r="N423" i="2"/>
  <c r="O464" i="2"/>
  <c r="P464" i="2"/>
  <c r="M206" i="2"/>
  <c r="O220" i="2"/>
  <c r="P220" i="2" s="1"/>
  <c r="P326" i="2"/>
  <c r="M361" i="2"/>
  <c r="N361" i="2" s="1"/>
  <c r="O361" i="2" s="1"/>
  <c r="N412" i="2"/>
  <c r="O412" i="2" s="1"/>
  <c r="N485" i="2"/>
  <c r="P493" i="2"/>
  <c r="O493" i="2"/>
  <c r="N666" i="2"/>
  <c r="N662" i="2" s="1"/>
  <c r="N661" i="2" s="1"/>
  <c r="N658" i="2" s="1"/>
  <c r="N657" i="2" s="1"/>
  <c r="N656" i="2" s="1"/>
  <c r="O127" i="2"/>
  <c r="O114" i="2" s="1"/>
  <c r="M182" i="2"/>
  <c r="M267" i="2"/>
  <c r="M260" i="2"/>
  <c r="O374" i="2"/>
  <c r="O371" i="2" s="1"/>
  <c r="O366" i="2" s="1"/>
  <c r="P421" i="2"/>
  <c r="O418" i="2"/>
  <c r="P418" i="2"/>
  <c r="P468" i="2"/>
  <c r="P466" i="2" s="1"/>
  <c r="O494" i="2"/>
  <c r="P494" i="2" s="1"/>
  <c r="P505" i="2"/>
  <c r="P504" i="2" s="1"/>
  <c r="P503" i="2" s="1"/>
  <c r="P502" i="2" s="1"/>
  <c r="N261" i="2"/>
  <c r="N249" i="2"/>
  <c r="N245" i="2"/>
  <c r="D25" i="10"/>
  <c r="D32" i="10" s="1"/>
  <c r="C25" i="10"/>
  <c r="C32" i="10" s="1"/>
  <c r="F25" i="10"/>
  <c r="P321" i="2" l="1"/>
  <c r="P320" i="2" s="1"/>
  <c r="P310" i="2" s="1"/>
  <c r="O249" i="2"/>
  <c r="P249" i="2" s="1"/>
  <c r="M165" i="2"/>
  <c r="O485" i="2"/>
  <c r="O484" i="2" s="1"/>
  <c r="O483" i="2" s="1"/>
  <c r="O479" i="2" s="1"/>
  <c r="N484" i="2"/>
  <c r="N483" i="2" s="1"/>
  <c r="N479" i="2" s="1"/>
  <c r="N460" i="2" s="1"/>
  <c r="N165" i="2"/>
  <c r="N112" i="2" s="1"/>
  <c r="N111" i="2" s="1"/>
  <c r="N108" i="2" s="1"/>
  <c r="N102" i="2" s="1"/>
  <c r="I3" i="2"/>
  <c r="I823" i="2" s="1"/>
  <c r="P822" i="2"/>
  <c r="O261" i="2"/>
  <c r="P261" i="2" s="1"/>
  <c r="P374" i="2"/>
  <c r="P371" i="2" s="1"/>
  <c r="P366" i="2" s="1"/>
  <c r="N267" i="2"/>
  <c r="O267" i="2" s="1"/>
  <c r="P267" i="2"/>
  <c r="P127" i="2"/>
  <c r="O491" i="2"/>
  <c r="O486" i="2" s="1"/>
  <c r="P412" i="2"/>
  <c r="P206" i="2"/>
  <c r="O423" i="2"/>
  <c r="N422" i="2"/>
  <c r="O235" i="2"/>
  <c r="P235" i="2" s="1"/>
  <c r="P488" i="2"/>
  <c r="P487" i="2" s="1"/>
  <c r="O571" i="2"/>
  <c r="O568" i="2" s="1"/>
  <c r="O567" i="2" s="1"/>
  <c r="O557" i="2" s="1"/>
  <c r="O556" i="2" s="1"/>
  <c r="N568" i="2"/>
  <c r="N567" i="2" s="1"/>
  <c r="N557" i="2" s="1"/>
  <c r="N556" i="2" s="1"/>
  <c r="P571" i="2"/>
  <c r="P568" i="2" s="1"/>
  <c r="P567" i="2" s="1"/>
  <c r="P557" i="2" s="1"/>
  <c r="P556" i="2" s="1"/>
  <c r="N360" i="2"/>
  <c r="M354" i="2"/>
  <c r="M353" i="2" s="1"/>
  <c r="M295" i="2" s="1"/>
  <c r="M294" i="2" s="1"/>
  <c r="M293" i="2" s="1"/>
  <c r="K3" i="2"/>
  <c r="K823" i="2" s="1"/>
  <c r="O406" i="2"/>
  <c r="O405" i="2" s="1"/>
  <c r="N405" i="2"/>
  <c r="P406" i="2"/>
  <c r="P405" i="2" s="1"/>
  <c r="D295" i="2"/>
  <c r="D294" i="2" s="1"/>
  <c r="D293" i="2" s="1"/>
  <c r="D3" i="2" s="1"/>
  <c r="D823" i="2" s="1"/>
  <c r="P270" i="2"/>
  <c r="P269" i="2" s="1"/>
  <c r="P268" i="2" s="1"/>
  <c r="P274" i="2"/>
  <c r="P273" i="2" s="1"/>
  <c r="P272" i="2" s="1"/>
  <c r="O310" i="2"/>
  <c r="P283" i="2"/>
  <c r="P282" i="2" s="1"/>
  <c r="P281" i="2" s="1"/>
  <c r="P280" i="2" s="1"/>
  <c r="P193" i="2"/>
  <c r="H3" i="2"/>
  <c r="H823" i="2" s="1"/>
  <c r="M192" i="2"/>
  <c r="L3" i="2"/>
  <c r="L823" i="2" s="1"/>
  <c r="G293" i="2"/>
  <c r="G3" i="2" s="1"/>
  <c r="G823" i="2" s="1"/>
  <c r="M240" i="2"/>
  <c r="P491" i="2"/>
  <c r="P218" i="2"/>
  <c r="O218" i="2"/>
  <c r="P114" i="2"/>
  <c r="P225" i="2"/>
  <c r="O245" i="2"/>
  <c r="N260" i="2"/>
  <c r="N240" i="2" s="1"/>
  <c r="N210" i="2" s="1"/>
  <c r="N182" i="2"/>
  <c r="O182" i="2" s="1"/>
  <c r="P182" i="2" s="1"/>
  <c r="P666" i="2"/>
  <c r="P662" i="2" s="1"/>
  <c r="P661" i="2" s="1"/>
  <c r="P658" i="2" s="1"/>
  <c r="P657" i="2" s="1"/>
  <c r="P656" i="2" s="1"/>
  <c r="P361" i="2"/>
  <c r="N206" i="2"/>
  <c r="O206" i="2" s="1"/>
  <c r="P496" i="2"/>
  <c r="P495" i="2" s="1"/>
  <c r="O462" i="2"/>
  <c r="O461" i="2" s="1"/>
  <c r="N196" i="2"/>
  <c r="N192" i="2" s="1"/>
  <c r="P501" i="2"/>
  <c r="P500" i="2" s="1"/>
  <c r="P499" i="2" s="1"/>
  <c r="P498" i="2" s="1"/>
  <c r="L295" i="2"/>
  <c r="L294" i="2" s="1"/>
  <c r="L293" i="2" s="1"/>
  <c r="O167" i="2"/>
  <c r="P328" i="2"/>
  <c r="O283" i="2"/>
  <c r="O282" i="2" s="1"/>
  <c r="O281" i="2" s="1"/>
  <c r="O280" i="2" s="1"/>
  <c r="M210" i="2"/>
  <c r="O253" i="2"/>
  <c r="P253" i="2" s="1"/>
  <c r="E25" i="10"/>
  <c r="N3" i="2" l="1"/>
  <c r="N823" i="2" s="1"/>
  <c r="O260" i="2"/>
  <c r="O240" i="2" s="1"/>
  <c r="O210" i="2" s="1"/>
  <c r="O196" i="2"/>
  <c r="O192" i="2" s="1"/>
  <c r="O360" i="2"/>
  <c r="N354" i="2"/>
  <c r="N353" i="2" s="1"/>
  <c r="N295" i="2" s="1"/>
  <c r="N294" i="2" s="1"/>
  <c r="N293" i="2" s="1"/>
  <c r="P486" i="2"/>
  <c r="O422" i="2"/>
  <c r="O385" i="2" s="1"/>
  <c r="P423" i="2"/>
  <c r="P422" i="2" s="1"/>
  <c r="M112" i="2"/>
  <c r="M111" i="2" s="1"/>
  <c r="M108" i="2" s="1"/>
  <c r="M102" i="2" s="1"/>
  <c r="M3" i="2" s="1"/>
  <c r="M823" i="2" s="1"/>
  <c r="O165" i="2"/>
  <c r="P385" i="2"/>
  <c r="O460" i="2"/>
  <c r="O459" i="2" s="1"/>
  <c r="P485" i="2"/>
  <c r="P484" i="2" s="1"/>
  <c r="P483" i="2" s="1"/>
  <c r="P479" i="2" s="1"/>
  <c r="P245" i="2"/>
  <c r="N385" i="2"/>
  <c r="P167" i="2"/>
  <c r="P165" i="2" s="1"/>
  <c r="N459" i="2"/>
  <c r="P196" i="2" l="1"/>
  <c r="P192" i="2" s="1"/>
  <c r="P112" i="2" s="1"/>
  <c r="P111" i="2" s="1"/>
  <c r="P108" i="2" s="1"/>
  <c r="P102" i="2" s="1"/>
  <c r="P3" i="2" s="1"/>
  <c r="P823" i="2" s="1"/>
  <c r="P360" i="2"/>
  <c r="P354" i="2" s="1"/>
  <c r="P353" i="2" s="1"/>
  <c r="P295" i="2" s="1"/>
  <c r="P294" i="2" s="1"/>
  <c r="P293" i="2" s="1"/>
  <c r="O354" i="2"/>
  <c r="O353" i="2" s="1"/>
  <c r="O295" i="2" s="1"/>
  <c r="O294" i="2" s="1"/>
  <c r="O293" i="2" s="1"/>
  <c r="P240" i="2"/>
  <c r="P210" i="2" s="1"/>
  <c r="O112" i="2"/>
  <c r="O111" i="2" s="1"/>
  <c r="O108" i="2" s="1"/>
  <c r="O102" i="2" s="1"/>
  <c r="O3" i="2" s="1"/>
  <c r="O823" i="2" s="1"/>
  <c r="P460" i="2"/>
  <c r="P459" i="2" s="1"/>
  <c r="P260" i="2"/>
  <c r="I54" i="14" l="1"/>
  <c r="I36" i="14" s="1"/>
  <c r="G54" i="14"/>
  <c r="G36" i="14" s="1"/>
  <c r="G35" i="14" s="1"/>
  <c r="G4" i="14" s="1"/>
  <c r="G3" i="14" s="1"/>
  <c r="E4" i="10" s="1"/>
  <c r="E3" i="10" s="1"/>
  <c r="H54" i="14"/>
  <c r="H36" i="14" s="1"/>
  <c r="H35" i="14" s="1"/>
  <c r="H4" i="14" s="1"/>
  <c r="H3" i="14" s="1"/>
  <c r="F4" i="10" s="1"/>
  <c r="E20" i="10" l="1"/>
  <c r="E32" i="10"/>
  <c r="F3" i="10"/>
  <c r="H2" i="14"/>
  <c r="H1383" i="14" s="1"/>
  <c r="H1385" i="14" s="1"/>
  <c r="G2" i="14"/>
  <c r="G1383" i="14" s="1"/>
  <c r="G1385" i="14" s="1"/>
  <c r="F20" i="10" l="1"/>
  <c r="F32" i="10"/>
  <c r="J54" i="14"/>
  <c r="J37" i="14"/>
  <c r="J36" i="14" l="1"/>
  <c r="J35" i="14" s="1"/>
  <c r="J4" i="14" s="1"/>
  <c r="J3" i="14" s="1"/>
  <c r="I72" i="14"/>
  <c r="I71" i="14" s="1"/>
  <c r="I35" i="14" s="1"/>
  <c r="I4" i="14" s="1"/>
  <c r="I3" i="14" s="1"/>
  <c r="J2" i="14" l="1"/>
  <c r="J1383" i="14" s="1"/>
  <c r="J1385" i="14" s="1"/>
  <c r="H4" i="10"/>
  <c r="I2" i="14"/>
  <c r="I1383" i="14" s="1"/>
  <c r="I1385" i="14" s="1"/>
  <c r="G4" i="10"/>
  <c r="G3" i="10" l="1"/>
  <c r="G32" i="10" s="1"/>
  <c r="H3" i="10"/>
  <c r="H32" i="10" s="1"/>
  <c r="H20" i="10" l="1"/>
  <c r="G20" i="10"/>
  <c r="P945" i="16" l="1"/>
  <c r="P952" i="16"/>
  <c r="P1130" i="16"/>
  <c r="P1131" i="16" s="1"/>
</calcChain>
</file>

<file path=xl/sharedStrings.xml><?xml version="1.0" encoding="utf-8"?>
<sst xmlns="http://schemas.openxmlformats.org/spreadsheetml/2006/main" count="9035" uniqueCount="3457">
  <si>
    <t>Código</t>
  </si>
  <si>
    <t>Fonte</t>
  </si>
  <si>
    <t xml:space="preserve">  TÍTULO CONTA</t>
  </si>
  <si>
    <t xml:space="preserve">Janeiro 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</si>
  <si>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</si>
  <si>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</si>
  <si>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</si>
  <si>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</si>
  <si>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</si>
  <si>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</si>
  <si>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</si>
  <si>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</si>
  <si>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</si>
  <si>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</si>
  <si>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</si>
  <si>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
2014</t>
  </si>
  <si>
    <t>Realizado</t>
  </si>
  <si>
    <t>Previsão</t>
  </si>
  <si>
    <t>1.0.0.0.00.00.00.00.00</t>
  </si>
  <si>
    <t>Receitas Correntes</t>
  </si>
  <si>
    <t>1.1.0.0.00.00.00.00.00</t>
  </si>
  <si>
    <t>Receita Tributária</t>
  </si>
  <si>
    <t>1.1.1.0.00.00.00.00.00</t>
  </si>
  <si>
    <t>Impostos</t>
  </si>
  <si>
    <t>1.1.1.2.00.00.00.00.00</t>
  </si>
  <si>
    <t>Impostos sobre o Patrimônio e a Renda</t>
  </si>
  <si>
    <t>1.1.1.2.02.00.00.00.00</t>
  </si>
  <si>
    <t>Imposto sobre a Propriedade Predial e Territorial Urbana – IPTU</t>
  </si>
  <si>
    <t>1.1.1.2.02.00.01.00.00</t>
  </si>
  <si>
    <t>0001</t>
  </si>
  <si>
    <t>IPTU - Próprio</t>
  </si>
  <si>
    <t>1.1.1.2.02.00.02.00.00</t>
  </si>
  <si>
    <t>0020</t>
  </si>
  <si>
    <t>IPTU - MDE</t>
  </si>
  <si>
    <t>1.1.1.2.02.00.03.00.00</t>
  </si>
  <si>
    <t>0040</t>
  </si>
  <si>
    <t>IPTU - ASPS</t>
  </si>
  <si>
    <t>1.1.1.2.04.00.00.00.00</t>
  </si>
  <si>
    <t>Imposto sobre a Renda e Proventos de Qualquer Natureza</t>
  </si>
  <si>
    <t>1.1.1.2.04.31.00.00.00</t>
  </si>
  <si>
    <t>Imposto de Renda Retido nas Fontes sobre os Rendimentos do Trabalho</t>
  </si>
  <si>
    <t>1.1.1.2.04.31.01.00.00</t>
  </si>
  <si>
    <t>IRRF sobre Rendimentos do Trabalho- Ativos/Inativos do Poder 
Executivo/Indiretas</t>
  </si>
  <si>
    <t>1.1.1.2.04.31.01.01.00</t>
  </si>
  <si>
    <t>IRRF - Ativo/Inativo - Executivo/ Indireta - Próprio</t>
  </si>
  <si>
    <t>1.1.1.2.04.31.01.02.00</t>
  </si>
  <si>
    <t>IRRF - Ativo/Inativo - Executivo / Indireta - MDE</t>
  </si>
  <si>
    <t>1.1.1.2.04.31.01.03.00</t>
  </si>
  <si>
    <t>IRRF - Ativo/Inativo - Executivo / Indireta - ASPS</t>
  </si>
  <si>
    <t>1.1.1.2.04.31.02.00.00</t>
  </si>
  <si>
    <t>IRRF sobre Rendimentos do Trabalho - Ativos/Inativos do Poder Legislativo</t>
  </si>
  <si>
    <t>1.1.1.2.04.31.02.01.00</t>
  </si>
  <si>
    <t>IRRF - Ativo/Inativo - Legislativo - Próprio</t>
  </si>
  <si>
    <t>1.1.1.2.04.31.02.02.00</t>
  </si>
  <si>
    <t>IRRF – Ativo/Inativo - Legislativo - MDE</t>
  </si>
  <si>
    <t>1.1.1.2.04.31.02.03.00</t>
  </si>
  <si>
    <t>IRRF - Ativo/Inativo - Legislativo - ASPS</t>
  </si>
  <si>
    <t>1.1.1.2.04.31.03.00.00</t>
  </si>
  <si>
    <t>IRRF sobre Rendimentos do Trabalho - Inativos Pagos pelo RPPS</t>
  </si>
  <si>
    <t>1.1.1.2.04.31.03.01.00</t>
  </si>
  <si>
    <t>IRRF - Inativos Pagos pelo RPPS - Próprio</t>
  </si>
  <si>
    <t>1.1.1.2.04.31.03.02.00</t>
  </si>
  <si>
    <t>IRRF - Inativos Pagos pelo RPPS - MDE</t>
  </si>
  <si>
    <t>1.1.1.2.04.31.03.03.00</t>
  </si>
  <si>
    <t xml:space="preserve">IRRF - Inativos Pagos pelo RPPS - ASPS </t>
  </si>
  <si>
    <t>1.1.1.2.04.31.05.00.00</t>
  </si>
  <si>
    <t>IRRF sobre Rendimentos - Pensionistas Pagos com Recursos do RPPS</t>
  </si>
  <si>
    <t>1.1.1.2.04.31.05.01.00</t>
  </si>
  <si>
    <t xml:space="preserve">IRRF - Pensionistas Pagos com Recursos do RPPS - Próprio </t>
  </si>
  <si>
    <t>1.1.1.2.04.31.05.02.00</t>
  </si>
  <si>
    <t>IRRF - Pensionistas Pagos com Recursos do RPPS - MDE</t>
  </si>
  <si>
    <t>1.1.1.2.04.31.05.03.00</t>
  </si>
  <si>
    <t>IRRF - Pensionistas Pagos com Recursos do RPPS - ASPS</t>
  </si>
  <si>
    <t>1.1.1.2.04.31.06.00.00</t>
  </si>
  <si>
    <t>IRRF sobre Rendimentos - Prestação de Serviços de Terceiros - Poder 
Executivo/Indiretas</t>
  </si>
  <si>
    <t>1.1.1.2.04.31.06.01.00</t>
  </si>
  <si>
    <t>IRRF - Prestação de Serviços de Terceiros - Poder Executivo/Indiretas - Próprio</t>
  </si>
  <si>
    <t>1.1.1.2.04.31.06.02.00</t>
  </si>
  <si>
    <t>IRRF - Prestação de Serviços de Terceiros - Poder Executivo/Indiretas - MDE</t>
  </si>
  <si>
    <t>1.1.1.2.04.31.06.03.00</t>
  </si>
  <si>
    <t xml:space="preserve">IRRF - Prestação de Serviços  de Terceiros - Poder Executivo/Indiretas - ASPS </t>
  </si>
  <si>
    <t>1.1.1.2.04.31.07.00.00</t>
  </si>
  <si>
    <t xml:space="preserve">IRRF s/  Rendimentos - Prestação de Serv. de Terceiros - Poder Legislativo </t>
  </si>
  <si>
    <t>1.1.1.2.04.31.07.01.00</t>
  </si>
  <si>
    <t xml:space="preserve">IRRF - Sobre Rendim. -  Prestação de Serviços de Terceiros - Poder Legislativo - Próprio </t>
  </si>
  <si>
    <t>1.1.1.2.04.31.07.02.00</t>
  </si>
  <si>
    <t xml:space="preserve">IRRF - Sobre Rendim. -  Prestação de Serviços de Terceiros - Poder Legislativo - MDE </t>
  </si>
  <si>
    <t>1.1.1.2.04.31.07.03.00</t>
  </si>
  <si>
    <t xml:space="preserve">IRRF - Sobre Rendim. -  Prestação de Serviços de Terceiros - Poder Legislativo - ASPS </t>
  </si>
  <si>
    <t>1.1.1.2.04.34.00.00.00</t>
  </si>
  <si>
    <t>Retido nas Fontes - Outros Rendimentos</t>
  </si>
  <si>
    <t>1.1.1.2.04.34.03.00.00</t>
  </si>
  <si>
    <t>Retido nas Fontes - Outros Rendimentos - Poder Executivo</t>
  </si>
  <si>
    <t>1.1.1.2.04.34.03.01.00</t>
  </si>
  <si>
    <t>Retido nas Fontes - Outros Rendimentos - Poder Executivo - Próprio</t>
  </si>
  <si>
    <t>1.1.1.2.04.34.03.02.00</t>
  </si>
  <si>
    <t>Retido nas Fontes - Outros Rendimentos - Poder Executivo - MDE</t>
  </si>
  <si>
    <t>1.1.1.2.04.34.03.03.00</t>
  </si>
  <si>
    <t>Retido nas Fontes - Outros Rendimentos - Poder Executivo - ASPS</t>
  </si>
  <si>
    <t>1.1.1.2.08.00.00.00.00</t>
  </si>
  <si>
    <t>Imp. s/ Transmissão "Inter Vivos" Bens Imóv. de Direitos Reais s/ Imóveis - ITBI</t>
  </si>
  <si>
    <t>1.1.1.2.08.00.01.00.00</t>
  </si>
  <si>
    <t>ITBI-Próprio</t>
  </si>
  <si>
    <t>1.1.1.2.08.00.02.00.00</t>
  </si>
  <si>
    <t>ITBI-MDE</t>
  </si>
  <si>
    <t>1.1.1.2.08.00.03.00.00</t>
  </si>
  <si>
    <t>ITBI-ASPS</t>
  </si>
  <si>
    <t>1.1.1.3.00.00.00.00.00</t>
  </si>
  <si>
    <t>Imposto Sobre a Produção e a Circulação</t>
  </si>
  <si>
    <t>1.1.1.3.05.00.00.00.00</t>
  </si>
  <si>
    <t>Imposto Sobre Serviços de Qualquer Natureza</t>
  </si>
  <si>
    <t>1.1.1.3.05.01.00.00.00</t>
  </si>
  <si>
    <t>1.1.1.3.05.01.01.00.00</t>
  </si>
  <si>
    <t>ISS - Próprio</t>
  </si>
  <si>
    <t>1.1.1.3.05.01.02.00.00</t>
  </si>
  <si>
    <t>ISS - MDE</t>
  </si>
  <si>
    <t>1.1.1.3.05.01.03.00.00</t>
  </si>
  <si>
    <t>ISS - ASPS</t>
  </si>
  <si>
    <t>1.1.2.0.00.00.00.00.00</t>
  </si>
  <si>
    <t>Taxas</t>
  </si>
  <si>
    <t>1.1.2.1.00.00.00.00.00</t>
  </si>
  <si>
    <t>Taxas pelo Exercício do Poder de Polícia</t>
  </si>
  <si>
    <t>1.1.2.1.17.00.00.00.00</t>
  </si>
  <si>
    <t>4001</t>
  </si>
  <si>
    <t>Taxa de Fiscalização de Vigilância Sanitária</t>
  </si>
  <si>
    <t>1.1.2.1.21.00.00.00.00</t>
  </si>
  <si>
    <t>1005</t>
  </si>
  <si>
    <t>Taxa de Controle e Fiscalização Ambiental</t>
  </si>
  <si>
    <t>1.1.2.1.25.00.00.00.00</t>
  </si>
  <si>
    <t>Taxa de Licença para Funcionamento de Estabelecimentos Comerciais,
 Industriais e Prestadoras de Serviços</t>
  </si>
  <si>
    <t>1.1.2.1.29.00.00.00.00</t>
  </si>
  <si>
    <t>Taxa de Licença para Execução de Obras</t>
  </si>
  <si>
    <t>1.1.2.1.31.00.00.00.00</t>
  </si>
  <si>
    <t>Taxa de Utilização de Área de Domínio Público</t>
  </si>
  <si>
    <t>1.1.2.1.32.00.00.00.00</t>
  </si>
  <si>
    <t>Taxa de Aprovação do Projeto de Construção Civil</t>
  </si>
  <si>
    <t>1.1.2.1.99.00.00.00.00</t>
  </si>
  <si>
    <t>Outras Taxas pelo Exercício do Poder de Polícia</t>
  </si>
  <si>
    <t>1.1.2.1.99.00.01.00.00</t>
  </si>
  <si>
    <t>1001</t>
  </si>
  <si>
    <t>Taxa para Prevenção de Incêndio</t>
  </si>
  <si>
    <t>1.1.2.1.99.00.03.00.00</t>
  </si>
  <si>
    <t>Taxas Diversas Poder de Polícia</t>
  </si>
  <si>
    <t>1.1.2.1.99.00.07.00.00</t>
  </si>
  <si>
    <t>1301</t>
  </si>
  <si>
    <t>Taxa de Regularização de Obras – FUNDURAN</t>
  </si>
  <si>
    <t>1.1.2.2.00.00.00.00.00</t>
  </si>
  <si>
    <t>Taxas pela Prestação de Serviços</t>
  </si>
  <si>
    <t>1.1.2.2.21.00.00.00.00</t>
  </si>
  <si>
    <t>Taxas de Serviços Cadastrais</t>
  </si>
  <si>
    <t>1.1.2.2.28.00.00.00.00</t>
  </si>
  <si>
    <t>Taxa de Cemitério</t>
  </si>
  <si>
    <t>1.1.2.2.90.00.00.00.00</t>
  </si>
  <si>
    <t>Taxa de Limpeza Pública</t>
  </si>
  <si>
    <t>1.1.2.2.99.00.00.00.00</t>
  </si>
  <si>
    <t>Outras Taxas pela Prestação de Serviços</t>
  </si>
  <si>
    <t>1.1.2.2.99.00.01.00.00</t>
  </si>
  <si>
    <t>Taxa de Registro / Inspeção de Produtos Agropecuários</t>
  </si>
  <si>
    <t>1.1.2.2.99.00.06.00.00</t>
  </si>
  <si>
    <t>Taxa Custo Operacional dos Consignados</t>
  </si>
  <si>
    <t>1.1.2.2.99.00.11.00.00</t>
  </si>
  <si>
    <t>Taxa de Vistoria de Trânsito</t>
  </si>
  <si>
    <t>1.2.0.0.00.00.00.00.00</t>
  </si>
  <si>
    <t>Receita de Contribuições</t>
  </si>
  <si>
    <t>1.2.1.0.00.00.00.00.00</t>
  </si>
  <si>
    <t>Contribuições Sociais</t>
  </si>
  <si>
    <t>1.2.1.0.01.00.00.00.00</t>
  </si>
  <si>
    <t>Contribuição Social Para o Financiamento da Seguridade Social</t>
  </si>
  <si>
    <t>1.2.1.0.01.01.00.00.00</t>
  </si>
  <si>
    <t>Receita do Principal da Contribuição P/o Financiam.da Seguridade Social</t>
  </si>
  <si>
    <t>1.2.1.0.01.01.03.00.00</t>
  </si>
  <si>
    <t>Contrib.dos Serv.Ativos P/a Assist.Médica do Servidor– Fdo Saúde*</t>
  </si>
  <si>
    <t>1.2.1.0.01.01.03.01.00</t>
  </si>
  <si>
    <t>0400</t>
  </si>
  <si>
    <t>Contribuição dos Serv.Ativos p/Assist.Med.dos Serv.-Legislativo.</t>
  </si>
  <si>
    <t>1.2.1.0.01.01.03.02.00</t>
  </si>
  <si>
    <t>Contribuição dos Serv.Ativos p/Assist.Med.dos Serv.-Executivo.</t>
  </si>
  <si>
    <t>1.2.1.0.01.01.03.03.00</t>
  </si>
  <si>
    <t>Contribuição dos Serv.Ativos p/Assist.Med.dos Serv.-Esc.Cidade</t>
  </si>
  <si>
    <t>1.2.1.0.01.01.03.04.00</t>
  </si>
  <si>
    <t>Contribuição dos Serv.Ativos p/Assist.Med.dos Serv.-Ipassp-Sm</t>
  </si>
  <si>
    <t>1.2.1.0.01.01.04.00.00</t>
  </si>
  <si>
    <t>Contrib.dos Serv.Inativos p/Assist.Médica do Servidor– Fdo Saúde*</t>
  </si>
  <si>
    <t>1.2.1.0.01.01.04.04.00</t>
  </si>
  <si>
    <t>Contribuição dos Serv.Inativos p/Assist.Med.dos Serv.-Indireta</t>
  </si>
  <si>
    <t>1.2.1.0.01.01.05.00.00</t>
  </si>
  <si>
    <t>Contrib.dos Pensionistas p/Assist.Médica do Servidor– Fdo Saúde*</t>
  </si>
  <si>
    <t>1.2.1.0.01.01.05.01.00</t>
  </si>
  <si>
    <t>Contribuição dos Pensionista p/Assist.Med.dos Serv.-Ipassp</t>
  </si>
  <si>
    <t>1.2.1.0.29.00.00.00.00</t>
  </si>
  <si>
    <t>Contribuições P/o Regime Próprio da Previd.do Serv Público-Fdo Prev.</t>
  </si>
  <si>
    <t>1.2.1.0.29.01.00.00.00</t>
  </si>
  <si>
    <t xml:space="preserve">Contribuição Patronal Para o Regime Próprio de Previdência </t>
  </si>
  <si>
    <t>1.2.1.0.29.01.05.00.00</t>
  </si>
  <si>
    <t>Contribuição Patronal de Servidor Ativo Civil - Cedidos</t>
  </si>
  <si>
    <t>1.2.1.0.29.07.00.00.00</t>
  </si>
  <si>
    <t>Contribuição do Servidor Ativo P/o Regime Próprio de Previdência</t>
  </si>
  <si>
    <t>1.2.1.0.29.07.01.00.00</t>
  </si>
  <si>
    <t xml:space="preserve">Contribuição de Servidor Ativo Civil - Legislativo </t>
  </si>
  <si>
    <t>1.2.1.0.29.07.02.00.00</t>
  </si>
  <si>
    <t xml:space="preserve">Contribuição de Servidor Ativo Civil -  Executivo </t>
  </si>
  <si>
    <t>1.2.1.0.29.07.03.00.00</t>
  </si>
  <si>
    <t>Contribuição de Servidor Ativo Civil - Indiretas – Escritório da Cidade</t>
  </si>
  <si>
    <t>1.2.1.0.29.07.04.00.00</t>
  </si>
  <si>
    <t>Contribuição de Servidor Ativo Civil - Indiretas - Ipassp-Sm</t>
  </si>
  <si>
    <t>1.2.1.0.29.07.05.00.00</t>
  </si>
  <si>
    <t>Contribuição de Servidor Ativo Civil - Cedidos</t>
  </si>
  <si>
    <t>1.2.1.0.29.09.00.00.00</t>
  </si>
  <si>
    <t>Contribuições do Servidor Inativo P/o Regime Próprio de Previdência</t>
  </si>
  <si>
    <t>1.2.1.0.29.09.04.00.00</t>
  </si>
  <si>
    <t>Contribuição de Servidor Inativo Civil – Ipassp</t>
  </si>
  <si>
    <t>1.2.1.0.29.11.00.00.00</t>
  </si>
  <si>
    <t xml:space="preserve">Contribuições de Pensionista P/o Regime Próprio de Previdência </t>
  </si>
  <si>
    <t>1.2.1.0.29.11.04.00.00</t>
  </si>
  <si>
    <t>Contribuição de Pensionista Civil - Indiretas – Ipassp</t>
  </si>
  <si>
    <t>1.2.1.0.99.00.00.00.00</t>
  </si>
  <si>
    <t>Outras Contribuições Sociais</t>
  </si>
  <si>
    <t>1.2.1.0.99.00.12.00.00</t>
  </si>
  <si>
    <t>1029</t>
  </si>
  <si>
    <t>Contribuição FMDCA</t>
  </si>
  <si>
    <t>1.2.1.0.99.00.16.00.00</t>
  </si>
  <si>
    <t>1464</t>
  </si>
  <si>
    <t>Contribuição ao Fundo Municipal do Idoso</t>
  </si>
  <si>
    <t>1.2.3.0.00.00.00.00.00</t>
  </si>
  <si>
    <t>1403</t>
  </si>
  <si>
    <t>Contribuição para o Custeio da Iluminação Pública</t>
  </si>
  <si>
    <t>1.3.0.0.00.00.00.00.00</t>
  </si>
  <si>
    <t>Receita Patrimonial</t>
  </si>
  <si>
    <t>1.3.1.0.00.00.00.00.00</t>
  </si>
  <si>
    <t>Receitas Imobiliárias</t>
  </si>
  <si>
    <t>1.3.1.1.00.00.00.00.00</t>
  </si>
  <si>
    <t>Aluguéis</t>
  </si>
  <si>
    <t>1.3.1.1.00.00.04.00.00</t>
  </si>
  <si>
    <t>Aluguel de Imóveis Públicos</t>
  </si>
  <si>
    <t>1.3.1.2.00.00.00.00.00</t>
  </si>
  <si>
    <t>Arrendamentos</t>
  </si>
  <si>
    <t>1.3.1.2.00.00.01.00.00</t>
  </si>
  <si>
    <t>Arrendamento Cemitério</t>
  </si>
  <si>
    <t>1.3.2.0.00.00.00.00.00</t>
  </si>
  <si>
    <t>Receita de Valores Mobiliários</t>
  </si>
  <si>
    <t>1.3.2.1.00.00.00.00.00</t>
  </si>
  <si>
    <t>Juros de Títulos de Renda</t>
  </si>
  <si>
    <t>1.3.2.3.00.00.00.00.00</t>
  </si>
  <si>
    <t>Participações</t>
  </si>
  <si>
    <t>1.3.2.5.00.00.00.00.00</t>
  </si>
  <si>
    <t>Remuneração de Depósitos Bancários</t>
  </si>
  <si>
    <t>1.3.2.5.01.00.00.00.00</t>
  </si>
  <si>
    <t>Remuneração de Depósitos de Recursos Vinculados</t>
  </si>
  <si>
    <t>1.3.2.5.01.02.00.00.00</t>
  </si>
  <si>
    <t>0031</t>
  </si>
  <si>
    <t xml:space="preserve">Rec. Rem. de Dep. Banc. de Rec. Vinculados - FUNDEB </t>
  </si>
  <si>
    <t>1.3.2.5.01.03.00.00.00</t>
  </si>
  <si>
    <t>Rec. Remuneração de Depósitos de Recursos Vinculados - Fundo de Saúde</t>
  </si>
  <si>
    <t>1.3.2.5.01.03.01.00.00</t>
  </si>
  <si>
    <t>4920</t>
  </si>
  <si>
    <t>Rec. Rem. de Dep. Banc. - Farmácia Popular</t>
  </si>
  <si>
    <t>1.3.2.5.01.03.02.00.00</t>
  </si>
  <si>
    <t>4590</t>
  </si>
  <si>
    <t>Rec. Rem. de Dep. Banc. - SUS</t>
  </si>
  <si>
    <t>1.3.2.5.01.03.03.00.00</t>
  </si>
  <si>
    <t>4510</t>
  </si>
  <si>
    <t>Rec. Rem. de Dep. Banc. - PABA</t>
  </si>
  <si>
    <t>1.3.2.5.01.03.04.00.00</t>
  </si>
  <si>
    <t>Rec. Rem. de Dep. Banc. - Vigilância Sanitária</t>
  </si>
  <si>
    <t>1.3.2.5.01.03.06.00.00</t>
  </si>
  <si>
    <t>4520</t>
  </si>
  <si>
    <t>Rec. Rem. de Dep. Banc. - PROESF Federal</t>
  </si>
  <si>
    <t>1.3.2.5.01.03.07.00.00</t>
  </si>
  <si>
    <t>4090</t>
  </si>
  <si>
    <t>Rec. Rem. de Dep. Banc. - PROESF Estadual</t>
  </si>
  <si>
    <t>1.3.2.5.01.03.08.00.00</t>
  </si>
  <si>
    <t>4220</t>
  </si>
  <si>
    <t>Rec. Rem. de Dep. Banc. - CAPS</t>
  </si>
  <si>
    <t>1.3.2.5.01.03.09.00.00</t>
  </si>
  <si>
    <t>4740</t>
  </si>
  <si>
    <t>Rec. Rem. de Dep. Banc. - DST / AIDS</t>
  </si>
  <si>
    <t>1.3.2.5.01.03.10.00.00</t>
  </si>
  <si>
    <t>4710</t>
  </si>
  <si>
    <t>Rec. Rem. de Dep. Banc. - Teto Financeiro</t>
  </si>
  <si>
    <t>1.3.2.5.01.03.11.00.00</t>
  </si>
  <si>
    <t>4770</t>
  </si>
  <si>
    <t>Rec. Rem. de Dep. Banc. - FNS Farmácia Básica</t>
  </si>
  <si>
    <t>1.3.2.5.01.03.12.00.00</t>
  </si>
  <si>
    <t>4050</t>
  </si>
  <si>
    <t>Rec. Rem. de Dep. Banc. - FES Farmácia Básica</t>
  </si>
  <si>
    <t>1.3.2.5.01.03.13.00.00</t>
  </si>
  <si>
    <t>4530</t>
  </si>
  <si>
    <t>Rec. Rem. de Dep. Banc. - FNS PACS</t>
  </si>
  <si>
    <t>1.3.2.5.01.03.14.00.00</t>
  </si>
  <si>
    <t>4760</t>
  </si>
  <si>
    <t>Rec. Rem. de Dep. Banc. - FNS PABA VISA</t>
  </si>
  <si>
    <t>1.3.2.5.01.03.15.00.00</t>
  </si>
  <si>
    <t>4080</t>
  </si>
  <si>
    <t>Rec. Rem. de Dep. Banc. - PACS Estadual</t>
  </si>
  <si>
    <t>1.3.2.5.01.03.16.00.00</t>
  </si>
  <si>
    <t>4600</t>
  </si>
  <si>
    <t>Rec. Rem. de Dep. Banc. - CEO Manutenção</t>
  </si>
  <si>
    <t>1.3.2.5.01.03.17.00.00</t>
  </si>
  <si>
    <t>4630</t>
  </si>
  <si>
    <t>Rec. Rem. de Dep. Banc. - Saúde do Trabalhador – Federal</t>
  </si>
  <si>
    <t>1.3.2.5.01.03.19.00.00</t>
  </si>
  <si>
    <t>4210</t>
  </si>
  <si>
    <t>Rec. Rem. de Dep. Banc. - Saúde do Trabalhador - Estadual</t>
  </si>
  <si>
    <t>1.3.2.5.01.03.20.00.00</t>
  </si>
  <si>
    <t>4934</t>
  </si>
  <si>
    <t xml:space="preserve">Rec. Rem. de Dep. Banc. - Equipamentos PA </t>
  </si>
  <si>
    <t>1.3.2.5.01.03.21.00.00</t>
  </si>
  <si>
    <t>4620</t>
  </si>
  <si>
    <t>Rec. Rem. de Dep. Banc. - SAMU/SALVAR Federal</t>
  </si>
  <si>
    <t>1.3.2.5.01.03.24.00.00</t>
  </si>
  <si>
    <t>4190</t>
  </si>
  <si>
    <t>Rec. Rem. de Dep. Banc. - FES Camp. De Vacinação</t>
  </si>
  <si>
    <t>1.3.2.5.01.03.25.00.00</t>
  </si>
  <si>
    <t>4030</t>
  </si>
  <si>
    <t>Rec. Rem. de Dep. Banc. - Inverno Gaúcho</t>
  </si>
  <si>
    <t>1.3.2.5.01.03.26.00.00</t>
  </si>
  <si>
    <t>4960</t>
  </si>
  <si>
    <t>Rec. Rem. de Dep. Banc. - Monitoramento da Situação Nutricional</t>
  </si>
  <si>
    <t>1.3.2.5.01.03.27.00.00</t>
  </si>
  <si>
    <t>4730</t>
  </si>
  <si>
    <t>Rec. Rem. de Dep. Banc. - Campanha de Vacinação</t>
  </si>
  <si>
    <t>1.3.2.5.01.03.29.00.00</t>
  </si>
  <si>
    <t>4720</t>
  </si>
  <si>
    <t>Rec. Rem. de Dep. Banc. - Fortalecimento da Gestão Visa</t>
  </si>
  <si>
    <t>1.3.2.5.01.03.31.00.00</t>
  </si>
  <si>
    <t>4935</t>
  </si>
  <si>
    <t>Rec. Rem. de Dep. Banc. - Construção e Ampliação de Unidade de Saúde</t>
  </si>
  <si>
    <t>1.3.2.5.01.03.32.00.00</t>
  </si>
  <si>
    <t>4230</t>
  </si>
  <si>
    <t>Rec. Rem. de Dep. Banc. - Hospitais Públicos Municipais</t>
  </si>
  <si>
    <t>1.3.2.5.01.03.49.00.00</t>
  </si>
  <si>
    <t>4622</t>
  </si>
  <si>
    <t>Rec. Rem. de Dep. Banc. - UPA</t>
  </si>
  <si>
    <t>1.3.2.5.01.03.55.00.00</t>
  </si>
  <si>
    <t>4160</t>
  </si>
  <si>
    <t>Rec. Rem. de Dep. Banc. - Prog. Prim. Inf. Melhor - PIM</t>
  </si>
  <si>
    <t>1.3.2.5.01.03.56.00.00</t>
  </si>
  <si>
    <t>4237</t>
  </si>
  <si>
    <t>Rec. Rem. de Dep. Banc. - Consulta Popular - Aquisição de Medicamentos</t>
  </si>
  <si>
    <t>1.3.2.5.01.03.57.00.00</t>
  </si>
  <si>
    <t>4200</t>
  </si>
  <si>
    <t>Rec. Rem. de Dep. Banc. - Plano Enf. Des. Ambiental</t>
  </si>
  <si>
    <t>1.3.2.5.01.03.61.00.00</t>
  </si>
  <si>
    <t>4002</t>
  </si>
  <si>
    <t>Rec. Rem. de Dep. Banc. - Alienação de Bens SMS</t>
  </si>
  <si>
    <t>1.3.2.5.01.03.62.00.00</t>
  </si>
  <si>
    <t>4295</t>
  </si>
  <si>
    <t>Rec. Rem. de Dep. Banc. - Convênios ou Emendas</t>
  </si>
  <si>
    <t>1.3.2.5.01.03.63.00.00</t>
  </si>
  <si>
    <t>4221</t>
  </si>
  <si>
    <t>Rec. Rem. de Dep. Banc. - Regionalização</t>
  </si>
  <si>
    <t>1.3.2.5.01.03.64.00.00</t>
  </si>
  <si>
    <t>4170</t>
  </si>
  <si>
    <t>Rec. Rem. de Dep. Banc. - SALVAR</t>
  </si>
  <si>
    <t>1.3.2.5.01.03.65.00.00</t>
  </si>
  <si>
    <t>4051</t>
  </si>
  <si>
    <t>Rec. Rem. de Dep. Banc. - Diabetes</t>
  </si>
  <si>
    <t>1.3.2.5.01.03.66.00.00</t>
  </si>
  <si>
    <t>4111</t>
  </si>
  <si>
    <t>Rec. Rem. de Dep. Banc. - CEO</t>
  </si>
  <si>
    <t>1.3.2.5.01.03.67.00.00</t>
  </si>
  <si>
    <t>4112</t>
  </si>
  <si>
    <t>Rec. Rem. de Dep. Banc. - Próteses Dentárias</t>
  </si>
  <si>
    <t>1.3.2.5.01.03.68.00.00</t>
  </si>
  <si>
    <t>4011</t>
  </si>
  <si>
    <t>Rec. Rem. de Dep. Banc. - PIES</t>
  </si>
  <si>
    <t>1.3.2.5.01.03.70.00.00</t>
  </si>
  <si>
    <t>4900</t>
  </si>
  <si>
    <t>Rec. Rem. de Dep. Banc. - Educação em Saúde</t>
  </si>
  <si>
    <t>1.3.2.5.01.03.71.00.00</t>
  </si>
  <si>
    <t>4150</t>
  </si>
  <si>
    <t>Rec. Rem. de Dep. Banc. - Tuberculose</t>
  </si>
  <si>
    <t>1.3.2.5.01.03.72.00.00</t>
  </si>
  <si>
    <t>4521</t>
  </si>
  <si>
    <t>Rec. Rem. de Dep. Banc. - PMAQ - Programa de Melhoria da Qualidade</t>
  </si>
  <si>
    <t>1.3.2.5.01.03.73.00.00</t>
  </si>
  <si>
    <t>4240</t>
  </si>
  <si>
    <t>Rec. Rem. de Dep. Banc. - Custeio aos C.I. Saúde</t>
  </si>
  <si>
    <t>1.3.2.5.01.03.74.00.00</t>
  </si>
  <si>
    <t>4100</t>
  </si>
  <si>
    <t>Rec. Rem. de Dep. Banc. - Saúde Fam. Indígena</t>
  </si>
  <si>
    <t>1.3.2.5.01.03.75.00.00</t>
  </si>
  <si>
    <t>4232</t>
  </si>
  <si>
    <t>Rec. Rem. de Dep. Banc. - Região Resolve</t>
  </si>
  <si>
    <t>1.3.2.5.01.03.76.00.00</t>
  </si>
  <si>
    <t>4931</t>
  </si>
  <si>
    <t>1.3.2.5.01.03.77.00.00</t>
  </si>
  <si>
    <t>4292</t>
  </si>
  <si>
    <t>Rec. Rem. de Dep. Banc. - Aquis. Veículos</t>
  </si>
  <si>
    <t>1.3.2.5.01.03.78.00.00</t>
  </si>
  <si>
    <t>4122</t>
  </si>
  <si>
    <t>Rec. Rem. de Dep. Banc. - Saúde Prev. AIDS</t>
  </si>
  <si>
    <t>1.3.2.5.01.05.00.00.00</t>
  </si>
  <si>
    <t>Rec. Rem. de Dep. Banc. de Rec. Vinculados – Manut. Desenv. Ensino - MDE</t>
  </si>
  <si>
    <t>1.3.2.5.01.06.00.00.00</t>
  </si>
  <si>
    <t>Rec. Rem. de Dep. Banc. de Rec. Vinculados - Ações e Serviços Públicos
de Saúde - ASPS</t>
  </si>
  <si>
    <t>1.3.2.5.01.09.00.00.00</t>
  </si>
  <si>
    <t>1195</t>
  </si>
  <si>
    <t>Rec. Rem. de Dep. Banc. de Rec. Vinculados  - CIDE</t>
  </si>
  <si>
    <t>1.3.2.5.01.10.00.00.00</t>
  </si>
  <si>
    <t xml:space="preserve">Rec. Rem. de Dep. Banc. de Rec. Vinculados - Fundo Nacional de 
Assistência Social - FNAS </t>
  </si>
  <si>
    <t>1.3.2.5.01.10.01.00.00</t>
  </si>
  <si>
    <t>1259</t>
  </si>
  <si>
    <t>Rec. Rem. de Dep. Banc. - FNAS Básico Fixo</t>
  </si>
  <si>
    <t>1.3.2.5.01.10.02.00.00</t>
  </si>
  <si>
    <t>1258</t>
  </si>
  <si>
    <t xml:space="preserve">Rec. Rem. de Dep. Banc. - FNAS Alta Complexidade </t>
  </si>
  <si>
    <t>1.3.2.5.01.10.03.00.00</t>
  </si>
  <si>
    <t>1261</t>
  </si>
  <si>
    <t>Rec. Rem. de Dep. Banc. - FNAS Média Complexidade</t>
  </si>
  <si>
    <t>1.3.2.5.01.10.04.00.00</t>
  </si>
  <si>
    <t>1269</t>
  </si>
  <si>
    <t>Rec. Rem. de Dep. Banc. - FNAS Transição de Média Complexidade</t>
  </si>
  <si>
    <t>1.3.2.5.01.10.05.00.00</t>
  </si>
  <si>
    <t>1260</t>
  </si>
  <si>
    <t>Rec. Rem. de Dep. Banc. - FNAS Básico Transição</t>
  </si>
  <si>
    <t>1.3.2.5.01.10.06.00.00</t>
  </si>
  <si>
    <t>1263</t>
  </si>
  <si>
    <t>Rec. Rem. de Dep. Banc. - PETI Jornada</t>
  </si>
  <si>
    <t>1.3.2.5.01.10.08.00.00</t>
  </si>
  <si>
    <t>1248</t>
  </si>
  <si>
    <t>Rec. Rem. de Dep. Banc. - MDS Prog. Bolsa Família</t>
  </si>
  <si>
    <t>1.3.2.5.01.10.09.00.00</t>
  </si>
  <si>
    <t>1262</t>
  </si>
  <si>
    <t xml:space="preserve">Rec. Rem. de Dep. Banc. - PETI Bolsa </t>
  </si>
  <si>
    <t>1.3.2.5.01.10.10.00.00</t>
  </si>
  <si>
    <t>1395</t>
  </si>
  <si>
    <t>Rec. Rem. de Dep. Banc. - FNAS BPC</t>
  </si>
  <si>
    <t>1.3.2.5.01.10.11.00.00</t>
  </si>
  <si>
    <t>1344</t>
  </si>
  <si>
    <t>Rec. Rem. de Dep. Banc. - Piso Média Complexidade II</t>
  </si>
  <si>
    <t>1.3.2.5.01.10.12.00.00</t>
  </si>
  <si>
    <t>1371</t>
  </si>
  <si>
    <t>Rec. Rem. de Dep. Banc. - FNAS – PVMC Piso Var. Média Complexidade</t>
  </si>
  <si>
    <t>1.3.2.5.01.10.14.00.00</t>
  </si>
  <si>
    <t>1219</t>
  </si>
  <si>
    <t>Rec. Rem. de Dep. Banc. - Jornada Ampliada</t>
  </si>
  <si>
    <t>1.3.2.5.01.10.15.00.00</t>
  </si>
  <si>
    <t>1253</t>
  </si>
  <si>
    <t>Rec. Rem. de Dep. Banc. - FNS - EMSTE</t>
  </si>
  <si>
    <t>1.3.2.5.01.10.16.00.00</t>
  </si>
  <si>
    <t>1304</t>
  </si>
  <si>
    <t>Rec. Rem. de Dep. Banc. - FNS - IGDBF</t>
  </si>
  <si>
    <t>1.3.2.5.01.10.17.00.00</t>
  </si>
  <si>
    <t>1221</t>
  </si>
  <si>
    <t>Rec. Rem. de Dep. Banc. - FNS - BINF</t>
  </si>
  <si>
    <t>1.3.2.5.01.10.18.00.00</t>
  </si>
  <si>
    <t>1343</t>
  </si>
  <si>
    <t>Rec. Rem. de Dep. Banc. - PJOV Pró-Jovem</t>
  </si>
  <si>
    <t>1.3.2.5.01.10.19.00.00</t>
  </si>
  <si>
    <t>1399</t>
  </si>
  <si>
    <t>Rec. Rem. de Dep. Banc. - Piso Básico Variável</t>
  </si>
  <si>
    <t>1.3.2.5.01.10.29.00.00</t>
  </si>
  <si>
    <t>1218</t>
  </si>
  <si>
    <t>Rec. Rem. de Dep. Banc. - Bolsa Criança</t>
  </si>
  <si>
    <t>1.3.2.5.01.10.39.00.00</t>
  </si>
  <si>
    <t>1414</t>
  </si>
  <si>
    <t>Rec. Rem. de Dep. Banc. - FNAS FPMC4</t>
  </si>
  <si>
    <t>1.3.2.5.01.10.40.00.00</t>
  </si>
  <si>
    <t>1423</t>
  </si>
  <si>
    <t>Rec. Rem. de Dep. Banc. - FNAS - IGD SUAS</t>
  </si>
  <si>
    <t>1.3.2.5.01.10.41.00.00</t>
  </si>
  <si>
    <t>1445</t>
  </si>
  <si>
    <t>Rec. Rem. de Dep. Banc. - FNAS - ACESSUAS - Pronatec</t>
  </si>
  <si>
    <t>1.3.2.5.01.10.43.00.00</t>
  </si>
  <si>
    <t>1466</t>
  </si>
  <si>
    <t>Rec. Rem. de Dep. Banc. - PMAQ - Piso Básico Variável</t>
  </si>
  <si>
    <t>1.3.2.5.01.10.44.00.00</t>
  </si>
  <si>
    <t>1467</t>
  </si>
  <si>
    <t>Rec. Rem. de Dep. Banc. - FNAS - PAC II</t>
  </si>
  <si>
    <t>1.3.2.5.01.10.45.00.00</t>
  </si>
  <si>
    <t>1468</t>
  </si>
  <si>
    <t>Rec. Rem. de Dep. Banc. - FMAS</t>
  </si>
  <si>
    <t>1.3.2.5.01.10.46.00.00</t>
  </si>
  <si>
    <t>1469</t>
  </si>
  <si>
    <t>Rec. Rem. de Dep. Banc. - FEAS 2013</t>
  </si>
  <si>
    <t>1.3.2.5.01.10.47.00.00</t>
  </si>
  <si>
    <t>1485</t>
  </si>
  <si>
    <t>Rec. Rem. de Dep. Banc. - ACEPETI</t>
  </si>
  <si>
    <t>1.3.2.5.01.11.00.00.00</t>
  </si>
  <si>
    <t>Rec. Rem. de Dep. Banc. de Rec. Vinculados – FNDE</t>
  </si>
  <si>
    <t>1.3.2.5.01.11.01.00.00</t>
  </si>
  <si>
    <t>1162</t>
  </si>
  <si>
    <t>Rec. Rem. de Dep. Banc. - PNAC</t>
  </si>
  <si>
    <t>1.3.2.5.01.11.02.00.00</t>
  </si>
  <si>
    <t>1008</t>
  </si>
  <si>
    <t>Rec. Rem. de Dep. Banc. - Salário Educação</t>
  </si>
  <si>
    <t>1.3.2.5.01.11.03.00.00</t>
  </si>
  <si>
    <t>1006</t>
  </si>
  <si>
    <t>Rec. Rem. de Dep. Banc. - PNAE</t>
  </si>
  <si>
    <t>1.3.2.5.01.11.04.00.00</t>
  </si>
  <si>
    <t>1194</t>
  </si>
  <si>
    <t>Rec. Rem. de Dep. Banc. - FNDE - Transporte Escolar</t>
  </si>
  <si>
    <t>1.3.2.5.01.11.05.00.00</t>
  </si>
  <si>
    <t>1327</t>
  </si>
  <si>
    <t>Rec. Rem. de Dep. Banc. - PNAP – Programa Alim. Pré-Escola</t>
  </si>
  <si>
    <t>1.3.2.5.01.11.06.00.00</t>
  </si>
  <si>
    <t>1367</t>
  </si>
  <si>
    <t>Rec. Rem. de Dep. Banc. - FNDE - PAR Educação Inclusiva</t>
  </si>
  <si>
    <t>1.3.2.5.01.11.09.00.00</t>
  </si>
  <si>
    <t>1025</t>
  </si>
  <si>
    <t>Rec. Rem. de Dep. Banc. - FNDE PDDE</t>
  </si>
  <si>
    <t>1.3.2.5.01.11.11.00.00</t>
  </si>
  <si>
    <t>1392</t>
  </si>
  <si>
    <t>Rec. Rem. de Dep. Banc. - FNDE Pró Infância</t>
  </si>
  <si>
    <t>1.3.2.5.01.11.12.00.00</t>
  </si>
  <si>
    <t>1408</t>
  </si>
  <si>
    <t>Rec. Rem. de Dep. Banc. - FNDE - PNAE Mais Educação</t>
  </si>
  <si>
    <t>1.3.2.5.01.11.13.00.00</t>
  </si>
  <si>
    <t>1422</t>
  </si>
  <si>
    <t>Rec. Rem. de Dep. Banc. - FNDE Conv. 704173/2010</t>
  </si>
  <si>
    <t>1.3.2.5.01.11.14.00.00</t>
  </si>
  <si>
    <t>1429</t>
  </si>
  <si>
    <t>Rec. Rem. de Dep. Banc. - FNDE Conv. 701353/2011 - Ampliação e Reforma de Escolas</t>
  </si>
  <si>
    <t>1.3.2.5.01.11.15.00.00</t>
  </si>
  <si>
    <t>1433</t>
  </si>
  <si>
    <t>Rec. Rem. de Dep. Banc. - FNDE Conv. 20358 - Pro Infância - Creches - PAC</t>
  </si>
  <si>
    <t>1.3.2.5.01.11.17.00.00</t>
  </si>
  <si>
    <t>1450</t>
  </si>
  <si>
    <t xml:space="preserve">Rec. Rem. de Dep. Banc. - FNDE PTA </t>
  </si>
  <si>
    <t>1.3.2.5.01.11.18.00.00</t>
  </si>
  <si>
    <t>1460</t>
  </si>
  <si>
    <t>Rec. Rem. de Dep. Banc. - FNDE PAR Educ</t>
  </si>
  <si>
    <t>1.3.2.5.01.11.19.00.00</t>
  </si>
  <si>
    <t>1459</t>
  </si>
  <si>
    <t>Rec. Rem. de Dep. Banc. - FNDE PAR TC 8582</t>
  </si>
  <si>
    <t>1.3.2.5.01.11.20.00.00</t>
  </si>
  <si>
    <t>1461</t>
  </si>
  <si>
    <t>Rec. Rem. de Dep. Banc. - FNDE PAR Quadra Escola Bernardino</t>
  </si>
  <si>
    <t>1.3.2.5.01.11.21.00.00</t>
  </si>
  <si>
    <t>1462</t>
  </si>
  <si>
    <t>Rec. Rem. de Dep. Banc. - Compra de Vagas</t>
  </si>
  <si>
    <t>1.3.2.5.01.99.00.00</t>
  </si>
  <si>
    <t>Rec. Rem. de Outros Depósitos Bancários de Recursos Vinculados</t>
  </si>
  <si>
    <t>1.3.2.5.01.99.03.00.00</t>
  </si>
  <si>
    <t>Rec. Rem. de Dep. Banc. -  Fundo de Saúde</t>
  </si>
  <si>
    <t>1.3.2.5.01.99.04.00.00</t>
  </si>
  <si>
    <t>1030</t>
  </si>
  <si>
    <t>Rec. Rem. de Dep. Banc. -  Alienação de Bens</t>
  </si>
  <si>
    <t>1.3.2.5.01.99.05.00.00</t>
  </si>
  <si>
    <t>Rec. Rem. de Dep. Banc. - FMA Fundo Meio Ambiente</t>
  </si>
  <si>
    <t>1.3.2.5.01.99.06.00.00</t>
  </si>
  <si>
    <t>1120</t>
  </si>
  <si>
    <t>Rec. Rem. de Dep. Banc. - Multa de Trânsito</t>
  </si>
  <si>
    <t>1.3.2.5.01.99.08.00.00</t>
  </si>
  <si>
    <t>1002</t>
  </si>
  <si>
    <t>Rec. Rem. de Dep. Banc. - FRDR</t>
  </si>
  <si>
    <t>1.3.2.5.01.99.09.00.00</t>
  </si>
  <si>
    <t>Rec. Rem. de Dep. Banc. - FUNDURAM - EC</t>
  </si>
  <si>
    <t>1.3.2.5.01.99.10.00.00</t>
  </si>
  <si>
    <t>1011</t>
  </si>
  <si>
    <t>Rec. Rem. de Dep. Banc. - Transporte Escolar</t>
  </si>
  <si>
    <t>1.3.2.5.01.99.11.00.00</t>
  </si>
  <si>
    <t>Rec. Rem. de Dep. Banc. - FUNREBOM</t>
  </si>
  <si>
    <t>1.3.2.5.01.99.16.00.00</t>
  </si>
  <si>
    <t>1311</t>
  </si>
  <si>
    <t>Rec. Rem. de Dep. Banc. - Contrato 213522-08 - Vila Ecologia</t>
  </si>
  <si>
    <t>1.3.2.5.01.99.20.00.00</t>
  </si>
  <si>
    <t>1313</t>
  </si>
  <si>
    <t>Rec. Rem. de Dep. Banc. - Contrato 218.815-56 PAC OGU</t>
  </si>
  <si>
    <t>1.3.2.5.01.99.23.00.00</t>
  </si>
  <si>
    <t>1293</t>
  </si>
  <si>
    <t>Rec. Rem. de Dep. Banc. - Assentamentos Precários</t>
  </si>
  <si>
    <t>1.3.2.5.01.99.28.00.00</t>
  </si>
  <si>
    <t>1290</t>
  </si>
  <si>
    <t>Rec. Rem. de Dep. Banc. - Programa Brasil Alfabetizado</t>
  </si>
  <si>
    <t>1.3.2.5.01.99.31.00.00</t>
  </si>
  <si>
    <t>1308</t>
  </si>
  <si>
    <t>Rec. Rem. de Dep. Banc. - Fundo Municipal do Centro de Eventos</t>
  </si>
  <si>
    <t>1.3.2.5.01.99.33.00.00</t>
  </si>
  <si>
    <t>1032</t>
  </si>
  <si>
    <t>Rec. Rem. de Dep. Banc. - FEAS Gov.  do Estado</t>
  </si>
  <si>
    <t>1.3.2.5.01.99.34.00.00</t>
  </si>
  <si>
    <t>Rec. Rem. de Dep. Banc. - FMDCA Doações</t>
  </si>
  <si>
    <t>1.3.2.5.01.99.39.00.00</t>
  </si>
  <si>
    <t>1165</t>
  </si>
  <si>
    <t>Rec. Rem. de Dep. Banc. - FUNDEEL</t>
  </si>
  <si>
    <t>1.3.2.5.01.99.50.00.00</t>
  </si>
  <si>
    <t>1329</t>
  </si>
  <si>
    <t>Rec. Rem. de Dep. Banc. - Contrato 247.827-05 Centro de Eventos 2ª Etapa</t>
  </si>
  <si>
    <t>1.3.2.5.01.99.54.00.00</t>
  </si>
  <si>
    <t>1305</t>
  </si>
  <si>
    <t>Rec. Rem. de Dep. Banc. - PROCON</t>
  </si>
  <si>
    <t>1.3.2.5.01.99.57.00.00</t>
  </si>
  <si>
    <t>1373</t>
  </si>
  <si>
    <t>Rec. Rem. de Dep. Banc. - Contrato 274.556-93 Cozinhas Comunitárias</t>
  </si>
  <si>
    <t>1.3.2.5.01.99.59.00.00</t>
  </si>
  <si>
    <t>1345</t>
  </si>
  <si>
    <t>Rec. Rem. de Dep. Banc. - Vila Belga Contrato 267.311-94</t>
  </si>
  <si>
    <t>1.3.2.5.01.99.78.00.00</t>
  </si>
  <si>
    <t>1397</t>
  </si>
  <si>
    <t>Rec. Rem. de Dep. Banc. - Decreto 46.914 - Calamidade Pública</t>
  </si>
  <si>
    <t>1.3.2.5.01.99.79.00.00</t>
  </si>
  <si>
    <t>1354</t>
  </si>
  <si>
    <t>Rec. Rem. de Dep. Banc. - Contrato 263.387-13 - Aquisição de Equip.</t>
  </si>
  <si>
    <t>1.3.2.5.01.99.81.00.00</t>
  </si>
  <si>
    <t>Rec. Rem. de Dep. Banc. - FUNCIP</t>
  </si>
  <si>
    <t>1.3.2.5.01.99.87.00.00</t>
  </si>
  <si>
    <t>1405</t>
  </si>
  <si>
    <t>Rec. Rem. de Dep. Banc. - Cont. 301.574-04 Urbanização N.S</t>
  </si>
  <si>
    <t>1.3.2.5.01.99.91.00.00</t>
  </si>
  <si>
    <t>1416</t>
  </si>
  <si>
    <t>Rec. Rem. de Dep. Banc. - Alienação de Bens SMED</t>
  </si>
  <si>
    <t>1.3.2.5.01.99.92.00.00</t>
  </si>
  <si>
    <t>1415</t>
  </si>
  <si>
    <t>Rec. Rem. de Dep. Banc. -Contrato 325.020-10 - PRONAF</t>
  </si>
  <si>
    <t>1.3.2.5.01.99.93.00.00</t>
  </si>
  <si>
    <t>1376</t>
  </si>
  <si>
    <t xml:space="preserve">Rec. Rem. de Dep. Banc. -Contrato 310.558-91 - Pavimentação </t>
  </si>
  <si>
    <t>1.3.2.5.01.99.94.00.00</t>
  </si>
  <si>
    <t>1385</t>
  </si>
  <si>
    <t xml:space="preserve">Rec. Rem. de Dep. Banc. -Contrato 299.711-02 - Pavimentação </t>
  </si>
  <si>
    <t>1.3.2.5.01.99.96.00.00</t>
  </si>
  <si>
    <t>1420</t>
  </si>
  <si>
    <t>Rec. Rem. de Dep. Banc. -Pró-Infância - Creche</t>
  </si>
  <si>
    <t>1.3.2.5.01.99.99.00.00</t>
  </si>
  <si>
    <t>Rec. Rem. Dep. Banc - Outros</t>
  </si>
  <si>
    <t>1.3.2.5.01.99.99.01.00</t>
  </si>
  <si>
    <t>1243</t>
  </si>
  <si>
    <t>Rec. Rem. de Dep. Banc. -Banco Mundial</t>
  </si>
  <si>
    <t>1.3.2.5.01.99.99.50.00</t>
  </si>
  <si>
    <t>1388</t>
  </si>
  <si>
    <t>Rec. Rem. de Dep. Banc. - Pronasci Conv. 74469</t>
  </si>
  <si>
    <t>1.3.2.5.01.99.99.51.00</t>
  </si>
  <si>
    <t>1426</t>
  </si>
  <si>
    <t>Rec. Rem. de Dep. Banc. - Contrato 363.505-68 Construção</t>
  </si>
  <si>
    <t>1.3.2.5.01.99.99.53.00</t>
  </si>
  <si>
    <t>1428</t>
  </si>
  <si>
    <t>Rec. Rem. de Dep. Banc. - Conv.2447/2011 Padarias Comunitárias</t>
  </si>
  <si>
    <t>1.3.2.5.01.99.99.54.00</t>
  </si>
  <si>
    <t>1387</t>
  </si>
  <si>
    <t>Rec. Rem. de Dep. Banc. - Contr.307.215-87 Cidade Digital</t>
  </si>
  <si>
    <t>1.3.2.5.01.99.99.56.00</t>
  </si>
  <si>
    <t>1406</t>
  </si>
  <si>
    <t>Rec. Rem. de Dep. Banc. - 3ª Etapa Centro de Eventos</t>
  </si>
  <si>
    <t>1.3.2.5.01.99.99.57.00</t>
  </si>
  <si>
    <t>1424</t>
  </si>
  <si>
    <t>Rec. Rem. de Dep. Banc. - Contr. 347.288-01 Programa Esporte e Lazer</t>
  </si>
  <si>
    <t>1.3.2.5.01.99.99.58.00</t>
  </si>
  <si>
    <t>1430</t>
  </si>
  <si>
    <t>Rec. Rem. de Dep. Banc. - Contr. 367.368-95 Equipamentos Banco de Alimentos</t>
  </si>
  <si>
    <t>1.3.2.5.01.99.99.59.00</t>
  </si>
  <si>
    <t>1316</t>
  </si>
  <si>
    <t>Rec. Rem. de Dep. Banc. - Educação Fiscal</t>
  </si>
  <si>
    <t>1.3.2.5.01.99.99.60.00</t>
  </si>
  <si>
    <t>1431</t>
  </si>
  <si>
    <t>Rec. Rem. de Dep. Banc. - CEF 375.231-18</t>
  </si>
  <si>
    <t>1.3.2.5.01.99.99.61.00</t>
  </si>
  <si>
    <t>1419</t>
  </si>
  <si>
    <t>Rec. Rem. de Dep. Banc. - CEF 315.253-23 - Pav. Sinalização</t>
  </si>
  <si>
    <t>1.3.2.5.01.99.99.62.00</t>
  </si>
  <si>
    <t>1441</t>
  </si>
  <si>
    <t>Rec. Rem. de Dep. Banc. - CEF 373.425-06</t>
  </si>
  <si>
    <t>1.3.2.5.01.99.99.63.00</t>
  </si>
  <si>
    <t>1435</t>
  </si>
  <si>
    <t>Rec. Rem. de Dep. Banc. - CEF 366.454-21 - Pav. Rua Cidade de Ouro Preto</t>
  </si>
  <si>
    <t>1.3.2.5.01.99.99.64.00</t>
  </si>
  <si>
    <t>1438</t>
  </si>
  <si>
    <t>Rec. Rem. de Dep. Banc. - CEF 368.948-22 - Pav. Rua Alfredo B. T.</t>
  </si>
  <si>
    <t>1.3.2.5.01.99.99.65.00</t>
  </si>
  <si>
    <t>1440</t>
  </si>
  <si>
    <t>Rec. Rem. de Dep. Banc. - CEF 373.371-63 - Infraestrutura Urbana</t>
  </si>
  <si>
    <t>1.3.2.5.01.99.99.66.00</t>
  </si>
  <si>
    <t>1439</t>
  </si>
  <si>
    <t>Rec. Rem. de Dep. Banc. - CEF 372.575-03 - Revitalização Praça Monsenhor</t>
  </si>
  <si>
    <t>1.3.2.5.01.99.99.67.00</t>
  </si>
  <si>
    <t>1442</t>
  </si>
  <si>
    <t>Rec. Rem. de Dep. Banc. - CEF 374.729-91 - Asfaltamento Rua Luiz Tombesi</t>
  </si>
  <si>
    <t>1.3.2.5.01.99.99.68.00</t>
  </si>
  <si>
    <t>1463</t>
  </si>
  <si>
    <t>Rec. Rem. de Dep. Banc. - Projeto Concha Acústica</t>
  </si>
  <si>
    <t>1.3.2.5.01.99.99.69.00</t>
  </si>
  <si>
    <t>Rec. Rem. de Dep. Banc. - Fundo Municipal do Idoso</t>
  </si>
  <si>
    <t>1.3.2.5.01.99.99.70.00</t>
  </si>
  <si>
    <t>1452</t>
  </si>
  <si>
    <t xml:space="preserve">Rec. Rem. de Dep. Banc. - Contrato 389424-37 - Aquisição de Patrulha Agrícola </t>
  </si>
  <si>
    <t>1.3.2.5.01.99.99.71.00</t>
  </si>
  <si>
    <t>1447</t>
  </si>
  <si>
    <t>Rec. Rem. de Dep. Banc. - Contrato 386786-57 - Revitalização Parque Itaimbé</t>
  </si>
  <si>
    <t>1.3.2.5.01.99.99.72.00</t>
  </si>
  <si>
    <t>1475</t>
  </si>
  <si>
    <t>Rec. Rem. de Dep. Banc. - FE - Passe Livre Estudantil</t>
  </si>
  <si>
    <t>1.3.2.5.01.99.99.73.00</t>
  </si>
  <si>
    <t>1470</t>
  </si>
  <si>
    <t>Rec. Rem. de Dep. Banc. - Contrato 387.527-35 - Revitalização</t>
  </si>
  <si>
    <t>1.3.2.5.01.99.99.74.00</t>
  </si>
  <si>
    <t>1478</t>
  </si>
  <si>
    <t>Rec. Rem. de Dep. Banc. - Contrato CEF Pátios Rurais</t>
  </si>
  <si>
    <t>1.3.2.5.01.99.99.75.00</t>
  </si>
  <si>
    <t>1477</t>
  </si>
  <si>
    <t>Rec. Rem. de Dep. Banc. - Pro Leite</t>
  </si>
  <si>
    <t>1.3.2.5.01.99.99.76.00</t>
  </si>
  <si>
    <t>1457</t>
  </si>
  <si>
    <t>Rec. Rem. de Dep. Banc. - Contrato 401.057-62 - Ações de Infra</t>
  </si>
  <si>
    <t>1.3.2.5.01.99.99.77.00</t>
  </si>
  <si>
    <t>1454</t>
  </si>
  <si>
    <t>Rec. Rem. de Dep. Banc. - Contrato 390.473-58 - Ações de Infra</t>
  </si>
  <si>
    <t>1.3.2.5.02.00.00.00.00</t>
  </si>
  <si>
    <t>Remuneração de Depórsitos de Recursos Não Vinculados</t>
  </si>
  <si>
    <t>1.3.2.5.02.99.00.00.00</t>
  </si>
  <si>
    <t>Receita de Remuneração de Outros Depósitos de Recursos Não Vinculados</t>
  </si>
  <si>
    <t>1.3.2.5.02.99.01.00.00</t>
  </si>
  <si>
    <t>Rec. Rem. Dep. Rec. Não Vinculado - Executivo</t>
  </si>
  <si>
    <t>1.3.2.5.02.99.02.00.00</t>
  </si>
  <si>
    <t>Rec. Rem. Dep. Rec. Não Vinculado - EC</t>
  </si>
  <si>
    <t>1.3.2.8.00.00.00.00.00</t>
  </si>
  <si>
    <t>Remuneração dos Investim.do Regime Próprio de Previd.do Servidor</t>
  </si>
  <si>
    <t>1.3.2.8.10.00.00.00.00</t>
  </si>
  <si>
    <t>Remun.dos Investim.do Regime Próprio de Previd.do Servidor Renda Fixa</t>
  </si>
  <si>
    <t>1.3.2.8.10.00.01.00.00</t>
  </si>
  <si>
    <t>Remuneração em Investimentos de Renda Fixa</t>
  </si>
  <si>
    <t>1.3.2.8.10.00.02.00.00</t>
  </si>
  <si>
    <t>Remuneração em Investimentos de Renda Fixa - Taxa Administração</t>
  </si>
  <si>
    <t>1.3.2.8.10.00.03.00.00</t>
  </si>
  <si>
    <t>Remuneração em Investimentos de Renda Fixa – Centralização da Folha Pgto</t>
  </si>
  <si>
    <t>1.3.2.8.10.00.04.00.00</t>
  </si>
  <si>
    <t>Remuneração em Investimentos de Renda Fixa - Taxa Administração - Fdo de Saúde</t>
  </si>
  <si>
    <t>1.3.2.8.20.00.00.00.00</t>
  </si>
  <si>
    <t>Remuneração dos Investimentos em Renda Variável</t>
  </si>
  <si>
    <t>1.3.2.8.20.00.01.00.00</t>
  </si>
  <si>
    <t>1.3.3.0.00.00.00.00.00</t>
  </si>
  <si>
    <t>Receita de Concessões e Permissões</t>
  </si>
  <si>
    <t>1.3.3.1.00.00.00.00.00</t>
  </si>
  <si>
    <t>Receita de Concessões e Permissões - Serviços</t>
  </si>
  <si>
    <t>1.3.3.1.99.00.00.00.00</t>
  </si>
  <si>
    <t>Outras Receita de Concessões e Permissões - Serviços</t>
  </si>
  <si>
    <t>1.3.3.1.99.00.01.00.00</t>
  </si>
  <si>
    <t>Receita de Concessão dos Parquímetros</t>
  </si>
  <si>
    <t>1.4.0.0.00.00.00.00.00</t>
  </si>
  <si>
    <t>Receita Agropecuária</t>
  </si>
  <si>
    <t>1.4.9.0.00.00.00.00.00</t>
  </si>
  <si>
    <t>Outras Receitas Agropecuárias</t>
  </si>
  <si>
    <t>1.4.9.0.00.00.01.00.00</t>
  </si>
  <si>
    <t>Receita Programa Troca-Troca</t>
  </si>
  <si>
    <t>1.6.0.0.00.00.00.00.00</t>
  </si>
  <si>
    <t>Receita de Serviços</t>
  </si>
  <si>
    <t>1.6.0.0.05.00.00.00.00</t>
  </si>
  <si>
    <t>Serviços de Saúde</t>
  </si>
  <si>
    <t>1.6.0.0.05.99.00.00.00</t>
  </si>
  <si>
    <t>Outros Serviços de Saúde</t>
  </si>
  <si>
    <t>1.6.0.0.05.99.01.00.00</t>
  </si>
  <si>
    <t>Serviços de Saúde - CAPS</t>
  </si>
  <si>
    <t>1.6.0.0.05.99.02.00.00</t>
  </si>
  <si>
    <t>Serviços de Saúde - SIA-SUS</t>
  </si>
  <si>
    <t>1.6.0.0.05.99.04.00.00</t>
  </si>
  <si>
    <t>Serviços de Saúde - Hosp. Municipal</t>
  </si>
  <si>
    <t>1.7.0.0.00.00.00.00.00</t>
  </si>
  <si>
    <t>TRANSFERENCIAS CORRENTES</t>
  </si>
  <si>
    <t>1.7.2.0.00.00.00.00.00</t>
  </si>
  <si>
    <t>TRANSFERENCIAS INTERGOVERNAMENTAIS</t>
  </si>
  <si>
    <t>1.7.2.1.00.00.00.00.00</t>
  </si>
  <si>
    <t>Transferências da União</t>
  </si>
  <si>
    <t>1.7.2.1.01.00.00.00.00</t>
  </si>
  <si>
    <t>Participação na Receita da União</t>
  </si>
  <si>
    <t>1.7.2.1.01.02.00.00.00</t>
  </si>
  <si>
    <t>Cota-Parte do Fundo de Participação dos Municípios - FPM</t>
  </si>
  <si>
    <t>1.7.2.1.01.02.01.00.00</t>
  </si>
  <si>
    <t>COTA-PARTE DO FPM - PROPRIO</t>
  </si>
  <si>
    <t>1.7.2.1.01.02.02.00.00</t>
  </si>
  <si>
    <t>COTA-PARTE DO FPM - MDE</t>
  </si>
  <si>
    <t>1.7.2.1.01.02.04.00.00</t>
  </si>
  <si>
    <t>COTA-PARTE DO FPM - ASPS</t>
  </si>
  <si>
    <t>1.7.2.1.01.02.06.00.00</t>
  </si>
  <si>
    <t>Cota-Parte do FPM - FUNDEB</t>
  </si>
  <si>
    <t>1.7.2.1.01.05.00.00.00</t>
  </si>
  <si>
    <t>COTA-PARTE DO IMPOSTO SOBRE A PROPR. TERRITORIAL RURAL - ITR</t>
  </si>
  <si>
    <t>1.7.2.1.01.05.01.00.00</t>
  </si>
  <si>
    <t>COTA-PARTE DO ITR - PROPRIO</t>
  </si>
  <si>
    <t>1.7.2.1.01.05.02.00.00</t>
  </si>
  <si>
    <t>COTA-PARTE DO ITR - MDE</t>
  </si>
  <si>
    <t>1.7.2.1.01.05.03.00.00</t>
  </si>
  <si>
    <t>COTA-PARTE DO ITR - ASPS</t>
  </si>
  <si>
    <t>1.7.2.1.01.05.04.00.00</t>
  </si>
  <si>
    <t>Cota-Parte do ITR – FUNDEB</t>
  </si>
  <si>
    <t>1.7.2.1.22.00.00.00.00</t>
  </si>
  <si>
    <t>TRANSFERENCIA DA COMPENSACAO FINANCEIRA
PELA EXPLORACAO DE RECURSOS NATURAIS</t>
  </si>
  <si>
    <t>1.7.2.1.22.70.00.00.00</t>
  </si>
  <si>
    <t>COTA-PARTE DO FUNDO ESPECIAL DO PETROLEO - FEP</t>
  </si>
  <si>
    <t>1.7.2.1.22.90.00.00.00</t>
  </si>
  <si>
    <t>OUTRAS TRANSF. DECORRENTES DE COMPENSAÇÃO FINANC. PELA EXPLORAÇÃO DE RECURSOS NATURAIS</t>
  </si>
  <si>
    <t>1.7.2.1.33.00.00.00.00</t>
  </si>
  <si>
    <t>TRANSFERENCIA DE RECURSOS DO SISTEMA UNICO DE SAUDE - SUS - 
REPASSE FUNDO A FUNDO</t>
  </si>
  <si>
    <t>1.7.2.1.33.01.00.00.00</t>
  </si>
  <si>
    <t>ATENÇÃO BÁSICA</t>
  </si>
  <si>
    <t>1.7.2.1.33.01.01.00.00</t>
  </si>
  <si>
    <t>PISO Da ATENÇÃO BÁSICA FIXO</t>
  </si>
  <si>
    <t>1.7.2.1.33.01.01.01.00</t>
  </si>
  <si>
    <t>PAB FIXO</t>
  </si>
  <si>
    <t>1.7.2.1.33.00.01.02.00</t>
  </si>
  <si>
    <t>Programa de Requalificação de UBS - Informatização e Telessaúde</t>
  </si>
  <si>
    <t>1.7.2.1.33.01.02.00.00</t>
  </si>
  <si>
    <t>PISO DE ATENCAO BASICA - PAB VARIAVEL</t>
  </si>
  <si>
    <t>1.7.2.1.33.01.02.01.00</t>
  </si>
  <si>
    <t xml:space="preserve">PACS - AGENTES COMUNITARIOS DA SAUDE </t>
  </si>
  <si>
    <t>1.7.2.1.33.01.02.03.00</t>
  </si>
  <si>
    <t>Programa de Melhoria do Acesso e da Qualidade - PMAQ</t>
  </si>
  <si>
    <t>1.7.2.1.33.01.02.04.00</t>
  </si>
  <si>
    <t>SAÚDE BUCAL</t>
  </si>
  <si>
    <t>1.7.2.1.33.01.02.05.00</t>
  </si>
  <si>
    <t xml:space="preserve">SAÚDE DA FAMÍLIA - PSF </t>
  </si>
  <si>
    <t>1.7.2.1.33.02.00.00.00</t>
  </si>
  <si>
    <t>MÉDIA E ALTA COMPLEXIDADE AMBULATORIAL E HOSPITALAR</t>
  </si>
  <si>
    <t>1.7.2.1.33.02.01.00.00</t>
  </si>
  <si>
    <t>LIMITE FINANCEIRO MÉDIA E ALTA COMPLEXIDADE AMBULATORIAL E HOSPITALAR-MAC</t>
  </si>
  <si>
    <t>1.7.2.1.33.02.01.01.00</t>
  </si>
  <si>
    <t>Centro de Especialidades Odontológicas</t>
  </si>
  <si>
    <t>1.7.2.1.33.02.01.02.00</t>
  </si>
  <si>
    <t>Financiamento aos Centros de Referência em Saúde do Trabalhador</t>
  </si>
  <si>
    <t>1.7.2.1.33.02.01.03.00</t>
  </si>
  <si>
    <t>Serviço de Atendimento Móvel às Urgências - SAMU</t>
  </si>
  <si>
    <t>1.7.2.1.33.02.01.04.00</t>
  </si>
  <si>
    <t>Rede Viver sem Limites - RDEF - CEO</t>
  </si>
  <si>
    <t>1.7.2.1.33.02.01.05.00</t>
  </si>
  <si>
    <t>Teto Municipal rede de  Urgência - RAU - UPA</t>
  </si>
  <si>
    <t>1.7.2.1.33.02.01.06.00</t>
  </si>
  <si>
    <t>Teto Municipal Rede Cegonha (RCEG)</t>
  </si>
  <si>
    <t>1.7.2.1.33.02.01.07.00</t>
  </si>
  <si>
    <t>Teto Municipal Rede Saúde Mental (RSME)</t>
  </si>
  <si>
    <t>1.7.2.1.33.03.00.00.00</t>
  </si>
  <si>
    <t>VIGILÂNCIA EM SAÚDE</t>
  </si>
  <si>
    <t>1.7.2.1.33.03.01.00.00</t>
  </si>
  <si>
    <t>PISO VARIÁVEL DE VIGILÂNCIA E PROMOÇÃO DA SAÚDE - PVVPS</t>
  </si>
  <si>
    <t>1.7.2.1.33.03.01.01.00</t>
  </si>
  <si>
    <t>Campanha Nacional de Seguimento do Sarampo e Rubéola</t>
  </si>
  <si>
    <t>1.7.2.1.33.03.01.02.00</t>
  </si>
  <si>
    <t>Incentivo Programa DST/AIDS</t>
  </si>
  <si>
    <t>1.7.2.1.33.03.01.03.00</t>
  </si>
  <si>
    <t>Incentivo Projetos Vigilância e Prevenção de Violência e Acidentes</t>
  </si>
  <si>
    <t>1.7.2.1.33.03.01.05.00</t>
  </si>
  <si>
    <t>Incentivo de Qualificação das Ações da Dengue</t>
  </si>
  <si>
    <t>1.7.2.1.33.03.01.06.00</t>
  </si>
  <si>
    <t>Repasse p/ Estrut. Tec. Da Vig. Em Saúde</t>
  </si>
  <si>
    <t>1.7.2.1.33.03.02.00.00</t>
  </si>
  <si>
    <t>VIGILÂNCIA E PROMOÇÃO DA SAÚDE</t>
  </si>
  <si>
    <t>1.7.2.1.33.03.02.01.00</t>
  </si>
  <si>
    <t>Piso Fixo de Vigilância e Promoção da Saúde - PFVPS</t>
  </si>
  <si>
    <t>1.7.2.1.33.03.02.02.00</t>
  </si>
  <si>
    <t>FNS - Aperfeiçoamento SUS - Parte FNS</t>
  </si>
  <si>
    <t>1.7.2.1.33.03.02.03.00</t>
  </si>
  <si>
    <t>FNS - Aperfeiçoamento SUS - Parte ANVISA</t>
  </si>
  <si>
    <t>1.7.2.1.33.03.03.00.00</t>
  </si>
  <si>
    <t>PISO FIXO DE VIGILÂNCIA SANITÁRIA</t>
  </si>
  <si>
    <t>1.7.2.1.33.03.03.01.00</t>
  </si>
  <si>
    <t>Ações Estruturantes de Vigilância Sanitária</t>
  </si>
  <si>
    <t>1.7.2.1.33.03.04.00.00</t>
  </si>
  <si>
    <t>VIGILÂNCIA EPIDEMIOLÓGICA E AMBIENTAL EM SAÚDE</t>
  </si>
  <si>
    <t>1.7.2.1.33.03.04.01.00</t>
  </si>
  <si>
    <t>Inc. Amb. Do Prog. Nac. HIV/AIDS e outros</t>
  </si>
  <si>
    <t>1.7.2.1.33.04.00.00.00</t>
  </si>
  <si>
    <t>ASSISTÊNCIA FARMACÊUTICA</t>
  </si>
  <si>
    <t>1.7.2.1.33.04.01.00.00</t>
  </si>
  <si>
    <t>FARMÁCIA POPULAR</t>
  </si>
  <si>
    <t>1.7.2.1.33.04.01.01.00</t>
  </si>
  <si>
    <t>Programa Farmácia Popular do Brasil</t>
  </si>
  <si>
    <t>1.7.2.1.33.04.02.00.00</t>
  </si>
  <si>
    <t>BÁSICO DA ASSISTÊNCIA FARMACEUTICA</t>
  </si>
  <si>
    <t>1.7.2.1.33.04.02.01.00</t>
  </si>
  <si>
    <t>Programa de Assistência Farmacêutica Básica</t>
  </si>
  <si>
    <t>1.7.2.1.33.05.00.00.00</t>
  </si>
  <si>
    <t>GESTÃO DO SUS</t>
  </si>
  <si>
    <t>1.7.2.1.33.05.02.00.00</t>
  </si>
  <si>
    <t>Prog. Nac. Reorient. Prof. Em Saúde</t>
  </si>
  <si>
    <t>1.7.2.1.33.05.03.00.00</t>
  </si>
  <si>
    <t xml:space="preserve">Incent. Reab. Psicossocial PI </t>
  </si>
  <si>
    <t>1.7.2.1.33.05.04.00.00</t>
  </si>
  <si>
    <t>Incent. Prog. Qalificação da RAPS</t>
  </si>
  <si>
    <t>1.7.2.1.34.00.00.00.00</t>
  </si>
  <si>
    <t>TRANSFERENCIAS DE RECURSOS DO FUNDO NACIONAL DE ASSISTENCIA
SOCIAL - FNAS</t>
  </si>
  <si>
    <t>1.7.2.1.34.00.06.00.00</t>
  </si>
  <si>
    <t>PROGRAMAS TEMPORÁRIOS COM RECURSOS RECEBIDOS DO FNAS</t>
  </si>
  <si>
    <t>Repasse BPC</t>
  </si>
  <si>
    <t>1.7.2.1.34.01.00.00.00</t>
  </si>
  <si>
    <t xml:space="preserve">FNAS – ALTA COMPLEXIDADE </t>
  </si>
  <si>
    <t>1.7.2.1.34.02.00.00.00</t>
  </si>
  <si>
    <t>FNAS – BÁSICO FIXO</t>
  </si>
  <si>
    <t>1.7.2.1.34.03.00.00.00</t>
  </si>
  <si>
    <t>FNAS – PISO FIXO MÉDIA COMPLEXIDADE</t>
  </si>
  <si>
    <t>1.7.2.1.34.04.00.00.00</t>
  </si>
  <si>
    <t xml:space="preserve">FNAS – TRANSIÇÃO DE MÉDIA COMPLEXIDADE </t>
  </si>
  <si>
    <t>1.7.2.1.34.10.00.00.00</t>
  </si>
  <si>
    <t>FNAS – IGDBF</t>
  </si>
  <si>
    <t>1.7.2.1.34.11.00.00.00</t>
  </si>
  <si>
    <t>FNAS - IGD SUAS</t>
  </si>
  <si>
    <t>1.7.2.1.34.12.00.00.00</t>
  </si>
  <si>
    <t>FNAS - ACESUAS Pronatec</t>
  </si>
  <si>
    <t>1.7.2.1.34.13.00.00.00</t>
  </si>
  <si>
    <t>Piso Básico Variável - SCFV</t>
  </si>
  <si>
    <t>1.7.2.1.34.14.00.00.00</t>
  </si>
  <si>
    <t>FNAS - PAC II</t>
  </si>
  <si>
    <t>1.7.2.1.34.15.00.00.00</t>
  </si>
  <si>
    <t>FNAS - Ações Prog. Errad. Trab. Inf. ACEPETI</t>
  </si>
  <si>
    <t>1.7.2.1.35.00.00.00.00</t>
  </si>
  <si>
    <t>TRANSFERENCIAS DE RECURSOS DO FUNDO NACIONAL DO 
DESENVOLVIMENTO DA EDUCACAO – FNDE</t>
  </si>
  <si>
    <t>1.7.2.1.35.01.00.00.00</t>
  </si>
  <si>
    <t>TRANSFERENCIAS DO SALARIO-EDUCACAO</t>
  </si>
  <si>
    <t>1.7.2.1.35.02.00.00.00</t>
  </si>
  <si>
    <t>TRANSF. DIRETAS DO FNDE REF. AO PROG. DINHEIRO DIRETO NA ESCOLA - PDDE</t>
  </si>
  <si>
    <t>1.7.2.1.35.03.00.00.00</t>
  </si>
  <si>
    <t>TRANSFERENCIAS DIRETAS DO FNDE REF.  PROGRAMA NACIONAL 
DE ALIMENTACAO ESCOLAR – PNAE</t>
  </si>
  <si>
    <t>1.7.2.1.35.04.00.00.00</t>
  </si>
  <si>
    <t>TRANSFERENCIAS DIRETAS  DO FNDE REF.  PROGRAMA NACIONAL 
DE APOIO AO TRANSPORTE ESCOLAR – PNATE</t>
  </si>
  <si>
    <t>1.7.2.1.35.99.00.00.00</t>
  </si>
  <si>
    <t>OUTRAS TRANSFERENCIAS DIRETAS DO FUNDO NACIONAL DO
DESENVOLVIMENTO DAEDUCACAO – FNDE</t>
  </si>
  <si>
    <t>1.7.2.1.35.99.01.00.00</t>
  </si>
  <si>
    <t>BRALF - Brasil Alfabetizado</t>
  </si>
  <si>
    <t>1.7.2.1.35.99.03.00.00</t>
  </si>
  <si>
    <t>Transf. PNAP - Programa Nacional de Alimentação Escolar - Pré Escola</t>
  </si>
  <si>
    <t>1.7.2.1.35.99.08.00.00</t>
  </si>
  <si>
    <t>FNDE - PNAE Mais Educação</t>
  </si>
  <si>
    <t>1.7.2.1.36.00.00.00.00</t>
  </si>
  <si>
    <t>TRANSFERENCIA FINANCEIRA DO ICMS – DESONERACAO - L.C. N° 87/96</t>
  </si>
  <si>
    <t>1.7.2.1.36.00.01.00.00</t>
  </si>
  <si>
    <t>TRANSFERENCIA FINANCEIRA - L.C.N° 87/96 - PROPRIO</t>
  </si>
  <si>
    <t>1.7.2.1.36.00.02.00.00</t>
  </si>
  <si>
    <t>TRANSFERENCIA FINANCEIRA - L.C.N° 87/96 - MDE</t>
  </si>
  <si>
    <t>1.7.2.1.36.00.04.00.00</t>
  </si>
  <si>
    <t>TRANSFERENCIA FINANCEIRA - L.C.N° 87/96 - ASPS</t>
  </si>
  <si>
    <t>1.7.2.1.36.00.05.00.00</t>
  </si>
  <si>
    <t>TRANSFERENCIA FINANCEIRA - L.C.N° 87/96 - FUNDEB</t>
  </si>
  <si>
    <t>1.7.2.1.99.00.00.00.00</t>
  </si>
  <si>
    <t>OUTRAS TRANSFERENCIAS DA UNIAO</t>
  </si>
  <si>
    <t>1.7.2.1.99.00.20.00.00</t>
  </si>
  <si>
    <t>Auxílio Financeiro  - Esforço Exportador (MP Nº 193/04)</t>
  </si>
  <si>
    <t>1.7.2.1.99.00.21.00.00</t>
  </si>
  <si>
    <t>DNPM</t>
  </si>
  <si>
    <t>1.7.2.1.99.00.22.00.00</t>
  </si>
  <si>
    <t>Contrato CEF patios Rurais</t>
  </si>
  <si>
    <t>1.7.2.1.99.00.50.00.00</t>
  </si>
  <si>
    <t>Auxílio Financeiro  aos Municípios</t>
  </si>
  <si>
    <t>1.7.2.2.00.00.00.00.00</t>
  </si>
  <si>
    <t>TRANSFERENCIAS DOS ESTADOS</t>
  </si>
  <si>
    <t>1.7.2.2.01.00.00.00.00</t>
  </si>
  <si>
    <t>PARTICIPACAO NA RECEITA DOS ESTADOS</t>
  </si>
  <si>
    <t>1.7.2.2.01.01.00.00.00</t>
  </si>
  <si>
    <t>COTA-PARTE DO ICMS</t>
  </si>
  <si>
    <t>1.7.2.2.01.01.01.00.00</t>
  </si>
  <si>
    <t>COTA-PARTE DO ICMS - PROPRIO</t>
  </si>
  <si>
    <t>1.7.2.2.01.01.02.00.00</t>
  </si>
  <si>
    <t>COTA-PARTE DO ICMS - MDE</t>
  </si>
  <si>
    <t>1.7.2.2.01.01.04.00.00</t>
  </si>
  <si>
    <t>COTA-PARTE DO ICMS - ASPS</t>
  </si>
  <si>
    <t>1.7.2.2.01.01.05.00.00</t>
  </si>
  <si>
    <t>COTA-PARTE DO ICMS - FUNDEB</t>
  </si>
  <si>
    <t>1.7.2.2.01.02.00.00.00</t>
  </si>
  <si>
    <t>COTA-PARTE DO IPVA</t>
  </si>
  <si>
    <t>1.7.2.2.01.02.01.00.00</t>
  </si>
  <si>
    <t>COTA-PARTE DO IPVA - PROPRIO</t>
  </si>
  <si>
    <t>1.7.2.2.01.02.02.00.00</t>
  </si>
  <si>
    <t>COTA-PARTE DO IPVA - MDE</t>
  </si>
  <si>
    <t>1.7.2.2.01.02.03.00.00</t>
  </si>
  <si>
    <t>COTA-PARTE DO IPVA - ASPS</t>
  </si>
  <si>
    <t>1.7.2.2.01.02.04.00.00</t>
  </si>
  <si>
    <t>Cota-Parte do IPVA - FUNDEB</t>
  </si>
  <si>
    <t>1.7.2.2.01.04.00.00.00</t>
  </si>
  <si>
    <t>COTA-PARTE DO IPI SOBRE EXPORTACAO</t>
  </si>
  <si>
    <t>1.7.2.2.01.04.01.00.00</t>
  </si>
  <si>
    <t>Cota-Parte do IPI / Exportação - Próprio</t>
  </si>
  <si>
    <t>1.7.2.2.01.04.02.00.00</t>
  </si>
  <si>
    <t>Cota-Parte do IPI / Exportação - MDE</t>
  </si>
  <si>
    <t>1.7.2.2.01.04.04.00.00</t>
  </si>
  <si>
    <t>Cota-Parte do IPI / Exportação - ASPS</t>
  </si>
  <si>
    <t>1.7.2.2.01.04.05.00.00</t>
  </si>
  <si>
    <t>Cota-Parte do IPI / Exportação - FUNDEB</t>
  </si>
  <si>
    <t>1.7.2.2.01.13.00.00.00</t>
  </si>
  <si>
    <t>COTA-PARTE DA CONTRIBUICAO DE INTERVENCAO NO DOMINIO ECONOMICO</t>
  </si>
  <si>
    <t>1.7.2.2.22.00.00.00.00</t>
  </si>
  <si>
    <t>TRANSFERÊNCIA DA COTA-PARTE DA COMPENSAÇÃO FINANCEIRA (25%)</t>
  </si>
  <si>
    <t>1.7.2.2.22.30.00.00.00</t>
  </si>
  <si>
    <t>Cota-parte Royalties - Compens. Financeira p/ Produção de Petróleo - Lei nº 7.990/89</t>
  </si>
  <si>
    <t>1.7.2.2.33.00.00.00.00</t>
  </si>
  <si>
    <t>TRANSFERENCIA DE RECURSOS DO ESTADO PARA PROGRAMAS DE SAUDE - REPASSE FUNDO A FUNDO</t>
  </si>
  <si>
    <t>1.7.2.2.33.01.00.00.00</t>
  </si>
  <si>
    <t>FES  - Hospitais Públicos</t>
  </si>
  <si>
    <t>1.7.2.2.33.02.00.00.00</t>
  </si>
  <si>
    <t>FES  - Salvar/Emerg/Salvar/UPAS</t>
  </si>
  <si>
    <t>1.7.2.2.33.07.00.00.00</t>
  </si>
  <si>
    <t>FES - Trabalhador</t>
  </si>
  <si>
    <t>1.7.2.2.33.11.00.00.00</t>
  </si>
  <si>
    <t>FES - Farmácia Básica</t>
  </si>
  <si>
    <t>1.7.2.2.33.12.00.00.00</t>
  </si>
  <si>
    <t>FES - Primeira Infância Melhor - PIM</t>
  </si>
  <si>
    <t>1.7.2.2.33.17.00.00.00</t>
  </si>
  <si>
    <t>FES - PSF</t>
  </si>
  <si>
    <t>1.7.2.2.33.19.00.00.00</t>
  </si>
  <si>
    <t>Diabetes Mellitus</t>
  </si>
  <si>
    <t>1.7.2.2.33.20.00.00.00</t>
  </si>
  <si>
    <t>CEO - Centro de Especialidades Odont.</t>
  </si>
  <si>
    <t>1.7.2.2.33.21.00.00.00</t>
  </si>
  <si>
    <t>LRPD - Labor. Reg. de Prótese Dentária</t>
  </si>
  <si>
    <t>1.7.2.2.33.22.00.00.00</t>
  </si>
  <si>
    <t>Incentivo Atenção Básica - PIES</t>
  </si>
  <si>
    <t>1.7.2.2.33.23.00.00.00</t>
  </si>
  <si>
    <t>Custeio UPA - FES</t>
  </si>
  <si>
    <t>1.7.2.2.33.25.00.00.00</t>
  </si>
  <si>
    <t>Custeio aos Consórcios de Saúde</t>
  </si>
  <si>
    <t>1.7.2.2.33.26.00.00.00</t>
  </si>
  <si>
    <t>PSF Indígena</t>
  </si>
  <si>
    <t>1.7.2.2.33.28.00.00.00</t>
  </si>
  <si>
    <t>FES - Dispensação de Fraldas</t>
  </si>
  <si>
    <t>1.7.2.2.33.29.00.00.00</t>
  </si>
  <si>
    <t>Rede Cegonha</t>
  </si>
  <si>
    <t>1.7.2.2.33.30.00.00.00</t>
  </si>
  <si>
    <t>Promoção e Prevenção a Saúde - AIDS</t>
  </si>
  <si>
    <t>1.7.2.2.99.00.00.00.00</t>
  </si>
  <si>
    <t>OUTRAS TRANFERENCIAS DOS ESTADOS</t>
  </si>
  <si>
    <t>1.7.2.2.99.00.03.00.00</t>
  </si>
  <si>
    <t>COTA-PARTE DA MULTA DE TRANSITO</t>
  </si>
  <si>
    <t>1.7.2.2.99.00.07.00.00</t>
  </si>
  <si>
    <t>Termo de Adesão FEAS 2013</t>
  </si>
  <si>
    <t>1.7.2.2.99.00.08.00.00</t>
  </si>
  <si>
    <t>Repasse Passe Livre Estudantil</t>
  </si>
  <si>
    <t>1.7.2.4.00.00.00.00.00</t>
  </si>
  <si>
    <t>TRANSFERENCIAS MULTIGOVERNAMENTAIS</t>
  </si>
  <si>
    <t>1.7.2.4.01.00.00.00.00</t>
  </si>
  <si>
    <t>TRANSFERENCIAS DE RECURSOS DO FUNDEB</t>
  </si>
  <si>
    <t>1.7.6.0.00.00.00.00.00</t>
  </si>
  <si>
    <t>TRANSFERENCIAS DE CONVENIOS</t>
  </si>
  <si>
    <t>1.7.6.1.00.00.00.00.00</t>
  </si>
  <si>
    <t>TRANSF. DE CONVENIOS DA UNIAO E DE SUAS ENTIDADES</t>
  </si>
  <si>
    <t>1.7.6.1.01.00.00.00.00</t>
  </si>
  <si>
    <t>TRANSF.DE CONVENIOS DA UNIAO P/ O SISTEMA UNICO DE SAUDE - SUS</t>
  </si>
  <si>
    <t>1.7.6.1.01.00.99.00.00</t>
  </si>
  <si>
    <t>OUTROS CONVENIOS COM A UNIAO - SAUDE</t>
  </si>
  <si>
    <t>1.7.6.1.01.00.99.01.00</t>
  </si>
  <si>
    <t>DST/AIDS</t>
  </si>
  <si>
    <t>1.7.6.1.01.00.99.02.00</t>
  </si>
  <si>
    <t>Construção e Ampliação de Unidade de Saúde</t>
  </si>
  <si>
    <t>1.7.6.1.02.00.00.00.00</t>
  </si>
  <si>
    <t>TRANSFERENCIAS DE CONVENIOS DA UNIAO DESTINADOS À PROGRAMAS DE  EDUCACAO</t>
  </si>
  <si>
    <t>1.7.6.1.02.00.01.00.00</t>
  </si>
  <si>
    <t>PROGRAMA ATENDIMENTO A CRIANÇA - PNAC</t>
  </si>
  <si>
    <t>1.7.6.1.02.00.03.00.00</t>
  </si>
  <si>
    <t>Compra de Vagas - Programa Brasil Carinhoso</t>
  </si>
  <si>
    <t>1.7.6.1.03.00.00.00.00</t>
  </si>
  <si>
    <t>TRANSF. DE CONVENIOS DA UNIAO DESTINADAS À PROG. DE ASSISTÊNCIA SOCIAL</t>
  </si>
  <si>
    <t>1.7.6.1.03.00.01.00.00</t>
  </si>
  <si>
    <t>Transf. Assist. Social – IGDBF</t>
  </si>
  <si>
    <t>1.7.6.1.99.00.00.00.00</t>
  </si>
  <si>
    <t>OUTRAS TRANSFERENCIAS DE CONVENIOS DA UNIAO</t>
  </si>
  <si>
    <t>1.7.6.1.99.00.01.00.00</t>
  </si>
  <si>
    <t>1212</t>
  </si>
  <si>
    <t>Projeto Compra Direta Alimentos Agricultura Familiar</t>
  </si>
  <si>
    <t>1.7.6.1.99.00.20.00.00</t>
  </si>
  <si>
    <t>1402</t>
  </si>
  <si>
    <t>Convênio 732059/2010 - Ministério do Turismo</t>
  </si>
  <si>
    <t>1.7.6.1.99.00.23.00.00</t>
  </si>
  <si>
    <t>1427</t>
  </si>
  <si>
    <t>Conv. 764750 - Santa Maria Cinema</t>
  </si>
  <si>
    <t>1.7.6.1.99.00.24.00.00</t>
  </si>
  <si>
    <t>1444</t>
  </si>
  <si>
    <t>Convênio TEM nº 06/2012 - Feira Economia</t>
  </si>
  <si>
    <t>1.7.6.1.99.00.25.00.00</t>
  </si>
  <si>
    <t>1476</t>
  </si>
  <si>
    <t>Conv. Trab. Social Prog. Minha Casa Minha Vida</t>
  </si>
  <si>
    <t>1.7.6.2.00.00.00.00.00</t>
  </si>
  <si>
    <t>TRANSFERENCIAS DE CONVENIOS DOS ESTADOS, DO DISTRITO 
FEDERAL E DE SUAS ENTIDADES</t>
  </si>
  <si>
    <t>1.7.6.2.01.00.00.00.00</t>
  </si>
  <si>
    <t>TRANSFERENCIAS DE CONVENIOS DOS ESTADOS PARA O SISTEMA ÚNICO DE SAUDE - SUS</t>
  </si>
  <si>
    <t>1.7.6.2.01.00.05.00.00</t>
  </si>
  <si>
    <t>4297</t>
  </si>
  <si>
    <t>CUSTEIO</t>
  </si>
  <si>
    <t>1.7.6.2.02.00.00.00.00</t>
  </si>
  <si>
    <t>TRANSFERENCIAS DE CONVENIOS DOS ESTADOS DESTINADOS À 
PROGRAMAS  DE EDUCACAO</t>
  </si>
  <si>
    <t>1.7.6.2.02.00.01.00.00</t>
  </si>
  <si>
    <t>TRANSFERENCIAS DE CONVENIO PARA O TRANSPORTE ESCOLAR</t>
  </si>
  <si>
    <t>1.7.6.2.99.00.00.00.00</t>
  </si>
  <si>
    <t xml:space="preserve">OUTRAS TRANSFERÊNCIAS DE CONVÊNIOS DOS ESTADOS </t>
  </si>
  <si>
    <t>1.7.6.2.99.00.18.00.00</t>
  </si>
  <si>
    <t>1393</t>
  </si>
  <si>
    <t>Convênio 1871/2009 - Emancipar</t>
  </si>
  <si>
    <t>1.7.6.2.99.00.20.00.00</t>
  </si>
  <si>
    <t>1425</t>
  </si>
  <si>
    <t>Convênio - Combate a Estiagem</t>
  </si>
  <si>
    <t>1.7.6.2.99.00.21.00.00</t>
  </si>
  <si>
    <t>Convênio 2447/2011 - Padarias Comunitárias</t>
  </si>
  <si>
    <t>1.7.6.2.99.00.22.00.00</t>
  </si>
  <si>
    <t>Projeto Concha Acústica Parque Itaimbé</t>
  </si>
  <si>
    <t>1.7.6.2.99.00.23.00.00</t>
  </si>
  <si>
    <t>FMAS - Convênio 3640/2013</t>
  </si>
  <si>
    <t>1.7.6.2.99.00.24.00.00</t>
  </si>
  <si>
    <t>Programa Pro-Leite</t>
  </si>
  <si>
    <t>1.7.6.3.00.00.00.00.00</t>
  </si>
  <si>
    <t>TRANSFERÊNCIA DE CONVÊNIOS DOS MUNICIPIOS E DE SUAS ENTIDADES</t>
  </si>
  <si>
    <t>1.7.6.3.99.00.00.00.00</t>
  </si>
  <si>
    <t>OUTRAS TRANSFERÊNCIAS DE CONVÊNIOS DOS MUNICIPIOS</t>
  </si>
  <si>
    <t>1.9.0.0.00.00.00.00.00</t>
  </si>
  <si>
    <t>OUTRAS RECEITAS CORRENTES</t>
  </si>
  <si>
    <t>1.9.1.0.00.00.00.00.00</t>
  </si>
  <si>
    <t>MULTAS E JUROS DE MORA</t>
  </si>
  <si>
    <t>1.9.1.1.00.00.00.00.00</t>
  </si>
  <si>
    <t>MULTAS E JUROS DE MORA DOS TRIBUTOS</t>
  </si>
  <si>
    <t>1.9.1.1.38.00.00.00.00</t>
  </si>
  <si>
    <t>MULTAS E JUROS DE MORA DO IMPOSTO SOBRE A PROPRIEDADE PREDIAL E TERRITORIAL URBANA - IPTU</t>
  </si>
  <si>
    <t>1.9.1.1.38.00.01.00.00</t>
  </si>
  <si>
    <t>MULTAS E JUROS DE MORA DO IPTU - PROPRIO</t>
  </si>
  <si>
    <t>1.9.1.1.38.00.02.00.00</t>
  </si>
  <si>
    <t>MULTAS E JUROS DE MORA DO IPTU - MDE</t>
  </si>
  <si>
    <t>1.9.1.1.38.00.03.00.00</t>
  </si>
  <si>
    <t>MULTAS E JUROS DE MORA DO IPTU - ASPS</t>
  </si>
  <si>
    <t>1.9.1.1.40.00.00.00.00</t>
  </si>
  <si>
    <t>MULTAS E JUROS DE MORA DO IMPOSTO SOBRE SERVICOS DE QUALQUER NATUREZA – ISS</t>
  </si>
  <si>
    <t>1.9.1.1.40.00.01.00.00</t>
  </si>
  <si>
    <t>MULTAS E JUROS DE MORA DO ISS - PROPRIO</t>
  </si>
  <si>
    <t>1.9.1.1.40.00.02.00.00</t>
  </si>
  <si>
    <t>MULTAS E JUROS DE MORA DO ISS - MDE</t>
  </si>
  <si>
    <t>1.9.1.1.40.00.03.00.00</t>
  </si>
  <si>
    <t>MULTAS E JUROS DE MORA DO ISS - ASPS</t>
  </si>
  <si>
    <t>1.9.1.1.99.00.00.00.00</t>
  </si>
  <si>
    <t>MULTAS E JUROS DE MORA  DE OUTROS TRIBUTOS</t>
  </si>
  <si>
    <t>1.9.1.1.99.01.00.00.00</t>
  </si>
  <si>
    <t>1.9.1.1.99.01.01.00.00</t>
  </si>
  <si>
    <t>Multas e Juros de Mora das Taxas</t>
  </si>
  <si>
    <t>1.9.1.1.99.01.02.00.00</t>
  </si>
  <si>
    <t>Multa e Juros de Mora Código de Posturas</t>
  </si>
  <si>
    <t>1.9.1.1.99.01.03.00.00</t>
  </si>
  <si>
    <t>Multa e Juros de Mora do Poder de Polícia</t>
  </si>
  <si>
    <t>1.9.1.1.99.01.04.00.00</t>
  </si>
  <si>
    <t>Multa e Juros de Mora Produção e Circulação</t>
  </si>
  <si>
    <t>1.9.1.1.99.01.05.00.00</t>
  </si>
  <si>
    <t>Multa e Juros de Mora do Patrimônio</t>
  </si>
  <si>
    <t>1.9.1.1.99.01.07.00.00</t>
  </si>
  <si>
    <t>Multa e Juros de Mora do PROCON</t>
  </si>
  <si>
    <t>1.9.1.1.99.01.08.00.00</t>
  </si>
  <si>
    <t>Multa e Juros de Mora do Licenciamento Ambiental</t>
  </si>
  <si>
    <t>1.9.1.2.00.00.00.00.00</t>
  </si>
  <si>
    <t>MULTAS E JUROS DE MORA DAS CONTRIBUIÇÕES</t>
  </si>
  <si>
    <t>1.9.1.2.29.00.00.00.00</t>
  </si>
  <si>
    <t>MULTAS E JUROS DE MORA DAS CONTRIBUIÇÕES PARA O RPPS</t>
  </si>
  <si>
    <t>1.9.1.2.29.01.00.00.00</t>
  </si>
  <si>
    <t>MULTAS E JUROS DE MORA DA CONTRIBUIÇÃO PATRONAL</t>
  </si>
  <si>
    <t>1.9.1.2.29.01.01.00.00</t>
  </si>
  <si>
    <t>Multas e Juros de Mora da Contribuição Patronal - Executivo</t>
  </si>
  <si>
    <t>1.9.1.2.99.00.00.00.00</t>
  </si>
  <si>
    <t>MULTAS E JUROS DE MORA DE OUTRAS CONTRIBUIÇÕES</t>
  </si>
  <si>
    <t>1.9.1.2.99.01.00.00.00</t>
  </si>
  <si>
    <t>MULTAS E JUROS DE MORA DE OUTRAS CONTRIBUIÇÕES - PRINCIPAL</t>
  </si>
  <si>
    <t>1.9.1.2.99.01.11.00.00</t>
  </si>
  <si>
    <t>Multas e Juros de Mora da Contribuição para Iluminação Pública</t>
  </si>
  <si>
    <t>1.9.1.3.00.00.00.00.00</t>
  </si>
  <si>
    <t>MULTAS E JUROS DE MORA DA DIVIDA ATIVA DOS TRIBUTOS</t>
  </si>
  <si>
    <t>1.9.1.3.11.00.00.00.00</t>
  </si>
  <si>
    <t>MULTAS E JUROS DE MORA DA DIVIDA ATIVA DO IMPOSTO SOBRE A PROPRIEDADE PREDIAL E TERRITORIAL URBANA - IPTU</t>
  </si>
  <si>
    <t>1.9.1.3.11.00.01.00.00</t>
  </si>
  <si>
    <t>MULTAS E JUROS DE MORA DA DIVIDA ATIVA DO IPTU - PROPRIO</t>
  </si>
  <si>
    <t>1.9.1.3.11.00.02.00.00</t>
  </si>
  <si>
    <t>MULTAS E JUROS DE MORA DA DIVIDA ATIVA DO IPTU - MDE</t>
  </si>
  <si>
    <t>1.9.1.3.11.00.03.00.00</t>
  </si>
  <si>
    <t>MULTAS E JUROS DE MORA DA DIVIDA ATIVA DO IPTU - ASPS</t>
  </si>
  <si>
    <t>1.9.1.3.13.00.00.00.00</t>
  </si>
  <si>
    <t>MULTAS E JUROS DE MORA DA DIVIDA ATIVA DO IMPOSTO SOBRE SERV
QUALQUER NATUREZA - ISS</t>
  </si>
  <si>
    <t>1.9.1.3.13.00.01.00.00</t>
  </si>
  <si>
    <t>MULTAS E JUROS DE MORA DA DIVIDA ATIVA DO ISS - PROPRIO</t>
  </si>
  <si>
    <t>1.9.1.3.13.00.02.00.00</t>
  </si>
  <si>
    <t>MULTAS E JUROS DE MORA DA DIVIDA ATIVA DO ISS - MDE</t>
  </si>
  <si>
    <t>1.9.1.3.13.00.03.00.00</t>
  </si>
  <si>
    <t>MULTAS E JUROS DE MORA DA DIVIDA ATIVA DO ISS - ASPS</t>
  </si>
  <si>
    <t>1.9.1.3.99.00.00.00.00</t>
  </si>
  <si>
    <t>MULTAS E JUROS DE MORA DA DIVIDA ATIVA DE OUTROS TRIBUTOS</t>
  </si>
  <si>
    <t>1.9.1.3.99.00.01.00.00</t>
  </si>
  <si>
    <t>MULTAS E JUROS DE MORA DA DIVIDA ATIVA DAS TAXAS</t>
  </si>
  <si>
    <t>1.9.1.3.99.00.03.00.00</t>
  </si>
  <si>
    <t>Multa e Juro de Dívida Ativa da Inspeção Sanitária</t>
  </si>
  <si>
    <t>1.9.1.4.00.00.00.00.00</t>
  </si>
  <si>
    <t>MULTAS E JUROS DE MORA DA DÍVIDA ATIVA DAS CONTRIBUIÇÕES</t>
  </si>
  <si>
    <t>1.9.1.4.99.00.00.00.00</t>
  </si>
  <si>
    <t>MULTAS E JUROS DE MORA DA DÍVIDA ATIVA DE OUTRAS CONTRIBUIÇÕES</t>
  </si>
  <si>
    <t>1.9.1.4.99.01.00.00.00</t>
  </si>
  <si>
    <t>MULTAS E JUROS DE MORA DA DÍVIDA ATIVA DE OUTRAS CONTRIBUIÇÕES - PRINCIPAL</t>
  </si>
  <si>
    <t>1.9.1.4.99.01.09.00.00</t>
  </si>
  <si>
    <t>Multas e Juros da Dívida Ativa da Contribuição para Iluminação Pública</t>
  </si>
  <si>
    <t>1.9.1.5.00.00.00.00.00</t>
  </si>
  <si>
    <t>MULTAS E JUROS DE MORA DA DÍVIDA ATIVA DE OUTRAS RECEITAS</t>
  </si>
  <si>
    <t>1.9.1.5.99.00.00.00.00</t>
  </si>
  <si>
    <t>OUTRAS MULTAS E JUROS DE MORA DA DÍVIDA ATIVA DE OUTRAS RECEITAS</t>
  </si>
  <si>
    <t>1.9.1.5.99.01.00.00.00</t>
  </si>
  <si>
    <t>OUTRAS MULTAS E JUROS DE MORA DA DÍVIDA ATIVA DE OUTRAS RECEITAS-PRINCIPAL</t>
  </si>
  <si>
    <t>1.9.1.5.99.01.03.00.00</t>
  </si>
  <si>
    <t>Multas e Juros de Mora da Dívida Ativa dos Autos de Infração</t>
  </si>
  <si>
    <t>1.9.1.5.99.01.04.00.00</t>
  </si>
  <si>
    <t>Multas e Juros de Mora da Dívida Ativa dos Autos de Infração - PROCON</t>
  </si>
  <si>
    <t>1.9.1.8.00.00.00.00.00</t>
  </si>
  <si>
    <t>MULTAS E JUROS DE MORA DE OUTRAS</t>
  </si>
  <si>
    <t>1.9.1.8.01.00.00.00.00</t>
  </si>
  <si>
    <t>MULTAS E JUROS DE MORA DE ALUGUEL</t>
  </si>
  <si>
    <t>1.9.1.9.00.00.00.00.00</t>
  </si>
  <si>
    <t>MULTAS DE OUTRAS ORIGENS</t>
  </si>
  <si>
    <t>1.9.1.9.10.00.00.00.00</t>
  </si>
  <si>
    <t>MULTAS PREVISTAS NA LEGISLAÇÃO SANITÁRIA</t>
  </si>
  <si>
    <t>1.9.1.9.12.00.00.00.00</t>
  </si>
  <si>
    <t>MULTAS PREVISTAS NA LEGISLAÇÃO DE REGISTRO DO COMÉRCIO</t>
  </si>
  <si>
    <t>1.9.1.9.15.00.00.00.00</t>
  </si>
  <si>
    <t>MULTAS PREVISTAS NA LEGISLACAO DE TRANSITO</t>
  </si>
  <si>
    <t>1.9.1.9.27.00.00.00.00</t>
  </si>
  <si>
    <t>MULTAS E JUROS PREVISTOS EM CONTRATO</t>
  </si>
  <si>
    <t>1.9.1.9.27.00.01.00.00</t>
  </si>
  <si>
    <t>MULTAS E JUROS - FRDR</t>
  </si>
  <si>
    <t>1.9.1.9.27.00.02.00.00</t>
  </si>
  <si>
    <t>MULTAS CONTRATUAIS</t>
  </si>
  <si>
    <t>1.9.1.9.27.00.05.00.00</t>
  </si>
  <si>
    <t>MULTA CONTRATUAL MANUTENÇÃO DA ILUMINAÇÃO PÚBLICA - FUNCIP</t>
  </si>
  <si>
    <t>1.9.1.9.35.00.00.00.00</t>
  </si>
  <si>
    <t>MULTAS POR DANOS AO MEIO AMBIENTE</t>
  </si>
  <si>
    <t>1.9.1.9.50.00.00.00.00</t>
  </si>
  <si>
    <t>MULTAS POR AUTO DE INFRAÇÃO</t>
  </si>
  <si>
    <t>1.9.1.9.50.00.01.00.00</t>
  </si>
  <si>
    <t>Multas por Auto de Infração - IPTU</t>
  </si>
  <si>
    <t>1.9.1.9.50.00.02.00.00</t>
  </si>
  <si>
    <t>Multas por Auto de Infração - ITBI</t>
  </si>
  <si>
    <t>1.9.1.9.50.00.03.00.00</t>
  </si>
  <si>
    <t>Multas por Auto de Infração - Alvará</t>
  </si>
  <si>
    <t>1.9.1.9.50.00.04.00.00</t>
  </si>
  <si>
    <t>Multas por Auto de Infração - ISS</t>
  </si>
  <si>
    <t>1.9.1.9.50.00.05.00.00</t>
  </si>
  <si>
    <t>Multas por Auto de Infração - Transporte</t>
  </si>
  <si>
    <t>1.9.1.9.50.00.06.00.00</t>
  </si>
  <si>
    <t>Multas por Auto de Infração - Postura</t>
  </si>
  <si>
    <t>1.9.1.9.50.00.07.00.00</t>
  </si>
  <si>
    <t>Multas por Auto de Infração - Elevadores</t>
  </si>
  <si>
    <t>1.9.1.9.50.00.08.00.00</t>
  </si>
  <si>
    <t>Multas por Auto de Infração - Patrimônio/Obras</t>
  </si>
  <si>
    <t>1.9.1.9.99.00.00.00.00</t>
  </si>
  <si>
    <t>OUTRAS MULTAS</t>
  </si>
  <si>
    <t>1.9.2.0.00.00.00.00.00</t>
  </si>
  <si>
    <t>INDENIZACOES E RESTITUICOES</t>
  </si>
  <si>
    <t>1.9.2.1.00.00.00.00.00</t>
  </si>
  <si>
    <t>INDENIZAÇÕES</t>
  </si>
  <si>
    <t>1.9.2.2.99.00.00.00.00</t>
  </si>
  <si>
    <t>Outras Indenizações</t>
  </si>
  <si>
    <t>1.9.2.1.99.00.04.00.00</t>
  </si>
  <si>
    <t>Indeniz. por Dano - Recurso FMS</t>
  </si>
  <si>
    <t>1.9.2.1.99.00.05.00.00</t>
  </si>
  <si>
    <t>Indeniz. por Dano - Recurso Educação</t>
  </si>
  <si>
    <t>1.9.2.1.99.03.00.00.00</t>
  </si>
  <si>
    <t>1.9.2.2.00.00.00.00.00</t>
  </si>
  <si>
    <t>RESTITUIÇÕES</t>
  </si>
  <si>
    <t>1.9.2.2.10.00.00.00.00</t>
  </si>
  <si>
    <t>Compensações Financeiras entre o RGPS e o RPPS</t>
  </si>
  <si>
    <t>1.9.2.2.10.01.00.00.00</t>
  </si>
  <si>
    <t>OUTRAS RESTITUIÇÕES</t>
  </si>
  <si>
    <t>1.9.2.2.99.00.01.00.00</t>
  </si>
  <si>
    <t>RESTITUIÇÕES DETERMINADAS PELO TCE</t>
  </si>
  <si>
    <t>1.9.2.2.99.00.02.00.00</t>
  </si>
  <si>
    <t>PROGRAMA TROCA-TROCA</t>
  </si>
  <si>
    <t>1.9.2.2.99.00.07.00.00</t>
  </si>
  <si>
    <t>1.9.2.2.99.00.09.00.00</t>
  </si>
  <si>
    <t>RESTITUICAO PELO PAGAMENTO INDEVIDO</t>
  </si>
  <si>
    <t>1.9.2.2.99.00.09.01.00</t>
  </si>
  <si>
    <t>Restituição ao RPPS -  Previdência</t>
  </si>
  <si>
    <t>1.9.2.2.99.00.09.02.00</t>
  </si>
  <si>
    <t>Restituição ao RPPS -  Saúde</t>
  </si>
  <si>
    <t>1.9.2.2.99.00.10.00.00</t>
  </si>
  <si>
    <t>1.9.2.2.99.00.12.00.00</t>
  </si>
  <si>
    <t>OUTRAS RESTITUIÇÕES - FMDCA Doações</t>
  </si>
  <si>
    <t>1.9.2.2.99.00.14.00.00</t>
  </si>
  <si>
    <t>Outras Restituições - PNAC</t>
  </si>
  <si>
    <t>1.9.2.2.99.00.15.00.00</t>
  </si>
  <si>
    <t>Outras Restituições - PNAP</t>
  </si>
  <si>
    <t>1.9.2.2.99.00.16.00.00</t>
  </si>
  <si>
    <t>Outras Restituições - PNAE</t>
  </si>
  <si>
    <t>1.9.2.2.99.00.17.00.00</t>
  </si>
  <si>
    <t>Outras Restituições - PNAE Mais Educação</t>
  </si>
  <si>
    <t>1.9.2.2.99.00.18.00.00</t>
  </si>
  <si>
    <t>Outras Restituições - Educ. em Saúde</t>
  </si>
  <si>
    <t>1.9.2.2.99.00.19.00.00</t>
  </si>
  <si>
    <t>Outras Restituições - PABA</t>
  </si>
  <si>
    <t>1.9.2.2.99.00.20.00.00</t>
  </si>
  <si>
    <t>Outras Restituições - PJOV Piso Básico</t>
  </si>
  <si>
    <t>1.9.2.2.99.00.22.00.00</t>
  </si>
  <si>
    <t>Outras Restituições - Rec. Saúde Municipal</t>
  </si>
  <si>
    <t>1.9.2.2.99.00.24.00.00</t>
  </si>
  <si>
    <t>Outras Restituições - Salário Educação</t>
  </si>
  <si>
    <t>1.9.2.2.99.00.26.00.00</t>
  </si>
  <si>
    <t>Outras Restituições - CAPS</t>
  </si>
  <si>
    <t>1.9.3.0.00.00.00.00.00</t>
  </si>
  <si>
    <t>RECEITA DA DIVIDA ATIVA</t>
  </si>
  <si>
    <t>1.9.3.1.00.00.00.00.00</t>
  </si>
  <si>
    <t>RECEITA DA DIVIDA ATIVA TRIBUTARIA</t>
  </si>
  <si>
    <t>1.9.3.1.11.00.00.00.00</t>
  </si>
  <si>
    <t>RECEITA  DIVIDA ATIVA  IMP. SOBRE  PROPR. PREDIAL E TERRIT. URBANA</t>
  </si>
  <si>
    <t>1.9.3.1.11.00.01.00.00</t>
  </si>
  <si>
    <t>RECEITA DA DIVIDA ATIVA DO IPTU - PROPRIO</t>
  </si>
  <si>
    <t>1.9.3.1.11.00.02.00.00</t>
  </si>
  <si>
    <t>RECEITA DA DIVIDA ATIVA DO IPTU - MDE</t>
  </si>
  <si>
    <t>1.9.3.1.11.00.03.00.00</t>
  </si>
  <si>
    <t>RECEITA DA DIVIDA ATIVA DO IPTU - ASPS</t>
  </si>
  <si>
    <t>1.9.3.1.13.00.00.00.00</t>
  </si>
  <si>
    <t>RECEITA DA DIVIDA ATIVA SOBRE SERV. QUALQUER NATUREZA - ISS</t>
  </si>
  <si>
    <t>1.9.3.1.13.00.01.00.00</t>
  </si>
  <si>
    <t>RECEITA DA DIVIDA ATIVA DO ISS - PROPRIO</t>
  </si>
  <si>
    <t>1.9.3.1.13.00.02.00.00</t>
  </si>
  <si>
    <t>RECEITA DA DIVIDA ATIVA DO ISS - MDE</t>
  </si>
  <si>
    <t>1.9.3.1.13.00.03.00.00</t>
  </si>
  <si>
    <t>RECEITA DA DIVIDA ATIVA DO ISS - ASPS</t>
  </si>
  <si>
    <t>1.9.3.1.35.00.00.00.00</t>
  </si>
  <si>
    <t>RECEITA DA DÍVIDA ATIVA DA TAXA DE FISCALIZAÇÃO E VIGILÂNCIA SANITÁRIA</t>
  </si>
  <si>
    <t>1.9.3.1.99.00.00.00.00</t>
  </si>
  <si>
    <t>RECEITA DA DIVIDA ATIVA DE OUTROS TRIBUTOS</t>
  </si>
  <si>
    <t>1.9.3.1.99.01.00.00.00</t>
  </si>
  <si>
    <t>RECEITA DA DIVIDA ATIVA DE OUTROS TRIBUTOS PRINCIPAL</t>
  </si>
  <si>
    <t>1.9.3.1.99.01.01.00.00</t>
  </si>
  <si>
    <t>RECEITA DA DIVIDA ATIVA DAS TAXAS</t>
  </si>
  <si>
    <t>1.9.3.1.99.01.02.00.00</t>
  </si>
  <si>
    <t>DÍVIDA ATIVA DA TAXA DE INSPEÇÃO SANITÁRIA</t>
  </si>
  <si>
    <t>1.9.3.1.99.01.04.00.00</t>
  </si>
  <si>
    <t>RECEITA DA DIVIDA ATIVA DA TAXA DE COLETA DE LIXO</t>
  </si>
  <si>
    <t>1.9.3.1.99.01.05.00.00</t>
  </si>
  <si>
    <t>RECEITA DA DIVIDA ATIVA ILUMINAÇÃO PÚBLICA</t>
  </si>
  <si>
    <t>1.9.3.2.00.00.00.00.00</t>
  </si>
  <si>
    <t>RECEITA DA DIVIDA ATIVA NAO TRIBUTARIA</t>
  </si>
  <si>
    <t>1.9.3.2.16.00.00.00.00</t>
  </si>
  <si>
    <t>RECEITA DA DIVIDA ATIVA DE OUTRAS CONTRIBUIÇÕES</t>
  </si>
  <si>
    <t>1.9.3.2.16.01.00.00.00</t>
  </si>
  <si>
    <t>RECEITA DA DIVIDA ATIVA DE OUTRAS CONTRIBUIÇÕES - PRINCIPAL</t>
  </si>
  <si>
    <t>1.9.3.2.16.01.0900.00</t>
  </si>
  <si>
    <t>Receita da Divida Ativa de Outras Contribuição Iluminação Pública</t>
  </si>
  <si>
    <t>1.9.3.2.99.00.00.00.00</t>
  </si>
  <si>
    <t>RECEITA DA DIVIDA ATIVA NAO TRIBUTARIA DE OUTRAS RECEITAS</t>
  </si>
  <si>
    <t>1.9.3.2.99.01.00.00.00</t>
  </si>
  <si>
    <t>RECEITA DA DIVIDA ATIVA NAO TRIBUTARIA DE OUTRAS RECEITAS – Principal</t>
  </si>
  <si>
    <t>1.9.3.2.99.01.04.00.00</t>
  </si>
  <si>
    <t>RECEITA DA DIVIDA ATIVA NÃO TRIBUTARIA DA CONCESSÃO DE EMPRESTIMOS</t>
  </si>
  <si>
    <t>1.9.3.2.99.01.07.00.00</t>
  </si>
  <si>
    <t>RECEITA DA DIVIDA ATIVA NAO TRIBUTARIA PROVENIENTE DA  
IMPUTACAO DE  MULTAS DIVERSAS</t>
  </si>
  <si>
    <t>1.9.9.0.00.00.00.00.00</t>
  </si>
  <si>
    <t>RECEITAS DIVERSAS</t>
  </si>
  <si>
    <t>1.9.9.0.02.00.00.00.00</t>
  </si>
  <si>
    <t>RECEITA DE ÔNUS DE SUCUBÊNCIA DE AÇÕES JUDICIAIS</t>
  </si>
  <si>
    <t>1.9.9.0.02.01.00.00.00</t>
  </si>
  <si>
    <t>Receitas de Honorários de Advogados</t>
  </si>
  <si>
    <t>1.9.9.0.99.00.00.00.00</t>
  </si>
  <si>
    <t>OUTRAS RECEITAS</t>
  </si>
  <si>
    <t>1.9.9.0.99.00.01.00.00</t>
  </si>
  <si>
    <t>OUTRAS RECEITAS DIRETAMENTE ARREC. PELO RPPS</t>
  </si>
  <si>
    <t>1.9.9.0.99.00.01.01.00</t>
  </si>
  <si>
    <t>OUTRAS RECEITAS DIRETAMENTE ARRECADADAS PELO RPPS-PREVID</t>
  </si>
  <si>
    <t>1.9.9.0.99.00.01.02.00</t>
  </si>
  <si>
    <t>OUTRAS RECEITAS DIRETAMENTE ARRECADADAS PELO RPPS-SAÚDE</t>
  </si>
  <si>
    <t>1.9.9.0.99.00.07.00.00</t>
  </si>
  <si>
    <t>OUTRAS RECEITAS DIVERSAS</t>
  </si>
  <si>
    <t>1.9.9.0.99.00.08.00.00</t>
  </si>
  <si>
    <t>OUTRAS RECEITAS DIVERSAS - FUNREBOM</t>
  </si>
  <si>
    <t>2.0.0.0.00.00.00.00.00</t>
  </si>
  <si>
    <t>RECEITAS DE CAPITAL</t>
  </si>
  <si>
    <t>2.1.0.0.00.00.00.00.00</t>
  </si>
  <si>
    <t>OPERACOES DE CREDITO</t>
  </si>
  <si>
    <t>2.1.1.0.00.00.00.00.00</t>
  </si>
  <si>
    <t>OPERACOES DE CREDITO INTERNAS</t>
  </si>
  <si>
    <t>2.1.1.4.00.00.00.00.00</t>
  </si>
  <si>
    <t>OPERAÇÕES DE CRÉDITO INTERNAS CONTRATUAIS</t>
  </si>
  <si>
    <t>2.1.1.4.99.00.00.00.00</t>
  </si>
  <si>
    <t>OUTRAS OPERAÇÕES DE CRÉDITO INTERNAS – CONTRATUAIS</t>
  </si>
  <si>
    <t>2.1.1.4.99.00.01.00.00</t>
  </si>
  <si>
    <t>1325</t>
  </si>
  <si>
    <t>Pró-Moradias – Cadena</t>
  </si>
  <si>
    <t>2.1.1.4.99.00.02.00.00</t>
  </si>
  <si>
    <t>1315</t>
  </si>
  <si>
    <t>Pró-Moradias (PAC) - SANTA MARTA</t>
  </si>
  <si>
    <t>2.1.2.0.00.00.00.00.00</t>
  </si>
  <si>
    <t>OPERACOES DE CREDITO EXTERNAS</t>
  </si>
  <si>
    <t>2.1.2.3.00.00.00.00.00</t>
  </si>
  <si>
    <t>OPERACOES DE CREDITO EXTERNAS CONTRATUAIS</t>
  </si>
  <si>
    <t>2.1.2.3.05.00.00.00.00</t>
  </si>
  <si>
    <t>1119</t>
  </si>
  <si>
    <t>OPERACOES DE CREDITO EXTERNAS PARA PROGRAMAS DE MODERNIZACAO DA  ADMINISTRACAO PÚBLICA</t>
  </si>
  <si>
    <t>2.1.2.3.99.00.00.00.00</t>
  </si>
  <si>
    <t>OUTRAS OPERAÇÕES DE CRÉDITO EXTERNAS CONTRATUAIS</t>
  </si>
  <si>
    <t>2.1.2.3.99.00.01.00.00</t>
  </si>
  <si>
    <t>BANCO MUNDIAL</t>
  </si>
  <si>
    <t>2.2.0.0.00.00.00.00.00</t>
  </si>
  <si>
    <t>ALIENACAO DE BENS</t>
  </si>
  <si>
    <t>2.2.1.0.00.00.00.00.00</t>
  </si>
  <si>
    <t>ALIENACAO DE BENS MÓVEIS</t>
  </si>
  <si>
    <t>2.2.1.5.00.00.00.00.00</t>
  </si>
  <si>
    <t>ALIENACAO DE VEÍCULOS</t>
  </si>
  <si>
    <t>2.2.1.6.00.00.00.00.00</t>
  </si>
  <si>
    <t>ALIENAÇÃO DE MÓVEIS E UTENSÍLIOS</t>
  </si>
  <si>
    <t>2.2.1.7.00.00.00.00.00</t>
  </si>
  <si>
    <t>ALIENAÇÃO DE EQUIPAMENTOS</t>
  </si>
  <si>
    <t>2.2.1.9.00.00.00.00.00</t>
  </si>
  <si>
    <t>ALIENAÇÃO DE OUTROS BENS MÓVEIS</t>
  </si>
  <si>
    <t>2.2.1.9.00.00.01.00.00</t>
  </si>
  <si>
    <t>ALIENAÇÃO DE BENS MÓVEIS ADQUIRIDOS COM RECURSOS VINCULADOS</t>
  </si>
  <si>
    <t>2.2.1.9.00.00.01.02.00</t>
  </si>
  <si>
    <t>Alienação de Bens - SMS</t>
  </si>
  <si>
    <t>2.2.1.9.00.00.01.03.00</t>
  </si>
  <si>
    <t>Alienação de Bens - SMED</t>
  </si>
  <si>
    <t>2.2.2.0.00.00.00.00.00</t>
  </si>
  <si>
    <t>ALIENACAO DE BENS IMÓVEIS</t>
  </si>
  <si>
    <t>2.2.2.5.00.00.00.00</t>
  </si>
  <si>
    <t>ALIENACAO DE IMÓVEIS URBANOS</t>
  </si>
  <si>
    <t>2.3.0.0.00.00.00.00.00</t>
  </si>
  <si>
    <t>AMORTIZACAO DE EMPRÉSTIMOS</t>
  </si>
  <si>
    <t>2.3.0.0.99.00.00.00.00</t>
  </si>
  <si>
    <t>AMORTIZACOES DE EMPRÉSTIMOS DIVERSOS</t>
  </si>
  <si>
    <t>2.3.0.0.99.00.01.00.00</t>
  </si>
  <si>
    <t>AMORTIZACAO DE FINANCIAMENTOS CONCEDIDOS AOS CONTRIBUINTES E/OU AGRICULTORES</t>
  </si>
  <si>
    <t>2.4.0.0.00.00.00.00.00</t>
  </si>
  <si>
    <t>TRANSFERENCIAS DE CAPITAL</t>
  </si>
  <si>
    <t>2.4.2.0.00.00.00.00.00</t>
  </si>
  <si>
    <t>2.4.2.1.00.00.00.00.00</t>
  </si>
  <si>
    <t>TRANSFERENCIAS DA UNIAO</t>
  </si>
  <si>
    <t>2.4.2.1.01.00.00.00.00</t>
  </si>
  <si>
    <t>TRANSFERÊNCIA DE RECURSOS DO SISTEMA ÚNICO DE SAÚDE</t>
  </si>
  <si>
    <t>2.4.2.1.01.00.01.00.00</t>
  </si>
  <si>
    <t xml:space="preserve">Programa de Requalificação de UBS </t>
  </si>
  <si>
    <t>2.4.2.1.01.00.02.00.00</t>
  </si>
  <si>
    <t>2.4.2.1.02.00.00.00.00</t>
  </si>
  <si>
    <t>TRANSFERÊNCIA DE RECURSOS DESTINADOS A PROGRAMAS DE EDUCAÇÃO</t>
  </si>
  <si>
    <t>2.4.2.1.99.00.00.00.00</t>
  </si>
  <si>
    <t>2.4.2.1.99.00.01.00.00</t>
  </si>
  <si>
    <t>PAC - Contrato 218.815-56</t>
  </si>
  <si>
    <t>2.4.2.1.99.00.19.00.00</t>
  </si>
  <si>
    <t>Cont. 263.387-13 Aquis. Equip. Esportivo</t>
  </si>
  <si>
    <t>2.4.2.1.99.00.12.00.00</t>
  </si>
  <si>
    <t>PRONASCI - Vídeo-Monitoramento</t>
  </si>
  <si>
    <t>2.4.2.1.99.00.13.00.00</t>
  </si>
  <si>
    <t>1389</t>
  </si>
  <si>
    <t>PRONASCI - Praça da Juventude</t>
  </si>
  <si>
    <t>2.4.2.1.99.00.14.00.00</t>
  </si>
  <si>
    <t>1390</t>
  </si>
  <si>
    <t>Políticas para Mulheres - Casa de Passagem</t>
  </si>
  <si>
    <t>2.4.2.1.99.00.15.00.00</t>
  </si>
  <si>
    <t>1391</t>
  </si>
  <si>
    <t>Políticas para Mulheres - Equipamento</t>
  </si>
  <si>
    <t>2.4.2.1.99.00.16.00.00</t>
  </si>
  <si>
    <t>1355</t>
  </si>
  <si>
    <t>Contrato 266.086-44 - Rua João Lobo D'Ávila</t>
  </si>
  <si>
    <t>2.4.2.1.99.00.17.00.00</t>
  </si>
  <si>
    <t>1341</t>
  </si>
  <si>
    <t>Contrato 265.155-65 Cobertura Irmão Quintino</t>
  </si>
  <si>
    <t>2.4.2.1.99.00.18.00.00</t>
  </si>
  <si>
    <t>1336</t>
  </si>
  <si>
    <t>Contrato 256.097-60 Rua das Limeiras</t>
  </si>
  <si>
    <t>Contrato 263.387-13 - Aquisição Equipamentos Esportivos</t>
  </si>
  <si>
    <t>2.4.2.1.99.00.32.00.00</t>
  </si>
  <si>
    <t>1417</t>
  </si>
  <si>
    <t>Contrato 327.130-80 - Aquisição de Máquinas p/ Estrada</t>
  </si>
  <si>
    <t>2.4.2.1.99.00.33.00.00</t>
  </si>
  <si>
    <t>1407</t>
  </si>
  <si>
    <t>Contrato  306.502-46 - Revitalização Praça Mena Barreto</t>
  </si>
  <si>
    <t>2.4.2.1.99.00.37.00.00</t>
  </si>
  <si>
    <t>Contrato 310.558-91 - Pavimentação de Ruas</t>
  </si>
  <si>
    <t>2.4.2.1.99.00.38.00.00</t>
  </si>
  <si>
    <t>Contrato 299.711-02 - Pavimentação de Ruas</t>
  </si>
  <si>
    <t>2.4.2.1.99.00.40.00.00</t>
  </si>
  <si>
    <t>Contrato 363.505-68 Construção de Praças</t>
  </si>
  <si>
    <t>2.4.2.1.99.00.62.00.00</t>
  </si>
  <si>
    <t>Contrato 390.473-58 - Pavimentação Asfáltica da Rua Três de Maio</t>
  </si>
  <si>
    <t>2.4.2.1.99.00.63.00.00</t>
  </si>
  <si>
    <t>Contrato 401.057-62 - Pavimentação Asfaltática da Rua Dom Erico Ferrari</t>
  </si>
  <si>
    <t>2.4.2.1.99.00.65.00.00</t>
  </si>
  <si>
    <t>Contrato  375.086-59 - Reforma do CEO</t>
  </si>
  <si>
    <t>2.4.2.1.99.00.66.00.00</t>
  </si>
  <si>
    <t>Estruturação da Rede Básica de Saúde</t>
  </si>
  <si>
    <t>2.4.2.1.99.00.67.00.00</t>
  </si>
  <si>
    <t>Contr. 387.527-35 - Revitalização do Complexo Guarani Atlântico</t>
  </si>
  <si>
    <t>2.4.2.2.00.00.00.00.00</t>
  </si>
  <si>
    <t>2.4.2.2.01.00.00.00.00</t>
  </si>
  <si>
    <t>TRANSFERÊNCIAS DE RECURSOS DO SISTEMA ÚNICO DE SAÚDE - SUS</t>
  </si>
  <si>
    <t>2.4.2.2..01.00.02.00.00</t>
  </si>
  <si>
    <t>4293</t>
  </si>
  <si>
    <t>AQUISIÇÃO DE EQUIPAMENTOS E MATERIAIS PERMANENTES HOSPITALARES</t>
  </si>
  <si>
    <t>2.4.2.2.09.00.00.00.00</t>
  </si>
  <si>
    <t>OUTRAS TRANSFERÊNCIAS DOS ESTADOS</t>
  </si>
  <si>
    <t>2.4.7.0.00.00.00.00.00</t>
  </si>
  <si>
    <t>TRANSFERÊNCIA DE CONVÊNOS</t>
  </si>
  <si>
    <t>2.4.7.1.00.00.00.00.00</t>
  </si>
  <si>
    <t>TRANSFERÊNCIAS DE CONVÊNIOS DA UNIÃO E DE DUAS ENTIDADES</t>
  </si>
  <si>
    <t>2.4.7.1.02.00.00.00.00</t>
  </si>
  <si>
    <t>TRANSFERÊNCIAS DE CONVÊNIOS DA UNIÃO DESTINADAS A PROGRAMAS DE EDUCAÇÃO</t>
  </si>
  <si>
    <t>2.4.7.1.02.00.08.00.00</t>
  </si>
  <si>
    <t>Convenio 704173/2010 - Proinfância</t>
  </si>
  <si>
    <t>2.5.0.0.00.00.00.00.00</t>
  </si>
  <si>
    <t>Outras Receitas de Capital</t>
  </si>
  <si>
    <t>2.5.5.0.00.00.00.00.00</t>
  </si>
  <si>
    <t>Receita da Dívida Ativa Proveniente de Amortização de Empréstimos e 
Financiamentos</t>
  </si>
  <si>
    <t>2.5.9.0.00.00.00.00.00</t>
  </si>
  <si>
    <t>2.5.9.0.00.00.03.00.00</t>
  </si>
  <si>
    <t>Variação Cambial - Operação de Crédito</t>
  </si>
  <si>
    <t>7.0.0.0.00.00.00.00.00</t>
  </si>
  <si>
    <t>Receitas Correntes  Intra-Orçamentárias</t>
  </si>
  <si>
    <t>7.2.0.0.00.00.00.00.00</t>
  </si>
  <si>
    <t>Receita de Contribuições - Intra-Orçamentárias</t>
  </si>
  <si>
    <t>7.2.1.0.00.00.00.00.00</t>
  </si>
  <si>
    <t>Contribuições Sociais-Intra-orçamentárias</t>
  </si>
  <si>
    <t>7.2.1.0.01.01.01.00.00</t>
  </si>
  <si>
    <t>Contrib Patronal P/Atendim à Saúde Médica do Serv - Fdo Saúde</t>
  </si>
  <si>
    <t>7.2.1.0.01.01.01.01.00</t>
  </si>
  <si>
    <t>Contribuição Patronal P/ o Atendim. à Saúde Méd. do Servidor -Exec</t>
  </si>
  <si>
    <t>7.2.1.0.29.00.00.00.00</t>
  </si>
  <si>
    <t>Contribuições Previdenciárias do Regime Próprio-Intra-Orçam</t>
  </si>
  <si>
    <t>7.2.1.0.29.01.00.00.00.</t>
  </si>
  <si>
    <t>Contribuição Patronal de Servidor Ativo Civil - Intra-Orçamentária</t>
  </si>
  <si>
    <t>7.2.1.0.29.01.01.00.00.</t>
  </si>
  <si>
    <t>Contribuição Patronal de Servidor Ativo Civil -Legislativo</t>
  </si>
  <si>
    <t>7.2.1.0.29.01.02.00.00.</t>
  </si>
  <si>
    <t>Contribuição Patronal de Servidor Ativo Civil -Executivo</t>
  </si>
  <si>
    <t>7.2.1.0.29.01.03.00.00.</t>
  </si>
  <si>
    <t>Contribuição Patronal de Servidor Ativo Civil -Escritorio da Cidade</t>
  </si>
  <si>
    <t>7.2.1.0.29.01.04.00.00.</t>
  </si>
  <si>
    <t>Contribuição Patronal de Servidor Ativo Civil -Ipassp</t>
  </si>
  <si>
    <t>7.2.1.0.29.13.00.00.00.</t>
  </si>
  <si>
    <t>Contribuição Previdenciária Para Amortização do Déficit Atuarial</t>
  </si>
  <si>
    <t>7.2.1.0.29.13.01.00.00.</t>
  </si>
  <si>
    <t>Contribuição Previd.Para Amortiz.do Déficit Atuarial - Legislativo</t>
  </si>
  <si>
    <t>7.2.1.0.29.13.02.00.00.</t>
  </si>
  <si>
    <t>Contribuição Previd.Para Amortiz.do Déficit Atuarial - Executivo</t>
  </si>
  <si>
    <t xml:space="preserve"> </t>
  </si>
  <si>
    <t>(-) DEDUÇÃO DA RECEITA P/ FORMAÇÃO FUNDEB</t>
  </si>
  <si>
    <t>(R) COTA PARTE DO FPM – FUNDEB</t>
  </si>
  <si>
    <t xml:space="preserve">(R) COTA PARTE ITR - FUNDEB  </t>
  </si>
  <si>
    <t>(R) TRANSF. FINANCEIRA L.C. 87/96 - FUNDEB</t>
  </si>
  <si>
    <t>(R) COTA PARTE DO ICMS - FUNDEB</t>
  </si>
  <si>
    <t>(R) COTA PARTE DO IPVA - FUNDEB</t>
  </si>
  <si>
    <t>(R) COTA PARTE DO IPI/EXPORTAÇÃO - FUNDEB</t>
  </si>
  <si>
    <t>(-) DEDUÇÃO DA RECEITA POR RENÚNCIA</t>
  </si>
  <si>
    <t>ITBI - Próprio</t>
  </si>
  <si>
    <t>ITBI - MDE</t>
  </si>
  <si>
    <t>ITBI - ASPS</t>
  </si>
  <si>
    <t>(-) DEDUÇÃO DA RECEITA POR RESTITUIÇÃO</t>
  </si>
  <si>
    <t>Contribuição dos Serv.Ativos p/Assist.Med.dos Serv.-</t>
  </si>
  <si>
    <t>Contribuição de Servidor Ativo Civil - Executivo</t>
  </si>
  <si>
    <t xml:space="preserve">Contribuição de Servidor Ativo Civil - Ind.- Esc. </t>
  </si>
  <si>
    <t>Outras Receitas Diret. Arrec. Rpps - Saud.</t>
  </si>
  <si>
    <t>7.2.1.0.29.01.02.00.00</t>
  </si>
  <si>
    <t>Contr. Patronal Serv. Ativo Civil - Executivo</t>
  </si>
  <si>
    <t>(-) DEDUÇÃO DA RECEITA POR DESCONTO CONCEDIDO</t>
  </si>
  <si>
    <t>(-) DEDUÇÃO DA RECEITA POR COMPENSAÇÃO</t>
  </si>
  <si>
    <t>1.9.3.2.16.01.09.00.00</t>
  </si>
  <si>
    <t xml:space="preserve">(-) OUTRAS DEDUÇÕES DA RECEITA </t>
  </si>
  <si>
    <t>Rec.Rem. de Aplicações Financeiras - Fundo de Assist. a Saúde do Servidor</t>
  </si>
  <si>
    <t>Remuneração em Investimentos de Renda Variável</t>
  </si>
  <si>
    <t>TOTAL DE DEDUÇÕES</t>
  </si>
  <si>
    <t>TOTAL GERAL</t>
  </si>
  <si>
    <t>TÍTULO CONTA</t>
  </si>
  <si>
    <t>FONTE</t>
  </si>
  <si>
    <t>Imp. s/ Transmissão "Inter Vivos" Bens Imóv. de Direitos Reais s/ Imóveis</t>
  </si>
  <si>
    <t>Taxa de Licença para Funcionamento de Estabelecimentos Comerciais,  Industriais e Prestadora de Serviços</t>
  </si>
  <si>
    <t>Taxa para Prevenção Incêndio</t>
  </si>
  <si>
    <t>Contribuição de Servidor Ativo Civil - Indiretas –IPLAN</t>
  </si>
  <si>
    <t>4841</t>
  </si>
  <si>
    <t>Rec. Rem. de Dep. Banc. - Saúde do Trabalhador – Fed.</t>
  </si>
  <si>
    <t>4300</t>
  </si>
  <si>
    <t>Rec. Rem. de Dep. Banc. - PMAQ</t>
  </si>
  <si>
    <t>Rec. Rem. de Dep. Banc. - IGDBF</t>
  </si>
  <si>
    <t>Rec. Rem. de Dep. Banc. - Conv. 827351/2016</t>
  </si>
  <si>
    <t>1504</t>
  </si>
  <si>
    <t>Rec. Rem. de Dep. Banc. - Conv. 827815/2016</t>
  </si>
  <si>
    <t>1505</t>
  </si>
  <si>
    <t>1506</t>
  </si>
  <si>
    <t>Rec. Rem. de Dep. Banc. - FNDE - PDDE</t>
  </si>
  <si>
    <t>Rec. Rem. de Dep. Banc. - FNDE - Pró-Infância</t>
  </si>
  <si>
    <t>1496</t>
  </si>
  <si>
    <t>1501</t>
  </si>
  <si>
    <t>Rec. Rem. de Dep. Banc. - FUNDURAM – EC</t>
  </si>
  <si>
    <t>Rec. Rem. de Dep. Banc. - FUNDELL</t>
  </si>
  <si>
    <t>1482</t>
  </si>
  <si>
    <t>1484</t>
  </si>
  <si>
    <t>1465</t>
  </si>
  <si>
    <t>1456</t>
  </si>
  <si>
    <t>Rec. Rem. de Dep. Banc. - Conv.822530 PELC</t>
  </si>
  <si>
    <t>1494</t>
  </si>
  <si>
    <t>1490</t>
  </si>
  <si>
    <t>Rec. Rem. de Dep. Banc. - Contr. 799546-13</t>
  </si>
  <si>
    <t>1472</t>
  </si>
  <si>
    <t>Rec. Rem. de Dep. Banc. - Contr. 413.011-69</t>
  </si>
  <si>
    <t>1491</t>
  </si>
  <si>
    <t>1495</t>
  </si>
  <si>
    <t>1511</t>
  </si>
  <si>
    <t>1493</t>
  </si>
  <si>
    <t>Rec. Rem. de Dep. Banc. - FUNCULTURA</t>
  </si>
  <si>
    <t>1508</t>
  </si>
  <si>
    <t>Rec. Rem. Dep. Rec. Não Vinculado - IPLAN</t>
  </si>
  <si>
    <t>Remuneração em Investimentos de Renda Fixa – Tx. Adm.</t>
  </si>
  <si>
    <t>Outros Serviços</t>
  </si>
  <si>
    <t>Serviço de Máquinas</t>
  </si>
  <si>
    <t xml:space="preserve">SAÚDE DA FAMÍLIA - ESF </t>
  </si>
  <si>
    <t>Incentivos Pontuais P/ Ações de Serviços de Vigilância em Saúde</t>
  </si>
  <si>
    <t>Prog. De Financ. Das Ações de Alim. E Nut.</t>
  </si>
  <si>
    <t>FNAS - BPC</t>
  </si>
  <si>
    <t xml:space="preserve">FNDE - PNAC - Programa Nacional de Alimentação Escolar </t>
  </si>
  <si>
    <t>FNDE - PNAP- Programa Nacional de Alimentação Escolar - PRÉ</t>
  </si>
  <si>
    <t>1488</t>
  </si>
  <si>
    <t>1489</t>
  </si>
  <si>
    <t>1486</t>
  </si>
  <si>
    <t>FES - Nota Solidária</t>
  </si>
  <si>
    <t>FES - PACS</t>
  </si>
  <si>
    <t>Restituição pelo Pagamento Indevido</t>
  </si>
  <si>
    <t>Restituições PNAP</t>
  </si>
  <si>
    <t>RECEITA PELA CENTRALIZAÇÃO DA FOLHA DE PGTO - PREVIDÊNCIA</t>
  </si>
  <si>
    <t>Pró-Moradias (PAC)</t>
  </si>
  <si>
    <t>Alienação de Veículos</t>
  </si>
  <si>
    <t>ALIENACAO DE IMOVEIS URBANOS</t>
  </si>
  <si>
    <t>PAC 1 Pro-Infância - Creches - PAC</t>
  </si>
  <si>
    <t>Contrato 799943-13 - Centro de Eventos 4ª Etapa</t>
  </si>
  <si>
    <t>Transf. De Convênios Dest. Ao Esporte e Lazer</t>
  </si>
  <si>
    <t>Contribuição Patronal de Servidor Ativo Civil -IPLAN</t>
  </si>
  <si>
    <t>( - ) Dedução de Receita para formação do FUNDEB</t>
  </si>
  <si>
    <t>COTA PARTE DO FPM - FUNDEB</t>
  </si>
  <si>
    <t>COTA PARTE DO ITR - FUNDEB</t>
  </si>
  <si>
    <t>Tranferência Financeira L.C. Nº87/96 - FUNDEB</t>
  </si>
  <si>
    <t>COTA PARTE DO ICMS - FUNDEB</t>
  </si>
  <si>
    <t>COTA PARTE DO IPVA - FUNDEB</t>
  </si>
  <si>
    <t>COTA PARTE DO IPI/EXPORTAÇÃO - FUNDEB</t>
  </si>
  <si>
    <t>( - ) Dedução da Receita por Renúncia</t>
  </si>
  <si>
    <t>Alienação de Imóveis Urbanos</t>
  </si>
  <si>
    <t>2018</t>
  </si>
  <si>
    <t>2019</t>
  </si>
  <si>
    <t>2020</t>
  </si>
  <si>
    <t>2021</t>
  </si>
  <si>
    <t>2022</t>
  </si>
  <si>
    <t>1.0.0.0.00.0.0.00.00.00</t>
  </si>
  <si>
    <t>1.1.0.0.00.0.0.00.00.00</t>
  </si>
  <si>
    <t>Impostos, Taxas e Contribuições de Melhoria</t>
  </si>
  <si>
    <t>1.1.1.0.00.0.0.00.00.00</t>
  </si>
  <si>
    <t>1.1.1.3.00.0.0.00.00.00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</si>
  <si>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</si>
  <si>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</si>
  <si>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</si>
  <si>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</si>
  <si>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</si>
  <si>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Imposto sobre a Renda - Retido na Fonte - Trabalho - Principal</t>
  </si>
  <si>
    <t>1.1.1.3.03.1.1.01.00.00</t>
  </si>
  <si>
    <t>IRRF sobre Rendimentos do Trabalho - Principal - Ativos/Inativos do Poder Executivo/Indiretas</t>
  </si>
  <si>
    <t>1.1.1.3.03.1.1.01.01.00</t>
  </si>
  <si>
    <t>IRRF sobre Rendimentos do Trabalho - Principal - Ativos/Inativos do Poder Executivo/Indiretas - Próprio</t>
  </si>
  <si>
    <t>1.1.1.3.03.1.1.01.02.00</t>
  </si>
  <si>
    <t>IRRF sobre Rendimentos do Trabalho - Principal - Ativos/Inativos do Poder Executivo/Indiretas - MDE</t>
  </si>
  <si>
    <t>1.1.1.3.03.1.1.01.03.00</t>
  </si>
  <si>
    <t>IRRF sobre Rendimentos do Trabalho - Principal - Ativos/Inativos do Poder Executivo/Indiretas - ASPS</t>
  </si>
  <si>
    <t>1.1.1.3.03.1.1.02.00.00</t>
  </si>
  <si>
    <t>IRRF sobre Rendimentos do Trabalho - Principal - Ativos/Inativos do Poder Legislativo</t>
  </si>
  <si>
    <t>1.1.1.3.03.1.1.02.01.00</t>
  </si>
  <si>
    <t>1.1.1.3.03.1.1.02.02.00</t>
  </si>
  <si>
    <t>1.1.1.3.03.1.1.02.03.00</t>
  </si>
  <si>
    <t>1.1.1.3.03.1.1.03.00.00</t>
  </si>
  <si>
    <t>IRRF sobre Rendimentos do Trabalho  - Principal - Inativos Pagos pelo RPPS</t>
  </si>
  <si>
    <t>1.1.1.3.03.1.1.03.01.00</t>
  </si>
  <si>
    <t>1.1.1.3.03.1.1.03.02.00</t>
  </si>
  <si>
    <t>1.1.1.3.03.1.1.03.03.00</t>
  </si>
  <si>
    <t>1.1.1.3.03.1.1.05.00.00</t>
  </si>
  <si>
    <t>IRRF sobre Rendimentos do Trabalho - Principal - Pensionistas Pagos com Recursos do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</si>
  <si>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</si>
  <si>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</si>
  <si>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</si>
  <si>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</si>
  <si>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</si>
  <si>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</si>
  <si>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Imposto sobre a Renda - Retido na Fonte - Outros Rendimentos - Principal</t>
  </si>
  <si>
    <t>1.1.1.3.03.4.1.01.00.00</t>
  </si>
  <si>
    <t>IRRF - Outros Rendimentos - Principal - Poder Executivo</t>
  </si>
  <si>
    <t>1.1.1.3.03.4.1.01.01.00</t>
  </si>
  <si>
    <t>IRRF - Outros Rendimentos - Principal Poder Executivo - Próprio</t>
  </si>
  <si>
    <t>1.1.1.3.03.4.1.01.02.00</t>
  </si>
  <si>
    <t>IRRF - Outros Rendimentos - Principal Poder Executivo - MDE</t>
  </si>
  <si>
    <t>1.1.1.3.03.4.1.01.03.00</t>
  </si>
  <si>
    <t>IRRF - Outros Rendimentos - Principal Poder Executivo - ASPS</t>
  </si>
  <si>
    <t>1.1.1.8.00.0.0.00.00.00</t>
  </si>
  <si>
    <t>Impostos Específicos de Estados/DF/Municípios</t>
  </si>
  <si>
    <t>1.1.1.8.01.0.0.00.00.00</t>
  </si>
  <si>
    <t>Imposto sobre o Patrimônio para Estados/DF/Municípios</t>
  </si>
  <si>
    <t>1.1.1.8.01.1.0.00.00.00</t>
  </si>
  <si>
    <t>1.1.1.8.01.1.1.00.00.00</t>
  </si>
  <si>
    <t>Imposto sobre a Propriedade Predial e Territorial Urbana – IPTU - Principal</t>
  </si>
  <si>
    <t>1.1.1.8.01.1.1.01.00.00</t>
  </si>
  <si>
    <t>IPTU - Principal - Próprio</t>
  </si>
  <si>
    <t>1.1.1.8.01.1.1.02.00.00</t>
  </si>
  <si>
    <t>IPTU - Principal - MDE</t>
  </si>
  <si>
    <t>1.1.1.8.01.1.1.03.00.00</t>
  </si>
  <si>
    <t>IPTU - Principal  -ASPS</t>
  </si>
  <si>
    <t>1.1.1.8.01.1.2.00.00.00</t>
  </si>
  <si>
    <t>Imposto sobre a Propriedade Predial e Territorial Urbana – IPTU - Multa</t>
  </si>
  <si>
    <t>1.1.1.8.01.1.2.01.00.00</t>
  </si>
  <si>
    <t>IPTU - Multas e Juros - Próprio</t>
  </si>
  <si>
    <t>1.1.1.8.01.1.2.02.00.00</t>
  </si>
  <si>
    <t>IPTU - Multas e Juros - MDE</t>
  </si>
  <si>
    <t>1.1.1.8.01.1.2.03.00.00</t>
  </si>
  <si>
    <t>IPTU - Multas e Juros - ASPS</t>
  </si>
  <si>
    <t>1.1.1.8.01.1.3.00.00.00</t>
  </si>
  <si>
    <t>Imposto sobre a Propriedade Predial e Territorial Urbana – IPTU - Dívida Ativa</t>
  </si>
  <si>
    <t>1.1.1.8.01.1.3.01.00.00</t>
  </si>
  <si>
    <t>IPTU - Dívida Ativa - Próprio</t>
  </si>
  <si>
    <t>1.1.1.8.01.1.3.02.00.00</t>
  </si>
  <si>
    <t>IPTU - Dívida Ativa - MDE</t>
  </si>
  <si>
    <t>1.1.1.8.01.1.3.03.00.00</t>
  </si>
  <si>
    <t>IPTU - Dívida Ativa - ASPS</t>
  </si>
  <si>
    <t>1.1.1.8.01.1.4.00.00.00</t>
  </si>
  <si>
    <t>Imposto sobre a Propriedade Predial e Territorial Urbana – IPTU - Dívida Ativa - Multas e Juros</t>
  </si>
  <si>
    <t>1.1.1.8.01.1.4.01.00.00</t>
  </si>
  <si>
    <t>IPTU - Dívida Ativa - Multas e Juros - Próprio</t>
  </si>
  <si>
    <t>1.1.1.8.01.1.4.02.00.00</t>
  </si>
  <si>
    <t>IPTU - Dívida Ativa - Multas e Juros - MDE</t>
  </si>
  <si>
    <t>1.1.1.8.01.1.4.03.00.00</t>
  </si>
  <si>
    <t>IPTU - Dívida Ativa - AMultas e Juros - ASPS</t>
  </si>
  <si>
    <t>1.1.1.8.01.4.0.00.00.00</t>
  </si>
  <si>
    <t>1.1.1.8.01.4.1.00.00.00</t>
  </si>
  <si>
    <t>Imp. s/ Transmissão "Inter Vivos" Bens Imóv. de Direitos Reais s/ Imóveis - Principal</t>
  </si>
  <si>
    <t>1.1.1.8.01.4.1.01.00.00</t>
  </si>
  <si>
    <t>ITBI - Principal - Próprio</t>
  </si>
  <si>
    <t>1.1.1.8.01.4.1.02.00.00</t>
  </si>
  <si>
    <t>ITBI - Principal - MDE</t>
  </si>
  <si>
    <t>1.1.1.8.01.4.1.03.00.00</t>
  </si>
  <si>
    <t>ITBI - Principal - ASPS</t>
  </si>
  <si>
    <t>1.1.1.8.01.4.2.00.00.00</t>
  </si>
  <si>
    <t>Imp. s/ Transmissão "Inter Vivos" Bens Imóv. de Direitos Reais s/ Imóveis - Multas e Juros</t>
  </si>
  <si>
    <t>1.1.1.8.01.4.2.01.00.00</t>
  </si>
  <si>
    <t>ITBI - Multas e Juros - Próprio</t>
  </si>
  <si>
    <t>1.1.1.8.01.4.2.02.00.00</t>
  </si>
  <si>
    <t>ITBI - Multas e Juros - MDE</t>
  </si>
  <si>
    <t>1.1.1.8.01.4.2.03.00.00</t>
  </si>
  <si>
    <t>ITBI - Multas e Juros - ASPS</t>
  </si>
  <si>
    <t>1.1.1.8.02.0.0.00.00.00</t>
  </si>
  <si>
    <t>Imposto Sobre a Produção, Circulaçãode Mercadorias e Serviços</t>
  </si>
  <si>
    <t>1.1.1.8.02.3.0.00.00.00</t>
  </si>
  <si>
    <t>1.1.1.8.02.3.1.00.00.00</t>
  </si>
  <si>
    <t>Imposto Sobre Serviços de Qualquer Natureza - Principal</t>
  </si>
  <si>
    <t>1.1.1.8.02.3.1.01.00.00</t>
  </si>
  <si>
    <t>ISS - Principal - Próprio</t>
  </si>
  <si>
    <t>1.1.1.8.02.3.1.02.00.00</t>
  </si>
  <si>
    <t>ISS - Principal - MDE</t>
  </si>
  <si>
    <t>1.1.1.8.02.3.1.03.00.00</t>
  </si>
  <si>
    <t>ISS - Principal - ASPS</t>
  </si>
  <si>
    <t>1.1.1.8.02.3.2.00.00.00</t>
  </si>
  <si>
    <t>Imposto Sobre Serviços de Qualquer Natureza - Multa e Juros</t>
  </si>
  <si>
    <t>1.1.1.8.02.3.2.01.00.00</t>
  </si>
  <si>
    <t>ISS - Multas e Juros - Próprio</t>
  </si>
  <si>
    <t>1.1.1.8.02.3.2.02.00.00</t>
  </si>
  <si>
    <t>ISS - Multas e Juros - MDE</t>
  </si>
  <si>
    <t>1.1.1.8.02.3.2.03.00.00</t>
  </si>
  <si>
    <t>ISS - Multas e Juros - ASPS</t>
  </si>
  <si>
    <t>1.1.1.8.02.3.3.00.00.00</t>
  </si>
  <si>
    <t>Imposto sobre Serviços de Qualquer Natureza - Dívida Ativa</t>
  </si>
  <si>
    <t>1.1.1.8.02.3.3.01.00.00</t>
  </si>
  <si>
    <t>ISS - Dívida Ativa - PRÓPRIO</t>
  </si>
  <si>
    <t>1.1.1.8.02.3.3.02.00.00</t>
  </si>
  <si>
    <t>ISS - Dívida Ativa - MDE</t>
  </si>
  <si>
    <t>1.1.1.8.02.3.3.03.00.00</t>
  </si>
  <si>
    <t>ISS - Dívida Ativa - ASPS</t>
  </si>
  <si>
    <t>1.1.1.8.02.3.4.00.00.00</t>
  </si>
  <si>
    <t>Imposto sobre Serviços de Qualquer Natureza - Dívida Ativa - Multas e Juros</t>
  </si>
  <si>
    <t>1.1.1.8.02.3.4.01.00.00</t>
  </si>
  <si>
    <t>ISS - Dívida Ativa -Multas e Juros - PRÓPRIO</t>
  </si>
  <si>
    <t>1.1.1.8.02.3.4.02.00.00</t>
  </si>
  <si>
    <t>ISS - Dívida Ativa -Multas e Juros - MDE</t>
  </si>
  <si>
    <t>1.1.1.8.02.3.4.03.00.00</t>
  </si>
  <si>
    <t>ISS - Dívida Ativa -Multas e Juros - ASPS</t>
  </si>
  <si>
    <t>1.1.2.0.00.0.0.00.00.00</t>
  </si>
  <si>
    <t>1.1.2.2.01.1.1.01.00.00</t>
  </si>
  <si>
    <t>1.1.2.2.01.1.1.02.00.00</t>
  </si>
  <si>
    <t>1.1.2.2.01.1.1.03.00.00</t>
  </si>
  <si>
    <t>Taxas de Serviços Cadastrais - Multas e Juros</t>
  </si>
  <si>
    <t>1.1.2.2.01.1.2.02.00.00</t>
  </si>
  <si>
    <t>Taxa de Cemitério - Multas e Juros</t>
  </si>
  <si>
    <t>1.1.2.2.01.1.2.03.00.00</t>
  </si>
  <si>
    <t>Taxa de Limpeza Pública - Multas e Juros</t>
  </si>
  <si>
    <t>1.1.2.2.01.1.2.04.00.00</t>
  </si>
  <si>
    <t>Taxa de Registro / Inspeção de Produtos Agrop. - Multas e Juros</t>
  </si>
  <si>
    <t>Taxa Custo Operacional dos Consignados - Multas e Juros</t>
  </si>
  <si>
    <t>Taxa de Vistoria de Trânsito - Multas e Juros</t>
  </si>
  <si>
    <t>Taxas pela Prestação de Serviços -Dívida Ativa</t>
  </si>
  <si>
    <t>1.1.2.2.01.1.3.01.00.00</t>
  </si>
  <si>
    <t>Taxas de Serviços Cadastrais - Dívida Ativa</t>
  </si>
  <si>
    <t>1.1.2.2.01.1.3.02.00.00</t>
  </si>
  <si>
    <t>Taxa de Cemitério -  Dívida Ativa</t>
  </si>
  <si>
    <t>1.1.2.2.01.1.3.03.00.00</t>
  </si>
  <si>
    <t>Taxa de Limpeza Pública -  Dívida Ativa</t>
  </si>
  <si>
    <t>Taxa de Registro / Inspeção de Produtos Agrop. - Dívida Ativa</t>
  </si>
  <si>
    <t>Taxa Custo Operacional dos Consignados -  Dívida Ativa</t>
  </si>
  <si>
    <t>Taxa de Vistoria de Trânsito - Dívida Ativa</t>
  </si>
  <si>
    <t>Taxas pela Prestação de Serviços -Dívida Ativa - Multa e Juros</t>
  </si>
  <si>
    <t>1.1.2.2.01.1.4.01.00.00</t>
  </si>
  <si>
    <t>Taxas de Serviços Cadastrais - Dívida Ativa - Multas e Juros</t>
  </si>
  <si>
    <t>1.1.2.2.01.1.4.02.00.00</t>
  </si>
  <si>
    <t>Taxa de Cemitério -  Dívida Ativa- Multas e Juros</t>
  </si>
  <si>
    <t>1.1.2.2.01.1.4.03.00.00</t>
  </si>
  <si>
    <t>Taxa de Limpeza Pública -  Dívida Ativa- Multas e Juros</t>
  </si>
  <si>
    <t>Taxa de Reg./ Insp. de Prod. Agrop. - Dívida Ativa- Multas e Juros</t>
  </si>
  <si>
    <t>Taxa Custo Operac. Consignados -  Dívida Ativa- Multas e Juros</t>
  </si>
  <si>
    <t>Taxa de Vistoria de Trânsito - Dívida Ativa- Multas e Juros</t>
  </si>
  <si>
    <t>1.1.2.8.00.00.00.00.00</t>
  </si>
  <si>
    <t>Taxas - Específicas de Estados, DF e Municípios</t>
  </si>
  <si>
    <t>1.1.2.8.01.0.0.00.00.00</t>
  </si>
  <si>
    <t>Taxas de Inspeção, Controle e Fiscalização</t>
  </si>
  <si>
    <t>1.1.2.8.01.1.0.00.00.00</t>
  </si>
  <si>
    <t>1.1.2.8.01.1.1.00.00.00</t>
  </si>
  <si>
    <t>Taxa de Fiscalização de Vigilância Sanitária - Principal</t>
  </si>
  <si>
    <t>1.1.2.8.01.1.2.00.00.00</t>
  </si>
  <si>
    <t>Taxa de Fiscalização de Vigilância Sanitária - Multas e Juros de Mora</t>
  </si>
  <si>
    <t>1.1.2.8.01.1.3.00.00.00</t>
  </si>
  <si>
    <t>Taxa de Fiscalização de Vigilância Sanitária - Dívida Ativa</t>
  </si>
  <si>
    <t>1.1.2.8.01.1.4.00.00.00</t>
  </si>
  <si>
    <t>Taxa de Fiscalização de Vigilância Sanitária - Multas e Juros de Mora da Dívida Ativa</t>
  </si>
  <si>
    <t>1.1.2.8.01.9.0.00.00.00</t>
  </si>
  <si>
    <t>Taxas de Inspeção, Controle e Fiscalização - Outras</t>
  </si>
  <si>
    <t>1.1.2.8.01.9.1.00.00.00</t>
  </si>
  <si>
    <t>Taxas de Inspeção, Controle e Fiscalização - Outras - Principal</t>
  </si>
  <si>
    <t>1.1.2.8.01.9.1.01.00.00</t>
  </si>
  <si>
    <t>1.1.2.8.01.9.1.02.00.00</t>
  </si>
  <si>
    <t>1.1.2.8.01.9.1.03.00.00</t>
  </si>
  <si>
    <t>1.1.2.8.01.9.1.04.00.00</t>
  </si>
  <si>
    <t>1.1.2.8.01.9.1.05.00.00</t>
  </si>
  <si>
    <t>1.1.2.8.01.9.1.06.00.00</t>
  </si>
  <si>
    <t>1.1.2.8.01.9.1.07.00.00</t>
  </si>
  <si>
    <t>1.1.2.8.01.9.1.08.00.00</t>
  </si>
  <si>
    <t>Taxa de Inspeção Municipal - SI</t>
  </si>
  <si>
    <t>1.1.2.8.01.9.2.00.00.00</t>
  </si>
  <si>
    <t>Taxas de Inspeção, Controle e Fiscalização - Outras - Multas e Juros de Mora</t>
  </si>
  <si>
    <t>1.1.2.8.01.9.2.01.00.00</t>
  </si>
  <si>
    <t>1.1.2.8.01.9.2.02.00.00</t>
  </si>
  <si>
    <t>1.1.2.8.01.9.2.03.00.00</t>
  </si>
  <si>
    <t>1.1.2.8.01.9.2.04.00.00</t>
  </si>
  <si>
    <t>1.1.2.8.01.9.2.05.00.00</t>
  </si>
  <si>
    <t>1.1.2.8.01.9.2.06.00.00</t>
  </si>
  <si>
    <t>1.1.2.8.01.9.2.07.00.00</t>
  </si>
  <si>
    <t>1.1.2.8.01.9.2.08.00.00</t>
  </si>
  <si>
    <t>1.1.2.8.01.9.3.00.00.00</t>
  </si>
  <si>
    <t>Taxas de Inspeção, Controle e Fiscalização - Outras - Dívida Ativa</t>
  </si>
  <si>
    <t>1.1.2.8.01.9.3.01.00.00</t>
  </si>
  <si>
    <t>1.1.2.8.01.9.3.02.00.00</t>
  </si>
  <si>
    <t>1.1.2.8.01.9.3.03.00.00</t>
  </si>
  <si>
    <t>1.1.2.8.01.9.3.04.00.00</t>
  </si>
  <si>
    <t>1.1.2.8.01.9.3.05.00.00</t>
  </si>
  <si>
    <t>1.1.2.8.01.9.3.06.00.00</t>
  </si>
  <si>
    <t>1.1.2.8.01.9.3.07.00.00</t>
  </si>
  <si>
    <t>1.1.2.8.01.9.3.08.00.00</t>
  </si>
  <si>
    <t>1.1.2.8.01.9.4.00.00.00</t>
  </si>
  <si>
    <t>Taxas de Inspeção, Controle e Fiscalização - Outras - Dívida Ativa - Multas e Juros</t>
  </si>
  <si>
    <t>1.1.2.8.01.9.4.01.00.00</t>
  </si>
  <si>
    <t>1.1.2.8.01.9.4.02.00.00</t>
  </si>
  <si>
    <t>1.1.2.8.01.9.4.03.00.00</t>
  </si>
  <si>
    <t>1.1.2.8.01.9.4.04.00.00</t>
  </si>
  <si>
    <t>1.1.2.8.01.9.4.05.00.00</t>
  </si>
  <si>
    <t>1.1.2.8.01.9.4.06.00.00</t>
  </si>
  <si>
    <t>1.1.2.8.01.9.4.07.00.00</t>
  </si>
  <si>
    <t>1.1.2.8.01.9.4.08.00.00</t>
  </si>
  <si>
    <t>1.2.0.0.00.0.0.00.00.00</t>
  </si>
  <si>
    <t>Contribuições</t>
  </si>
  <si>
    <t>1.2.1.0.00.0.0.00.00.00</t>
  </si>
  <si>
    <t>1.2.1.6.00.0.0.00.00.00</t>
  </si>
  <si>
    <t>Contribuição para Fundos de Assistência Médica</t>
  </si>
  <si>
    <t>1.2.1.6.03.0.0.00.00.00</t>
  </si>
  <si>
    <t>Contribuição para Fundos de Assistência Médica - Servidores Civis</t>
  </si>
  <si>
    <t>1.2.1.6.03.1.0.00.00.00</t>
  </si>
  <si>
    <t>Contribuição para Fundos de Assistência Médica -  Servidores Civis</t>
  </si>
  <si>
    <t>1.2.1.6.03.1.1.00.00.00</t>
  </si>
  <si>
    <t>Contribuição para Fundos de Assistência Médica -  Servidores Civis - Principal</t>
  </si>
  <si>
    <t>1.2.1.6.03.1.1.01.00.00</t>
  </si>
  <si>
    <t>1.2.1.6.03.1.1.02.00.00</t>
  </si>
  <si>
    <t>1.2.1.6.03.1.1.03.00.00</t>
  </si>
  <si>
    <t>Contribuição dos Serv.Ativos p/Assist.Med.dos Serv.-IPLAN</t>
  </si>
  <si>
    <t>1.2.1.6.03.1.1.04.00.00</t>
  </si>
  <si>
    <t>1.2.1.6.03.1.1.05.00.00</t>
  </si>
  <si>
    <t>Contribuição dos Serv.Inativos p/Assist.Med.dos Serv.Ipassp-Sm</t>
  </si>
  <si>
    <t>1.2.1.6.03.1.1.06.00.00</t>
  </si>
  <si>
    <t>Contribuição dos Pensionista p/Assist.Med.dos Serv.-Ipassp-Sm</t>
  </si>
  <si>
    <t>1.2.1.8.00.0.0.00.00.00</t>
  </si>
  <si>
    <t>Contribuições Sociais específicas de Estados, DF e Municípios</t>
  </si>
  <si>
    <t>1.2.1.8.01.0.0.00.00.00</t>
  </si>
  <si>
    <t>Contribuição do Servidor Civil para o Plano de Seguridade Social - CPSSS - Específico de EST/DF/MUN</t>
  </si>
  <si>
    <t>1.2.1.8.01.1.0.00.00.00</t>
  </si>
  <si>
    <t>CPSSS do Servidor Civil Ativo</t>
  </si>
  <si>
    <t>1.2.1.8.01.1.1.00.00.00</t>
  </si>
  <si>
    <t>CPSSS do Servidor Civil Ativo - Principal</t>
  </si>
  <si>
    <t>1.2.1.8.01.1.1.01.00.00</t>
  </si>
  <si>
    <t>1.2.1.8.01.1.1.0200.00</t>
  </si>
  <si>
    <t>1.2.1.8.01.1.1.03.00.00</t>
  </si>
  <si>
    <t>1.2.1.8.01.1.1.04.00.00</t>
  </si>
  <si>
    <t>1.2.1.8.01.1.1.05.00.00</t>
  </si>
  <si>
    <t>1.2.1.8.01.3.0.00.00.00</t>
  </si>
  <si>
    <t>CPSSS do Servidor Civil  - Pensionistas</t>
  </si>
  <si>
    <t>1.2.1.8.01.3.1.00.00.00</t>
  </si>
  <si>
    <t>CPSSS do Servidor Civil  - Pensionistas - Principal</t>
  </si>
  <si>
    <t>1.2.1.8.03.0.0.00.00.00</t>
  </si>
  <si>
    <t>CPSSS Patronal - Servidor Civil  - Específico de EST/DF/MUN</t>
  </si>
  <si>
    <t>1.2.1.8.03.1.1.00.00.00</t>
  </si>
  <si>
    <t>CPSSS Patronal - Servidor Civil Ativo - Principal</t>
  </si>
  <si>
    <t>1.2.1.8.01.2.0.00.00.00</t>
  </si>
  <si>
    <t>1.2.1.8.01.2.1.00.00.00</t>
  </si>
  <si>
    <t>CPSSS do Servidor Civil Inativo - Principal</t>
  </si>
  <si>
    <t>1.2.4.0.00.0.0.00.00.00</t>
  </si>
  <si>
    <t>Contribuição para o Custeio do Serviço de Iluminação Pública</t>
  </si>
  <si>
    <t>1.2.4.0.00.1.0.00.00.00</t>
  </si>
  <si>
    <t>1.2.4.0.00.1.1.00.00.00</t>
  </si>
  <si>
    <t>Contribuição para o Custeio do Serviço de Iluminação Pública - Principal</t>
  </si>
  <si>
    <t>1.2.4.0.00.1.2.00.00.00</t>
  </si>
  <si>
    <t>Contribuição para o Custeio do Serviço de Iluminação Pública - Multas e Juros</t>
  </si>
  <si>
    <t>1.2.4.0.00.1.3.00.00.00</t>
  </si>
  <si>
    <t>Contribuição para o Custeio do Serviço de Iluminação Pública - Dívida Ativa</t>
  </si>
  <si>
    <t>1.2.4.0.00.1.4.00.00.00</t>
  </si>
  <si>
    <t>Contribuição para o Custeio do Serviço de Iluminação Pública - Dívida Ativa - Multas e Juros</t>
  </si>
  <si>
    <t>1.3.0.0.00.0.0.00.00.00</t>
  </si>
  <si>
    <t>1.3.1.0.00.0.0.00.00.00</t>
  </si>
  <si>
    <t>Exploração do Patrimônio Imobiliário do Estado</t>
  </si>
  <si>
    <t>1.3.1.0.01.0.0.00.00.00</t>
  </si>
  <si>
    <t>Aluguéis, Arrendamentos, Foros, Laudêmios, Tarifas de Ocupação</t>
  </si>
  <si>
    <t>1.3.1.0.01.1.0.00.00.00</t>
  </si>
  <si>
    <t>Aluguéis e Arrendamentos</t>
  </si>
  <si>
    <t>1.3.1.0.01.1.1.00.00.00</t>
  </si>
  <si>
    <t>Aluguéis e Arrendamentos - Principal</t>
  </si>
  <si>
    <t>1.3.1.0.01.1.1.01.00.00</t>
  </si>
  <si>
    <t>1.3.1.0.01.1.2.00.00.00</t>
  </si>
  <si>
    <t>Aluguéis e Arrendamentos - Multas e Juros</t>
  </si>
  <si>
    <t>1.3.1.0.01.1.2.01.00.00</t>
  </si>
  <si>
    <t>1.3.1.0.02.0.0.00.00.00</t>
  </si>
  <si>
    <t>Concessão, Permissão, Autorização ou Cessão do Direito de Uso de Bens Imóveis Públicos</t>
  </si>
  <si>
    <t>1.3.1.0.02.1.0.00.00.00</t>
  </si>
  <si>
    <t>1.3.1.0.02.1.1.00.00.00</t>
  </si>
  <si>
    <t>1.3.1.0.02.1.1.01.00.00</t>
  </si>
  <si>
    <t>Concessão Parquimetro</t>
  </si>
  <si>
    <t>1.3.1.0.02.1.1.02.00.00</t>
  </si>
  <si>
    <t>Receita de Concessão - Demais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</si>
  <si>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</si>
  <si>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</si>
  <si>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</si>
  <si>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</si>
  <si>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</si>
  <si>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</si>
  <si>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</si>
  <si>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</si>
  <si>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</si>
  <si>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</si>
  <si>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Remuneração de Depósitos  Bancários de Recursos Vinculados - FUNDEB - Principal</t>
  </si>
  <si>
    <t>1.3.2.1.00.1.1.01.03.00</t>
  </si>
  <si>
    <t>Remuneração de Depósitos  Bancários de Recursos Vinculados - Fundo de Saúde - Principal</t>
  </si>
  <si>
    <t>1.3.2.1.00.1.1.01.03.02</t>
  </si>
  <si>
    <t>Rec. Rem. de Dep. Banc. - Atenção Básica</t>
  </si>
  <si>
    <t>4500</t>
  </si>
  <si>
    <t>1.3.2.1.00.1.1.01.03.03</t>
  </si>
  <si>
    <t>1.3.2.1.00.1.1.01.03.05</t>
  </si>
  <si>
    <t>1.3.2.1.00.1.1.01.03.06</t>
  </si>
  <si>
    <t>Rec. Rem. de Dep. Banc. - Atenção de Média Complexidade</t>
  </si>
  <si>
    <t>4501</t>
  </si>
  <si>
    <t>1.3.2.1.00.1.1.01.03.07</t>
  </si>
  <si>
    <t>Rec. Rem. de Dep. Banc. -  Vigilância em Saúde</t>
  </si>
  <si>
    <t>4502</t>
  </si>
  <si>
    <t>1.3.2.1.00.1.1.01.03.08</t>
  </si>
  <si>
    <t>Rec. Rem. de Dep. Banc. -  Assistência Farmamcêuica</t>
  </si>
  <si>
    <t>4503</t>
  </si>
  <si>
    <t>1.3.2.1.00.1.1.01.03.09</t>
  </si>
  <si>
    <t>1.3.2.1.00.1.1.01.03.12</t>
  </si>
  <si>
    <t>1.3.2.1.00.1.1.01.03.15</t>
  </si>
  <si>
    <t>1.3.2.1.00.1.1.01.03.16</t>
  </si>
  <si>
    <t>1.3.2.1.00.1.1.01.03.17</t>
  </si>
  <si>
    <t>1.3.2.1.00.1.1.01.03.18</t>
  </si>
  <si>
    <t>1.3.2.1.00.1.1.01.03.30</t>
  </si>
  <si>
    <t>Rec. Rem. de Dep. Banc. - Cuca Legal</t>
  </si>
  <si>
    <t>1.3.2.1.00.1.1.01.03.20</t>
  </si>
  <si>
    <t>1.3.2.1.00.1.1.01.03.21</t>
  </si>
  <si>
    <t>Rec. Rem. de Dep. Banc. - FES Campanha de Vacinação</t>
  </si>
  <si>
    <t>1.3.2.1.00.1.1.01.03.22</t>
  </si>
  <si>
    <t>Rec. Rem. de Dep. Banc. - Constr. e Ampl. de Unidade de Saúde</t>
  </si>
  <si>
    <t>1.3.2.1.00.1.1.01.03.23</t>
  </si>
  <si>
    <t>1.3.2.1.00.1.1.01.03.24</t>
  </si>
  <si>
    <t>Rec. Rem. de Dep. Banc. - Custeio aos Cons. Intermun. Saúde</t>
  </si>
  <si>
    <t>1.3.2.1.00.1.1.01.03.26</t>
  </si>
  <si>
    <t>1.3.2.1.00.1.1.01.03.27</t>
  </si>
  <si>
    <t>Rec. Rem. de Dep. Banc. - Aquis. Equip. Estrut.</t>
  </si>
  <si>
    <t>1.3.2.1.00.1.1.01.03.28</t>
  </si>
  <si>
    <t>Rec. Rem. de Dep. Banc. - Aquisição de Veículos</t>
  </si>
  <si>
    <t>1.3.2.1.00.1.1.01.03.29</t>
  </si>
  <si>
    <t>Rec. Rem. de Dep. Banc. - Nota Fiscal Gaúcha</t>
  </si>
  <si>
    <t>1.3.2.1.00.1.1.01.04.00</t>
  </si>
  <si>
    <t>Remuneração de Depósitos  Bancários de Recursos Vinculados - Manutencao e Desenvolvimento do Ensino - MDE - Principal</t>
  </si>
  <si>
    <t>1.3.2.1.00.1.1.01.05.00</t>
  </si>
  <si>
    <t>Remuneração de Depósitos  Bancários de Recursos Vinculados - Ações e Serviços Públicos de Saúde - ASPS - Principal</t>
  </si>
  <si>
    <t>1.3.2.1.00.1.1.01.06.00</t>
  </si>
  <si>
    <t>Remuneração de Depósitos  Bancários de Recursos Vinculados - Contribuição de Intervenção no Domínio Econômico - CIDE - Principal</t>
  </si>
  <si>
    <t>1.3.2.1.00.1.1.01.07.00</t>
  </si>
  <si>
    <t>Remuneração de Depósitos  Bancários de Recursos Vinculados - Fundo Nacional de Assistência Social - FNAS - Principal</t>
  </si>
  <si>
    <t>1.3.2.1.00.1.1.01.07.01</t>
  </si>
  <si>
    <t>1.3.2.1.00.1.1.01.07.02</t>
  </si>
  <si>
    <t>1.3.2.1.00.1.1.01.07.03</t>
  </si>
  <si>
    <t>1.3.2.1.00.1.1.01.07.04</t>
  </si>
  <si>
    <t>1.3.2.1.00.1.1.01.07.05</t>
  </si>
  <si>
    <t>1.3.2.1.00.1.1.01.07.06</t>
  </si>
  <si>
    <t>1.3.2.1.00.1.1.01.07.07</t>
  </si>
  <si>
    <t>Rec. Rem. de Dep. Banc. - FNA AceSuas Pronatec</t>
  </si>
  <si>
    <t>1.3.2.1.00.1.1.01.07.08</t>
  </si>
  <si>
    <t>1.3.2.1.00.1.1.01.07.09</t>
  </si>
  <si>
    <t>Rec. Rem. de Dep. Banc. - Termo de Adesão FEAS</t>
  </si>
  <si>
    <t>1.3.2.1.00.1.1.01.07.10</t>
  </si>
  <si>
    <t>1.3.2.1.00.1.1.01.07.11</t>
  </si>
  <si>
    <t>1.3.2.1.00.1.1.01.07.12</t>
  </si>
  <si>
    <t>1.3.2.1.00.1.1.01.07.13</t>
  </si>
  <si>
    <t>Rec. Rem. de Dep. Banc. - Conv. 842349/2016 Aquis. Veículos</t>
  </si>
  <si>
    <t>1.3.2.1.00.1.1.01.07.14</t>
  </si>
  <si>
    <t>Rec. Rem. de Dep. Banc. - Proteção Social Especial</t>
  </si>
  <si>
    <t>1522</t>
  </si>
  <si>
    <t>1.3.2.1.00.1.1.01.08.00</t>
  </si>
  <si>
    <t>Remuneração de Depósitos  Bancários de Recursos Vinculados - Fundo Nacional de Desenvolvimento da Educação - FNDE - Principal</t>
  </si>
  <si>
    <t>1.3.2.1.00.1.1.01.08.01</t>
  </si>
  <si>
    <t>1.3.2.1.00.1.1.01.08.02</t>
  </si>
  <si>
    <t>1.3.2.1.00.1.1.01.08.03</t>
  </si>
  <si>
    <t>1.3.2.1.00.1.1.01.08.04</t>
  </si>
  <si>
    <t>1.3.2.1.00.1.1.01.08.05</t>
  </si>
  <si>
    <t>1.3.2.1.00.1.1.01.08.06</t>
  </si>
  <si>
    <t>1.3.2.1.00.1.1.01.08.07</t>
  </si>
  <si>
    <t>1.3.2.1.00.1.1.01.08.08</t>
  </si>
  <si>
    <t>1.3.2.1.00.1.1.01.08.09</t>
  </si>
  <si>
    <t>Rec. Rem. de Dep. Banc. - FNDE Conv. 704173/2010 Pro Infancia</t>
  </si>
  <si>
    <t>1.3.2.1.00.1.1.01.08.10</t>
  </si>
  <si>
    <t>Rec. Rem. de Dep. Banc. - FNDE Conv.701353/2011</t>
  </si>
  <si>
    <t>1.3.2.1.00.1.1.01.08.11</t>
  </si>
  <si>
    <t>Rec. Rem. de Dep. Banc. - FNDE Conv. 203589 - Pró Infância - PAC</t>
  </si>
  <si>
    <t>1.3.2.1.00.1.1.01.08.12</t>
  </si>
  <si>
    <t>Rec. Rem. de Dep. Banc. - FNDE PAR Educação Infantil</t>
  </si>
  <si>
    <t>1.3.2.1.00.1.1.01.08.13</t>
  </si>
  <si>
    <t>1.3.2.1.00.1.1.01.08.14</t>
  </si>
  <si>
    <t>Rec. Rem. de Dep. Banc. - Compra de Vagas - Brasil Carinhoso</t>
  </si>
  <si>
    <t>1.3.2.1.00.1.1.01.08.15</t>
  </si>
  <si>
    <t>Rec. Rem. de Dep. Banc. - FNDE PAR 20134429</t>
  </si>
  <si>
    <t>1.3.2.1.00.1.1.01.08.16</t>
  </si>
  <si>
    <t>Rec. Rem. de Dep. Banc. - FNDE Caminho da Escola</t>
  </si>
  <si>
    <t>1.3.2.1.00.1.1.01.08.17</t>
  </si>
  <si>
    <t>Rec. Rem. de Dep. Banc. - FNDE  Pro Infância - Creches - PAC</t>
  </si>
  <si>
    <t>1.3.2.1.00.1.1.01.08.18</t>
  </si>
  <si>
    <t>Rec. Rem. de Dep. Banc. - FNDE Termo de Compr.PAR 20160105</t>
  </si>
  <si>
    <t>1502</t>
  </si>
  <si>
    <t>1.3.2.1.00.1.1.01.08.19</t>
  </si>
  <si>
    <t>Rec. Rem. de Dep. Banc. - FNDE  Educação Infantil - Novas Turmas</t>
  </si>
  <si>
    <t>1520</t>
  </si>
  <si>
    <t>1.3.2.1.00.1.1.01.08.20</t>
  </si>
  <si>
    <t>Rec. Rem. de Dep. Banc. - FNDE  mp 815/2017/AFM</t>
  </si>
  <si>
    <t>1523</t>
  </si>
  <si>
    <t>1.3.2.1.00.1.1.01.10.00</t>
  </si>
  <si>
    <t>Remuneração de Depósitos  Bancários de Recursos Vinculados - Fundo de Assistência à Saúde do Servidor - Principal</t>
  </si>
  <si>
    <t>1.3.2.1.00.1.1.01.99.00</t>
  </si>
  <si>
    <t>Remuneração de Outros Depósitos  Bancários de Recursos Vinculados - Principal</t>
  </si>
  <si>
    <t>1.3.2.1.00.1.1.01.99.01</t>
  </si>
  <si>
    <t>1.3.2.1.00.1.1.01.99.02</t>
  </si>
  <si>
    <t>1.3.2.1.00.1.1.01.99.03</t>
  </si>
  <si>
    <t>1.3.2.1.00.1.1.01.99.04</t>
  </si>
  <si>
    <t>1.3.2.1.00.1.1.01.99.05</t>
  </si>
  <si>
    <t>1.3.2.1.00.1.1.01.99.06</t>
  </si>
  <si>
    <t>1.3.2.1.00.1.1.01.99.07</t>
  </si>
  <si>
    <t>1.3.2.1.00.1.1.01.99.08</t>
  </si>
  <si>
    <t>1.3.2.1.00.1.1.01.99.09</t>
  </si>
  <si>
    <t>1.3.2.1.00.1.1.01.99.10</t>
  </si>
  <si>
    <t>1.3.2.1.00.1.1.01.99.11</t>
  </si>
  <si>
    <t>1.3.2.1.00.1.1.01.99.12</t>
  </si>
  <si>
    <t>1.3.2.1.00.1.1.01.99.13</t>
  </si>
  <si>
    <t>1.3.2.1.00.1.1.01.99.14</t>
  </si>
  <si>
    <t>Rec. Rem. de Dep. Banc. -  Brasil Alfabetizado</t>
  </si>
  <si>
    <t>1.3.2.1.00.1.1.01.99.15</t>
  </si>
  <si>
    <t>Rec. Rem. de Dep. Banc. - Fundo Centro de Eventos</t>
  </si>
  <si>
    <t>1.3.2.1.00.1.1.01.99.16</t>
  </si>
  <si>
    <t>1.3.2.1.00.1.1.01.99.17</t>
  </si>
  <si>
    <t>Rec. Rem. de Dep. Banc. - Contrato 363.505-68 - Centro de Eventos</t>
  </si>
  <si>
    <t>1.3.2.1.00.1.1.01.99.18</t>
  </si>
  <si>
    <t>1.3.2.1.00.1.1.01.99.19</t>
  </si>
  <si>
    <t>Rec. Rem. de Dep. Banc. -  Educação Fiscal</t>
  </si>
  <si>
    <t>1.3.2.1.00.1.1.01.99.20</t>
  </si>
  <si>
    <t>Rec. Rem. de Dep. Banc. - Modernização CDM</t>
  </si>
  <si>
    <t>1.3.2.1.00.1.1.01.99.21</t>
  </si>
  <si>
    <t>Rec. Rem. de Dep. Banc. - Fdo Municipal do Idoso</t>
  </si>
  <si>
    <t>1.3.2.1.00.1.1.01.99.22</t>
  </si>
  <si>
    <t>Rec. Rem. de Dep. Banc. - Contr. CEF 805766/2014 Patr. Agrícola</t>
  </si>
  <si>
    <t>1.3.2.1.00.1.1.01.99.23</t>
  </si>
  <si>
    <t>Rec. Rem. de Dep. Banc. - Contr. 399658-75 - Pró Transporte</t>
  </si>
  <si>
    <t>1.3.2.1.00.1.1.01.99.24</t>
  </si>
  <si>
    <t>Rec. Rem. de Dep. Banc. - Contr. 398239-75 - Mod. Rest. Popular</t>
  </si>
  <si>
    <t>1.3.2.1.00.1.1.01.99.25</t>
  </si>
  <si>
    <t>Rec. Rem. de Dep. Banc. - Contr. 811209/2014</t>
  </si>
  <si>
    <t>1.3.2.1.00.1.1.01.99.26</t>
  </si>
  <si>
    <t>1.3.2.1.00.1.1.01.99.27</t>
  </si>
  <si>
    <t>Rec. Rem. de Dep. Banc. - Ações de Recuperação - TC 143/2016</t>
  </si>
  <si>
    <t>1.3.2.1.00.1.1.01.99.28</t>
  </si>
  <si>
    <t>Rec. Rem. de Dep. Banc. - Contr.818588/2015 - Praça Dois de Novembro</t>
  </si>
  <si>
    <t>1.3.2.1.00.1.1.01.99.29</t>
  </si>
  <si>
    <t>1.3.2.1.00.1.1.01.99.30</t>
  </si>
  <si>
    <t>Rec. Rem. de Dep. Banc. - Alienação de Bens - SMED</t>
  </si>
  <si>
    <t>1.3.2.1.00.1.1.01.99.31</t>
  </si>
  <si>
    <t>Rec. Rem. de Dep. Banc. - Conv. CORSAN - Ação Civil Pública</t>
  </si>
  <si>
    <t>1.3.2.1.00.1.1.01.99.32</t>
  </si>
  <si>
    <t>1.3.2.1.00.1.1.01.99.33</t>
  </si>
  <si>
    <t>Rec. Rem. de Dep. Banc. - Contr. CEF 805191/2014 - Aquis. Equip.</t>
  </si>
  <si>
    <t>1.3.2.1.00.1.1.01.99.34</t>
  </si>
  <si>
    <t>Rec. Rem. de Dep. Banc. - Contr. 229.038-74 - Pro Moradia</t>
  </si>
  <si>
    <t>1.3.2.1.00.1.1.01.99.35</t>
  </si>
  <si>
    <t>Rec. Rem. de Dep. Banc. - Contr. 229.039-88 - PAC</t>
  </si>
  <si>
    <t>1.3.2.1.00.1.1.01.99.36</t>
  </si>
  <si>
    <t>Rec. Rem. de Dep. Banc. - Contr. CEF 831537/2016 - Academias</t>
  </si>
  <si>
    <t>1500</t>
  </si>
  <si>
    <t>1.3.2.1.00.1.1.01.99.37</t>
  </si>
  <si>
    <t>Rec. Rem. de Dep. Banc. -  Convênio Sedactel 17/2018</t>
  </si>
  <si>
    <t>1524</t>
  </si>
  <si>
    <t>1.3.2.1.00.1.1.01.99.38</t>
  </si>
  <si>
    <t>Rec. Rem. de Dep. Banc. - Convênio 05/2017 Corsan</t>
  </si>
  <si>
    <t>1521</t>
  </si>
  <si>
    <t>1.3.2.1.00.1.1.01.99.39</t>
  </si>
  <si>
    <t>Rec. Rem. de Dep. Banc. -  Fundo Pro Saneamento</t>
  </si>
  <si>
    <t>1529</t>
  </si>
  <si>
    <t>1.3.2.1.00.1.1.01.99.40</t>
  </si>
  <si>
    <t>Rec. Rem. de Dep. Banc. - Contr. 829456/2016 - Infr. Urb. Pavim.</t>
  </si>
  <si>
    <t>1499</t>
  </si>
  <si>
    <t>1.3.2.1.00.1.1.01.99.41</t>
  </si>
  <si>
    <t>Rec. Rem. de Dep. Banc. -  Contr. 860543/2017 - Aquis.</t>
  </si>
  <si>
    <t>1518</t>
  </si>
  <si>
    <t>1.3.2.1.00.1.1.01.99.42</t>
  </si>
  <si>
    <t>Rec. Rem. de Dep. Banc. -  Contr. 861960/2017 - Aquis.</t>
  </si>
  <si>
    <t>1519</t>
  </si>
  <si>
    <t>1.3.2.1.00.1.1.01.99.43</t>
  </si>
  <si>
    <t>Rec. Rem. de Dep. Banc. - Termo de Cooperação - Minist</t>
  </si>
  <si>
    <t>1530</t>
  </si>
  <si>
    <t>1.3.2.1.00.1.1.01.99.44</t>
  </si>
  <si>
    <t>Rec. Rem. de Dep. Banc. - Com. 519627-63 - FINISA</t>
  </si>
  <si>
    <t>1533</t>
  </si>
  <si>
    <t>1.3.2.1.00.1.1.02.00.00</t>
  </si>
  <si>
    <t>Remuneração de Depósitos de Recursos Não Vinculados - Principal</t>
  </si>
  <si>
    <t>1.3.2.1.00.1.1.02.01.00</t>
  </si>
  <si>
    <t>Remuneração de Depósitos de Recursos Não Vinculados - Depósitos de Poupança - Principal</t>
  </si>
  <si>
    <t>1.3.2.1.00.1.1.02.01.01</t>
  </si>
  <si>
    <t>Rec. Rem. Dep. Rec. Não Vinculado - Depósitos de Poupança - Executivo</t>
  </si>
  <si>
    <t>1.3.2.1.00.1.1.02.99.00</t>
  </si>
  <si>
    <t>Remuneração de Outros Depósitos  Bancários de Recursos Não Vinculados - Principal</t>
  </si>
  <si>
    <t>1.3.2.1.00.1.1.02.99.01</t>
  </si>
  <si>
    <t>1.3.2.1.00.1.1.02.99.02</t>
  </si>
  <si>
    <t>1.3.2.1.00.4.0.00.00.00</t>
  </si>
  <si>
    <t>Remuneração dos Recursos do Regime Próprio de Previdência Social - RPPS</t>
  </si>
  <si>
    <t>1.3.2.1.00.4.1.00.00.00</t>
  </si>
  <si>
    <t>Remuneração dos Recursos do Regime Próprio de Previdência Social - RPPS - Principal</t>
  </si>
  <si>
    <t>1.3.2.1.00.4.1.01.00.00</t>
  </si>
  <si>
    <t>1.3.2.1.00.4.1.02.00.00</t>
  </si>
  <si>
    <t>1.3.2.1.00.4.1.03.00.00</t>
  </si>
  <si>
    <t>1.3.2.1.00.4.1.04.00.00</t>
  </si>
  <si>
    <t>1.3.2.9.00.0.0.00.00.00</t>
  </si>
  <si>
    <t>Outros Valores Mobiliários</t>
  </si>
  <si>
    <t>1.3.2.9.00.1.0.00.00.00</t>
  </si>
  <si>
    <t>1.3.2.9.00.1.1.00.00.00</t>
  </si>
  <si>
    <t>Outros Valores Mobiliários - Principal</t>
  </si>
  <si>
    <t>1.3.6.0.00.0.0.00.00.00</t>
  </si>
  <si>
    <t>Cessão de Direitos</t>
  </si>
  <si>
    <t>1.3.6.0.01.0.0.00.00.00</t>
  </si>
  <si>
    <t>Cessão do Direito de Operacionalização de Pagamentos</t>
  </si>
  <si>
    <t>1.3.6.0.01.1.0.00.00.00</t>
  </si>
  <si>
    <t>1.3.6.0.01.1.1.00.00.00</t>
  </si>
  <si>
    <t>Cessão do Direito de Operacionalização de Pagamentos - Principal</t>
  </si>
  <si>
    <t>1.3.6.0.01.1.1.01.00.00</t>
  </si>
  <si>
    <t>Cessão do Direito de Operacionalização de Pagamentos - Executivo</t>
  </si>
  <si>
    <t>1.6.0.0.00.0.0.00.00.00</t>
  </si>
  <si>
    <t>1.6.3.0.00.0.0.00.00.00</t>
  </si>
  <si>
    <t>Serviços e Atividades Referentes à Saúde</t>
  </si>
  <si>
    <t>1.6.3.0.01.0.0.00.00.00</t>
  </si>
  <si>
    <t>Serviços de Atendimento à Saúde</t>
  </si>
  <si>
    <t>1.6.3.0.01.1.0.00.00.00</t>
  </si>
  <si>
    <t>1.6.3.0.01.1.1.00.00.00</t>
  </si>
  <si>
    <t>Serviços de Atendimento à Saúde - Principal</t>
  </si>
  <si>
    <t>1.6.2.0.01.1.1.01.00.00</t>
  </si>
  <si>
    <t>1.6.9.0.00.0.0.00.00.00</t>
  </si>
  <si>
    <t>1.6.9.0.99.0.0.00.00.00</t>
  </si>
  <si>
    <t>1.6.9.0.99.1.0.00.00.00</t>
  </si>
  <si>
    <t>1.6.9.0.99.1.1.00.00.00</t>
  </si>
  <si>
    <t>Outros Serviços - Principal</t>
  </si>
  <si>
    <t>1.6.9.0.99.1.1.01.00.00</t>
  </si>
  <si>
    <t>1.6.9.0.99.1.2.00.00.00</t>
  </si>
  <si>
    <t>Outros Serviços - Multas e Juros</t>
  </si>
  <si>
    <t>1.6.9.0.99.1.2.01.00.00</t>
  </si>
  <si>
    <t>1.6.9.0.99.1.3.00.00.00</t>
  </si>
  <si>
    <t>Outros Serviços - Dívida Ativa</t>
  </si>
  <si>
    <t>1.6.9.0.99.1.3.01.00.00</t>
  </si>
  <si>
    <t>1.6.9.0.99.1.4.00.00.00</t>
  </si>
  <si>
    <t>Outros Serviços - Dívida Ativa - Multas e Juros</t>
  </si>
  <si>
    <t>1.6.9.0.99.1.4.01.00.00</t>
  </si>
  <si>
    <t>1.7.0.0.00.0.0.00.00.00</t>
  </si>
  <si>
    <t>Transferências Correntes</t>
  </si>
  <si>
    <t>1.7.1.0.00.0.0.00.00.00</t>
  </si>
  <si>
    <t>Transferências da União e de suas Entidades</t>
  </si>
  <si>
    <t>1.7.1.0.00.1.0.00.00.00</t>
  </si>
  <si>
    <t>1.7.1.0.00.1.1.00.00.00</t>
  </si>
  <si>
    <t>Transferências da União e Entidades - Principal</t>
  </si>
  <si>
    <t>1.7.1.0.00.1.1.01.00.00</t>
  </si>
  <si>
    <t>Tarifas Aeroportuárias</t>
  </si>
  <si>
    <t>1.7.1.8.00.0.0.00.00.00</t>
  </si>
  <si>
    <t>Transferências da União - Específica de Estados DF e Municípios</t>
  </si>
  <si>
    <t>1.7.1.8.01.0.0.00.00.00</t>
  </si>
  <si>
    <t>1.7.1.8.01.2.0.00.00.00</t>
  </si>
  <si>
    <t>Cota-Parte do Fundo de Participação dos Municípios - Cota Mensal</t>
  </si>
  <si>
    <t>1.7.1.8.01.2.1.00.00.00</t>
  </si>
  <si>
    <t>Cota-Parte do Fundo de Participação dos Municípios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</si>
  <si>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</si>
  <si>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</si>
  <si>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</si>
  <si>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</si>
  <si>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</si>
  <si>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</si>
  <si>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</si>
  <si>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Cota-Parte do FPM - Cota Mensal - Principal - FUNDEB</t>
  </si>
  <si>
    <t>1.7.1.8.01.3.0.00.00.00</t>
  </si>
  <si>
    <t>Cota-Parte do Fundo de Participação do Municípios – 1% Cota entregue no mês de dezembro</t>
  </si>
  <si>
    <t>1.7.1.8.01.3.1.00.00.00</t>
  </si>
  <si>
    <t>Cota-Parte do Fundo de Participação do Municípios – 1% Cota entregue no mês de dezembro - Principal</t>
  </si>
  <si>
    <t>1.7.1.8.01.3.1.01.00.00</t>
  </si>
  <si>
    <t>Cota-Parte do FPM – 1% Cota entregue no mês de dezembro - Principal - PRÓPRIO</t>
  </si>
  <si>
    <t>1.7.1.8.01.3.1.02.00.00</t>
  </si>
  <si>
    <t>Cota-Parte do FPM – 1% Cota entregue no mês de dezembro - Principal -  MDE</t>
  </si>
  <si>
    <t>1.7.1.8.01.3.1.03.00.00</t>
  </si>
  <si>
    <t>Cota-Parte do FPM – 1% Cota entregue no mês de dezembro - Principal - ASPS</t>
  </si>
  <si>
    <t>1.7.1.8.01.4.0.00.00.00</t>
  </si>
  <si>
    <t>Cota-Parte do Fundo de Participação dos Municípios - 1% Cota entregue no mês de julho</t>
  </si>
  <si>
    <t>1.7.1.8.01.4.1.00.00.00</t>
  </si>
  <si>
    <t>Cota-Parte do Fundo de Participação dos Municípios - 1% Cota entregue no mês de julho - Principal</t>
  </si>
  <si>
    <t>1.7.1.8.01.4.1.01.00.00</t>
  </si>
  <si>
    <t>Cota-Parte do FPM - 1% Cota entregue no mês de julho - Principal - PRÓPRIO</t>
  </si>
  <si>
    <t>1.7.1.8.01.4.1.02.00.00</t>
  </si>
  <si>
    <t>Cota-Parte do FPM - 1% Cota entregue no mês de julho - Principal -  MDE</t>
  </si>
  <si>
    <t>1.7.1.8.01.4.1.03.00.00</t>
  </si>
  <si>
    <t>Cota-Parte do FPM - 1% Cota entregue no mês de julho - Principal - ASPS</t>
  </si>
  <si>
    <t>1.7.1.8.01.5.0.00.00.00</t>
  </si>
  <si>
    <t>Cota-Parte do Imposto Sobre a Propriedade Territorial Rural</t>
  </si>
  <si>
    <t>1.7.1.8.01.5.1.00.00.00</t>
  </si>
  <si>
    <t>Cota-Parte do Imposto Sobre a Propriedade Territorial Rural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</si>
  <si>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</si>
  <si>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</si>
  <si>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</si>
  <si>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</si>
  <si>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</si>
  <si>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</si>
  <si>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</si>
  <si>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Cota-Parte do ITR - Principal - FUNDEB</t>
  </si>
  <si>
    <t>1.7.1.8.02.0.0.00.00.00</t>
  </si>
  <si>
    <t>Transferência da Compensação Financeira pela Exploração de Recursos Naturais</t>
  </si>
  <si>
    <t>1.7.1.8.02.6.0.00.00.00</t>
  </si>
  <si>
    <t>Cota-Parte do Fundo Especial do Petróleo – FEP</t>
  </si>
  <si>
    <t>1.7.1.8.02.6.1.00.00.00</t>
  </si>
  <si>
    <t>Cota-Parte do Fundo Especial do Petróleo – FEP - Principal</t>
  </si>
  <si>
    <t>1.7.1.8.03.0.0.00.00.00</t>
  </si>
  <si>
    <t>Transferência de Recursos do Sistema Único de Saúde – SUS – Bloco Custeio das Ações e Serviços Públicos de Saúde</t>
  </si>
  <si>
    <t>1.7.1.8.03.1.0.00.00.00</t>
  </si>
  <si>
    <t>Transferência de Recursos do  SUS – Atenção Básica</t>
  </si>
  <si>
    <t>1.7.1.8.03.1.1.00.00.00</t>
  </si>
  <si>
    <t>Transferência de Recursos do Sistema Único de Saúde – SUS – Atenção Básica - Repasses Fundo a Fundo - Principal</t>
  </si>
  <si>
    <t>1.7.1.8.03.1.1.01.00.00</t>
  </si>
  <si>
    <t>1.7.1.8.03.1.1.01.01.00</t>
  </si>
  <si>
    <t>1.7.1.8.03.1.1.01.02.00</t>
  </si>
  <si>
    <t>1.7.1.8.03.1.1.01.03.00</t>
  </si>
  <si>
    <t>1.7.1.8.03.1.1.01.04.00</t>
  </si>
  <si>
    <t>1.7.1.8.03.1.1.01.05.00</t>
  </si>
  <si>
    <t>Agentes Comunitários de Saúde</t>
  </si>
  <si>
    <t>Apoio Financeiro - Portaria MS nº 748/2018</t>
  </si>
  <si>
    <t>1.7.1.8.03.2.0.00.00.00</t>
  </si>
  <si>
    <t>1.7.1.8.03.2.1.00.00.00</t>
  </si>
  <si>
    <t>1.7.1.8.03.2.1.01.00.00</t>
  </si>
  <si>
    <t>1.7.1.8.03.3.0.00.00.00</t>
  </si>
  <si>
    <t>Transferência de Recursos do  SUS – Vigilância em Saúde</t>
  </si>
  <si>
    <t>1.7.1.8.03.3.1.00.00.00</t>
  </si>
  <si>
    <t>Transferência de Recursos do  SUS – Vigilância em Saúde - Principal</t>
  </si>
  <si>
    <t>1.7.1.8.03.3.1.01.00.00</t>
  </si>
  <si>
    <t>Vigilância em Saúde</t>
  </si>
  <si>
    <t>1.7.1.8.03.4.0.00.00.00</t>
  </si>
  <si>
    <t>Transferência de Recursos do  SUS – Assistência Farmacêutica</t>
  </si>
  <si>
    <t>1.7.1.8.03.4.1.00.00.00</t>
  </si>
  <si>
    <t>Transferência de Recursos do  SUS – Assistência Farmacêutica - Principal</t>
  </si>
  <si>
    <t>1.7.1.8.03.4.1.01.00.00</t>
  </si>
  <si>
    <t>Assistência Farmacêutica</t>
  </si>
  <si>
    <t>Transferências de Recursos do Fundo Nacional de Assistência Social – FNAS</t>
  </si>
  <si>
    <t>Transferências de Recursos do Fundo Nacional de Assistência Social – FNAS - Principal</t>
  </si>
  <si>
    <t>1.7.1.8.04.1.1.01.00.00</t>
  </si>
  <si>
    <t>1.7.1.8.04.1.1.03.00.00</t>
  </si>
  <si>
    <t>FNAS- Proteção Social Especial</t>
  </si>
  <si>
    <t>FNAS- Apoio Financeiro - Portaria MDS nº 1324/2018</t>
  </si>
  <si>
    <t>FNAS- ACESSUAS</t>
  </si>
  <si>
    <t>1.7.1.8.05.0.0.00.00.00</t>
  </si>
  <si>
    <t>Transferências de Recursos do Fundo Nacional do Desenvolvimento da Educação –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</si>
  <si>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</si>
  <si>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</si>
  <si>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</si>
  <si>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</si>
  <si>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1.7.1.8.05.2.0.00.00.00</t>
  </si>
  <si>
    <t>Transferências Diretas do FNDE referentes ao Programa Dinheiro Direto na Escola – PDDE</t>
  </si>
  <si>
    <t>1.7.1.8.05.2.1.00.00.00</t>
  </si>
  <si>
    <t>Transferências Diretas do FNDE referentes ao Programa Dinheiro Direto na Escola – PDDE - Principal</t>
  </si>
  <si>
    <t>1.7.1.8.05.3.0.00.00.00</t>
  </si>
  <si>
    <t>Transferências Diretas do FNDE referentes ao Programa Nacional de Alimentação Escolar – PNAE</t>
  </si>
  <si>
    <t>1.7.1.8.05.3.1.00.00.00</t>
  </si>
  <si>
    <t>Transferências Diretas do FNDE referentes ao Programa Nacional de Alimentação Escolar – PNAE - Principal</t>
  </si>
  <si>
    <t>1.7.1.8.05.4.0.00.00.00</t>
  </si>
  <si>
    <t>Transferências Diretas do FNDE referentes ao Programa Nacional de Apoio ao Transporte do Escolar – PNATE</t>
  </si>
  <si>
    <t>1.7.1.8.05.4.1.00.00.00</t>
  </si>
  <si>
    <t>Transferências Diretas do FNDE referentes ao Programa Nacional de Apoio ao Transporte do Escolar – PNATE - Principal</t>
  </si>
  <si>
    <t>1.7.1.8.05.9.0.00.00.00</t>
  </si>
  <si>
    <t>Outras Transferências Diretas do Fundo Nacional do Desenvolvimento da Educação – FNDE</t>
  </si>
  <si>
    <t>1.7.1.8.05.9.1.00.00.00</t>
  </si>
  <si>
    <t>Outras Transferências Diretas do Fundo Nacional do Desenvolvimento da Educação – FNDE - Principal</t>
  </si>
  <si>
    <t>1.7.1.8.05.9.1.01.00.00</t>
  </si>
  <si>
    <t>1.7.1.8.05.9.1.02.00.00</t>
  </si>
  <si>
    <t>1.7.1.8.05.9.1.03.00.00</t>
  </si>
  <si>
    <t>1.7.1.8.05.9.1.04.00.00</t>
  </si>
  <si>
    <t>FNDE - Educação Infantil - Novas Turmas</t>
  </si>
  <si>
    <t>1.7.1.8.05.9.1.05.00.00</t>
  </si>
  <si>
    <t>FNDE - Auxílio Financeiro aos Municípios</t>
  </si>
  <si>
    <t>1.7.1.8.06.0.0.00.00.00</t>
  </si>
  <si>
    <t>Transferência Financeira do ICMS – Desoneração – L.C. Nº 87/96</t>
  </si>
  <si>
    <t>1.7.1.8.06.1.0.00.00.00</t>
  </si>
  <si>
    <t>1.7.1.8.06.1.1.00.00.00</t>
  </si>
  <si>
    <t>Transferência Financeira do ICMS – Desoneração – L.C. Nº 87/96 - Principal</t>
  </si>
  <si>
    <t>1.7.1.8.06.1.1.01.00.00</t>
  </si>
  <si>
    <t>Transferência Financeira do ICMS – Desoneração – L.C. Nº 87/96 - Principal - PRÓPRIO</t>
  </si>
  <si>
    <t>1.7.1.8.06.1.1.02.00.00</t>
  </si>
  <si>
    <t>Transferência Financeira do ICMS – Desoneração – L.C. Nº 87/96 - Principal - MDE</t>
  </si>
  <si>
    <t>1.7.1.8.06.1.1.03.00.00</t>
  </si>
  <si>
    <t>Transferência Financeira do ICMS – Desoneração – L.C. Nº 87/96 - Principal - ASPS</t>
  </si>
  <si>
    <t>1.7.1.8.06.1.1.04.00.00</t>
  </si>
  <si>
    <t>Transferência Financeira do ICMS – Desoneração – L.C. Nº 87/96 - Principal - FUNDEB</t>
  </si>
  <si>
    <t>1.7.1.8.12.0.0.00.00.00</t>
  </si>
  <si>
    <t>1.7.1.8.12.1.0.00.00.00</t>
  </si>
  <si>
    <t>1.7.1.8.12.1.1.00.00.00</t>
  </si>
  <si>
    <t>1.7.1.8.12.1.1.01.00.00</t>
  </si>
  <si>
    <t>1.7.1.8.12.1.1.02.00.00</t>
  </si>
  <si>
    <t>1.7.1.8.12.1.1.03.00.00</t>
  </si>
  <si>
    <t>1.7.1.8.12.1.1.04.00.00</t>
  </si>
  <si>
    <t>1.7.1.8.12.1.1.05.00.00</t>
  </si>
  <si>
    <t>1.7.1.8.12.1.1.06.00.00</t>
  </si>
  <si>
    <t>1.7.1.8.99.0.0.00.00.00</t>
  </si>
  <si>
    <t>Outras Transferências da União</t>
  </si>
  <si>
    <t>1.7.1.8.99.1.0.00.00.00</t>
  </si>
  <si>
    <t>1.7.1.8.99.1.1.00.00.00</t>
  </si>
  <si>
    <t>Outras Transferências da União - Principal</t>
  </si>
  <si>
    <t>1.7.1.8.99.1.1.01.00.00</t>
  </si>
  <si>
    <t>1.7.1.8.99.1.1.02.00.00</t>
  </si>
  <si>
    <t>Contr. 302.429-59 - Trab. Social Resid.Videiras</t>
  </si>
  <si>
    <t>1.7.1.8.99.1.1.03.00.00</t>
  </si>
  <si>
    <t>Contr. 317..541-41 - Trab. Social Resid. Zilda Arns</t>
  </si>
  <si>
    <t>1.7.1.8.99.1.1.04.00.00</t>
  </si>
  <si>
    <t>Contr. 415..906-33 - Trab. Social Resid. Leonel Brisola</t>
  </si>
  <si>
    <t>1.7.1.8.99.1.1.05.00.00</t>
  </si>
  <si>
    <t>Contr. 395.577-16 - Trab. Social Resid. Dom Ivo</t>
  </si>
  <si>
    <t>1.7.2.0.00.0.0.00.00.00</t>
  </si>
  <si>
    <t>Transferências dos Estados e do Distrito Federal e de suas Entidades</t>
  </si>
  <si>
    <t>1.7.2.0.00.1.0.00.00.00</t>
  </si>
  <si>
    <t>Transferências dos Estados e do D. F. e de suas Entidades</t>
  </si>
  <si>
    <t>1.7.2.0.00.1.1.00.00.00</t>
  </si>
  <si>
    <t>Transf. dos Estados e do D. F. e de suas Entidades - Principal</t>
  </si>
  <si>
    <t>1.72.2.00.1.1.01.00.00</t>
  </si>
  <si>
    <t>Termo de Cooperação - Ministério Público Trab. - Escolas</t>
  </si>
  <si>
    <t>1.7.2.0.00.1.1.02.00.00</t>
  </si>
  <si>
    <t>Fundo Pró Saneamento</t>
  </si>
  <si>
    <t>1.7.2.8.00.0.0.00.00.00</t>
  </si>
  <si>
    <t>Transferências dos Estados - Específica E/M</t>
  </si>
  <si>
    <t>1.7.2.8.01.0.0.00.00.00</t>
  </si>
  <si>
    <t>1.7.2.8.01.1.0.00.00.00</t>
  </si>
  <si>
    <t>Cota-Parte do ICMS</t>
  </si>
  <si>
    <t>1.7.2.8.01.1.1.00.00.00</t>
  </si>
  <si>
    <t>Cota-Parte do ICMS - Principal</t>
  </si>
  <si>
    <t>1.7.2.8.01.1.1.01.00.00</t>
  </si>
  <si>
    <t>Cota-Parte do ICMS - Principal - PRÓPRIO</t>
  </si>
  <si>
    <t>1.7.2.8.01.1.1.02.00.00</t>
  </si>
  <si>
    <t>Cota-Parte do ICMS - Principal - MDE</t>
  </si>
  <si>
    <t>1.7.2.8.01.1.1.03.00.00</t>
  </si>
  <si>
    <t>Cota-Parte do ICMS - Principal- ASPS</t>
  </si>
  <si>
    <t>1.7.2.8.01.1.1.04.00.00</t>
  </si>
  <si>
    <t>Cota-Parte do ICMS - Principal - FUNDEB</t>
  </si>
  <si>
    <t>1.7.2.8.01.2.0.00.00.00</t>
  </si>
  <si>
    <t>Cota-Parte do IPVA</t>
  </si>
  <si>
    <t>1.7.2.8.01.2.1.00.00.00</t>
  </si>
  <si>
    <t>Cota-Parte do IPVA - Principal</t>
  </si>
  <si>
    <t>1.7.2.8.01.2.1.01.00.00</t>
  </si>
  <si>
    <t>Cota-Parte do IPVA - Principal - PRÓPRIO</t>
  </si>
  <si>
    <t>1.7.2.8.01.2.1.02.00.00</t>
  </si>
  <si>
    <t>Cota-Parte do IPVA - Principal - MDE</t>
  </si>
  <si>
    <t>1.7.2.8.01.2.1.03.00.00</t>
  </si>
  <si>
    <t>Cota-Parte do IPVA - Principal - ASPS</t>
  </si>
  <si>
    <t>1.7.2.8.01.2.1.04.00.00</t>
  </si>
  <si>
    <t>Cota-Parte do IPVA - Principal - FUNDEB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</si>
  <si>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</si>
  <si>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</si>
  <si>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</si>
  <si>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</si>
  <si>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</si>
  <si>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</si>
  <si>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</si>
  <si>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</si>
  <si>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</si>
  <si>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</si>
  <si>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</si>
  <si>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Cota-Parte do IPI - Municípios - Principal - FUNDEB</t>
  </si>
  <si>
    <t>1.7.2.8.01.4.0.00.00.00</t>
  </si>
  <si>
    <t>Cota-Parte da Contribuição de Intervenção no Domínio Econômico</t>
  </si>
  <si>
    <t>1.7.2.8.01.4.1.00.00.00</t>
  </si>
  <si>
    <t>Cota-Parte da Contribuição de Intervenção no Domínio Econômico - Principal</t>
  </si>
  <si>
    <t>1.7.2.8.03.0.0.00.00.00</t>
  </si>
  <si>
    <t>Transferência de Recursos do Estado para Programas de Saúde – Repasse Fundo a Fundo</t>
  </si>
  <si>
    <t>1.7.2.8.03.1.0.00.00.00</t>
  </si>
  <si>
    <t>1.7.2.8.03.1.1.00.00.00</t>
  </si>
  <si>
    <t>Transferência de Recursos do Estado para Programas de Saúde – Repasse Fundo a Fundo - Principal</t>
  </si>
  <si>
    <t>1.7.2.8.03.1.1.01.00.00</t>
  </si>
  <si>
    <t>1.7.2.8.03.1.1.02.00.00</t>
  </si>
  <si>
    <t>1.7.2.8.03.1.1.03.00.00</t>
  </si>
  <si>
    <t>1.7.2.8.03.1.1.04.00.00</t>
  </si>
  <si>
    <t>1.7.2.8.03.1.1.05.00.00</t>
  </si>
  <si>
    <t>1.7.2.8.03.1.1.06.00.00</t>
  </si>
  <si>
    <t>1.7.2.8.03.1.1.07.00.00</t>
  </si>
  <si>
    <t>1.7.2.8.03.1.1.08.00.00</t>
  </si>
  <si>
    <t>1.7.2.8.03.1.1.09.00.00</t>
  </si>
  <si>
    <t>1.7.2.8.03.1.1.10.00.00</t>
  </si>
  <si>
    <t>1.7.2.8.03.1.1.11.00.00</t>
  </si>
  <si>
    <t>1.7.2.8.03.1.1.12.00.00</t>
  </si>
  <si>
    <t>1.7.2.8.03.1.1.13.00.00</t>
  </si>
  <si>
    <t>1.7.2.8.03.1.1.14.00.00</t>
  </si>
  <si>
    <t>1.7.2.8.03.1.1.15.00.00</t>
  </si>
  <si>
    <t>1.7.2.8.03.1.1.16.00.00</t>
  </si>
  <si>
    <t>FES - CAPS</t>
  </si>
  <si>
    <t>1.7.2.8.03.1.1.17.00.00</t>
  </si>
  <si>
    <t>FES - Vigilância Epidemiológica</t>
  </si>
  <si>
    <t>1.7.2.8.07.0.0.00.00.00</t>
  </si>
  <si>
    <t>Transferência de Estados destinadas a Assistência Social</t>
  </si>
  <si>
    <t>1.7.2.8.07.1.0.00.00.00</t>
  </si>
  <si>
    <t>1.7.2.8.07.1.1.00.00.00</t>
  </si>
  <si>
    <t>Transferência de Estados destinadas a Assistência Social - Principal</t>
  </si>
  <si>
    <t>1.7.2.8.07.1.1.01.00.00</t>
  </si>
  <si>
    <t>Transf. do Fundo Estadual de Assist. Social</t>
  </si>
  <si>
    <t>1.7.2.8.07.1.1.02.00.00</t>
  </si>
  <si>
    <t>1.7.2.8.10.0.0.00.00.00</t>
  </si>
  <si>
    <t>Transf. de Convênios dos Estados e do Distrito F. e de Suas Entidades</t>
  </si>
  <si>
    <t>1.7.2.8.10.9.0.00.00.00</t>
  </si>
  <si>
    <t xml:space="preserve"> Outras Transf. de Convênios dos Estados </t>
  </si>
  <si>
    <t>1.7.2.8.10.9.1.00.00.00</t>
  </si>
  <si>
    <t xml:space="preserve"> Outras Transf. de Convênios dos Estados - Principal</t>
  </si>
  <si>
    <t>Convênio SEDACTEL nº 17/2018</t>
  </si>
  <si>
    <t>1.7.2.8.99.0.0.00.00.00</t>
  </si>
  <si>
    <t>Outras Transferências dos Estados</t>
  </si>
  <si>
    <t>1.7.2.8.99.1.0.00.00.00</t>
  </si>
  <si>
    <t>1.7.2.8.99.1.1.00.00.00</t>
  </si>
  <si>
    <t>Outras Transferências dos Estados - Principal</t>
  </si>
  <si>
    <t>1.7.2.8.99.1.1.01.00.00</t>
  </si>
  <si>
    <t>Cota-Parte das Multas de Trânsito - Principal</t>
  </si>
  <si>
    <t>1.7.3.0.00.0.0.00.00.00</t>
  </si>
  <si>
    <t>Transferências dos Municípios e de suas Entidades</t>
  </si>
  <si>
    <t>1.7.3.0.00.1.0.00.00.00</t>
  </si>
  <si>
    <t>1.7.3.0.00.1.1.00.00.00</t>
  </si>
  <si>
    <t>Transferências dos Municípios e de suas Entidades - Principal</t>
  </si>
  <si>
    <t>1.7.3.0.00.1.1.01.00.00</t>
  </si>
  <si>
    <t>FUNPROSM</t>
  </si>
  <si>
    <t>1531</t>
  </si>
  <si>
    <t>1.7.4.0.00.0.0.00.00.00</t>
  </si>
  <si>
    <t>Transferências de Instituições Privadas</t>
  </si>
  <si>
    <t>Doações em Benefício de Crianças e Adolescentes - PJ - Principal</t>
  </si>
  <si>
    <t>Doações em Benefício de Idosos - PJ - principal</t>
  </si>
  <si>
    <t>1.7.5.0.00.0.0.00.00.00</t>
  </si>
  <si>
    <t>Transferências de Outras Instituições Públicas</t>
  </si>
  <si>
    <t>1.7.5.8.00.0.0.00.00.00</t>
  </si>
  <si>
    <t>Transferências de Outras Instituições Públicas - Específica E/M</t>
  </si>
  <si>
    <t>1.7.5.8.01.0.0.00.00.00</t>
  </si>
  <si>
    <t>Transferências de Recursos do Fundo de Manutenção e Desenvolvimento da Educação Básica e de Valorização dos Profissionais da Educação – FUNDEB</t>
  </si>
  <si>
    <t>1.7.5.8.01.1.0.00.00.00</t>
  </si>
  <si>
    <t>1.7.5.8.01.1.1.00.00.00</t>
  </si>
  <si>
    <t>Transferências de Recursos do Fundo de Manutenção e Desenvolvimento da Educação Básica e de Valorização dos Profissionais da Educação – FUNDEB - Principal</t>
  </si>
  <si>
    <t>1.7.7.0.00.0.0.00.00.00</t>
  </si>
  <si>
    <t>Transferências de Pessoas Físicas</t>
  </si>
  <si>
    <t>Doações em Benefício de Crianças e Adolescentes - PF - Principal</t>
  </si>
  <si>
    <t>Doações em Benefício de Idosos - PF - Principal</t>
  </si>
  <si>
    <t>1.9.0.0.00.0.0.00.00.00</t>
  </si>
  <si>
    <t>Outras Receitas Correntes</t>
  </si>
  <si>
    <t>1.9.1.0.00.0.0.00.00.00</t>
  </si>
  <si>
    <t>Multas Administrativas, Contratuais e Judiciais</t>
  </si>
  <si>
    <t>1.9.1.0.01.0.0.00.00.00</t>
  </si>
  <si>
    <t>Multas Previstas em Legislação Específica</t>
  </si>
  <si>
    <t>1.9.1.0.01.1.0.00.00.00</t>
  </si>
  <si>
    <t>1.9.1.0.01.1.1.00.00.00</t>
  </si>
  <si>
    <t>Multas Previstas em Legislação Específica - Principal</t>
  </si>
  <si>
    <t>1.9.1.0.01.1.1.01.00.00</t>
  </si>
  <si>
    <t>Multas Previstas na Legislação Sanitária</t>
  </si>
  <si>
    <t>1.9.1.0.01.1.1.02.00.00</t>
  </si>
  <si>
    <t>Multas Previstas na Legislação de Registro do Comércio</t>
  </si>
  <si>
    <t>1.9.1.0.01.1.1.03.00.00</t>
  </si>
  <si>
    <t>Multas Previstas na Legislação de Trânsito</t>
  </si>
  <si>
    <t>1.9.1.0.01.1.1.04.00.00</t>
  </si>
  <si>
    <t xml:space="preserve">Multas por Auto de Infração </t>
  </si>
  <si>
    <t>1.9.1.0.01.1.1.04.01.00</t>
  </si>
  <si>
    <t>1.9.1.0.01.1.1.04.02.00</t>
  </si>
  <si>
    <t>1.9.1.0.01.1.1.04.03.00</t>
  </si>
  <si>
    <t>1.9.1.0.01.1.1.04.04.00</t>
  </si>
  <si>
    <t>1.9.1.0.01.1.1.04.05.00</t>
  </si>
  <si>
    <t>1.9.1.0.01.1.1.04.06.00</t>
  </si>
  <si>
    <t>Outras Multas por Auto de Infração</t>
  </si>
  <si>
    <t>1.9.1.0.01.1.1.05.00.00</t>
  </si>
  <si>
    <t>Multa Contratual</t>
  </si>
  <si>
    <t>1.9.1.0.01.1.1.05.01.00</t>
  </si>
  <si>
    <t>Multa Contratual - Outros Rec. Saúde</t>
  </si>
  <si>
    <t>1.9.1.0.01.1.2.00.00.00</t>
  </si>
  <si>
    <t>Multas Previstas em Legislação Específica - Multas e Juros</t>
  </si>
  <si>
    <t>1.9.1.0.01.1.2.01.00.00</t>
  </si>
  <si>
    <t>Multas Previstas na Legislação Sanitária - Multas e Juros</t>
  </si>
  <si>
    <t>1.9.1.0.01.1.2.02.00.00</t>
  </si>
  <si>
    <t>Multas Previstas na Legislação de Registro do Comércio - Multas e Juros</t>
  </si>
  <si>
    <t>1.9.1.0.01.1.2.04.00.00</t>
  </si>
  <si>
    <t>Multas por Auto de Infração - Multas e Juros</t>
  </si>
  <si>
    <t>1.9.1.0.01.1.2.04.01.00</t>
  </si>
  <si>
    <t>1.9.1.0.01.1.2.04.02.00</t>
  </si>
  <si>
    <t>1.9.1.0.01.1.2.04.03.00</t>
  </si>
  <si>
    <t>1.9.1.0.01.1.2.04.04.00</t>
  </si>
  <si>
    <t>1.9.1.0.01.1.2.04.05.00</t>
  </si>
  <si>
    <t>1.9.1.0.01.1.3.00.00.00</t>
  </si>
  <si>
    <t>Multas Previstas em Legislação Específica - Dívida Ativa</t>
  </si>
  <si>
    <t>1.9.1.0.01.1.3.01.00.00</t>
  </si>
  <si>
    <t>Multas Previstas na Legislação Sanitária - Dívida Ativa</t>
  </si>
  <si>
    <t>1.9.1.0.01.1.3.02.00.00</t>
  </si>
  <si>
    <t>1.9.1.0.01.1.3.04.00.00</t>
  </si>
  <si>
    <t>Multas por Auto de Infração - Dívida Ativa</t>
  </si>
  <si>
    <t>1.9.1.0.01.1.3.04.01.00</t>
  </si>
  <si>
    <t>1.9.1.0.01.1.3.04.02.00</t>
  </si>
  <si>
    <t>1.9.1.0.01.1.3.04.03.00</t>
  </si>
  <si>
    <t>1.9.1.0.01.1.3.04.04.00</t>
  </si>
  <si>
    <t>1.9.1.0.01.1.3.04.05.00</t>
  </si>
  <si>
    <t>1.9.1.0.01.1.3.04.06.00</t>
  </si>
  <si>
    <t xml:space="preserve">Outras Multas por Auto de Infração </t>
  </si>
  <si>
    <t>1.9.1.0.01.1.4.00.00.00</t>
  </si>
  <si>
    <t>Multas Previstas em Legislação Específica - Dívida Ativa - Multas e Juros</t>
  </si>
  <si>
    <t>1.9.1.0.01.1.4.01.00.00</t>
  </si>
  <si>
    <t xml:space="preserve">Multas Previstas na Legislação Sanitária - Dívida Ativa- Multas e Juros </t>
  </si>
  <si>
    <t>1.9.1.0.01.1.4.02.00.00</t>
  </si>
  <si>
    <t>Multas Prev. na Legislação de Reg. do Com. - Dívida Ativa - Multas e Juros</t>
  </si>
  <si>
    <t>1.9.1.0.01.1.4.04.00.00.00</t>
  </si>
  <si>
    <t xml:space="preserve">Autos de Infração - Dívida Ativa - Multas e Juros  </t>
  </si>
  <si>
    <t>1.9.1.0.01.1.4.04.01.00</t>
  </si>
  <si>
    <t xml:space="preserve">Multas por Auto de Infração - Alvará </t>
  </si>
  <si>
    <t>1.9.1.0.01.1.4.04.02.00</t>
  </si>
  <si>
    <t>Multas por Auto de Infração - ISS -</t>
  </si>
  <si>
    <t>1.9.1.0.01.1.4.04.03.00</t>
  </si>
  <si>
    <t>1.9.1.0.01.1.4.04.04.00</t>
  </si>
  <si>
    <t>1.9.1.0.01.1.4.04.05.00</t>
  </si>
  <si>
    <t>1.9.1.0.01.1.4.04.06.00</t>
  </si>
  <si>
    <t>1.9.1.0.06.0.0.00.00.00</t>
  </si>
  <si>
    <t>Multas por Danos Ambientais</t>
  </si>
  <si>
    <t>1.9.1.0.06.1.0.00.00.00</t>
  </si>
  <si>
    <t>Multas Administrativas por Danos Ambientais</t>
  </si>
  <si>
    <t>1.9.1.0.06.1.1.00.00.00</t>
  </si>
  <si>
    <t>Multas Administrativas por Danos Ambientais - Principal</t>
  </si>
  <si>
    <t>1.9.1.0.06.1.2.00.00.00</t>
  </si>
  <si>
    <t>Multas Administrativas por Danos Ambientais - Multas e Juros</t>
  </si>
  <si>
    <t>1.9.1.0.06.1.3.00.00.00</t>
  </si>
  <si>
    <t>Multas Administrativas por Danos Ambientais - Dívida Ativa</t>
  </si>
  <si>
    <t>1.9.1.0.06.1.4.00.00.00</t>
  </si>
  <si>
    <t>Multas Administrativas por Danos Ambientais - Dívida Ativa - Multas e Juros</t>
  </si>
  <si>
    <t>1.9.1.0.09.0.0.00.00.00</t>
  </si>
  <si>
    <t>Multas e Juros Previstos em Contratos</t>
  </si>
  <si>
    <t>1.9.1.0.09.1.0.00.00.00</t>
  </si>
  <si>
    <t>1.9.1.0.09.1.1.00.00.00</t>
  </si>
  <si>
    <t>Multas e Juros Previstos em Contratos - Principal</t>
  </si>
  <si>
    <t>1.9.1.0.09.1.1.01.00.00.00</t>
  </si>
  <si>
    <t>Concessão de Empréstimo</t>
  </si>
  <si>
    <t>1.9.1.0.09.1.1.02.00.00.00</t>
  </si>
  <si>
    <t>Alienação de Bens</t>
  </si>
  <si>
    <t>1.9.1.0.09.1.1.03.00.00.00</t>
  </si>
  <si>
    <t>Multas Contratuais</t>
  </si>
  <si>
    <t>1.9.2.0.00.0.0.00.00.00</t>
  </si>
  <si>
    <t>Indenizações, Restituições e Ressarcimentos</t>
  </si>
  <si>
    <t>Indenizações</t>
  </si>
  <si>
    <t>Outras Indenizações - Principal</t>
  </si>
  <si>
    <t>Restituições</t>
  </si>
  <si>
    <t>Restituições de Convênios</t>
  </si>
  <si>
    <t>Restituições de Convênios - Primárias</t>
  </si>
  <si>
    <t>Restituições de Convênios - Primárias - Principal</t>
  </si>
  <si>
    <t>Restituição Convênios FUMID</t>
  </si>
  <si>
    <t>Restituição - Mais Educação</t>
  </si>
  <si>
    <t>1.9.2.2.01.1.1.04.00.00</t>
  </si>
  <si>
    <t>Restituição - PNAC</t>
  </si>
  <si>
    <t>Restituição - FNAS - PMC</t>
  </si>
  <si>
    <t>Restituição - FMDCA</t>
  </si>
  <si>
    <t>1.9.2.2.99.0.0.00.00.00</t>
  </si>
  <si>
    <t>Outras Restituições</t>
  </si>
  <si>
    <t>1.9.2.2.99.1.0.00.00.00</t>
  </si>
  <si>
    <t>1.9.2.2.99.1.1.00.00.00</t>
  </si>
  <si>
    <t>Outras Restituições - Principal</t>
  </si>
  <si>
    <t xml:space="preserve">Restituição Determinadas pelo TCE  </t>
  </si>
  <si>
    <t>Programa Troca-troca</t>
  </si>
  <si>
    <t>1.9.2.2.99.1.1.03.00.00</t>
  </si>
  <si>
    <t>Restituição pelo Uso de Bens do Município</t>
  </si>
  <si>
    <t>1.9.2.2.99.1.1.04.00.00</t>
  </si>
  <si>
    <t>Restituição pelo Pagamento Indevido -Principal</t>
  </si>
  <si>
    <t>1.9.2.2.99.1.1.04.01.00</t>
  </si>
  <si>
    <t>1.9.2.2.99.1.1.04.02.00</t>
  </si>
  <si>
    <t>Restituição pelo Pagamento Indevido - IPASSP</t>
  </si>
  <si>
    <t>1.9.2.2.99.1.1.07.00.00</t>
  </si>
  <si>
    <t>Demais Restituições</t>
  </si>
  <si>
    <t>1.9.2.2.99.1.1.08.00.00</t>
  </si>
  <si>
    <t>1.9.2.2.99.1.1.09.00.00</t>
  </si>
  <si>
    <t>Outras Restituições - Recursos FMS</t>
  </si>
  <si>
    <t>1.9.2.2.99.1.1.10.00.00</t>
  </si>
  <si>
    <t>Restituições de Recursos da Saúde</t>
  </si>
  <si>
    <t>1.9.2.2.99.1.1.11.00.00</t>
  </si>
  <si>
    <t>Restituições FUNCULTURA</t>
  </si>
  <si>
    <t>1.9.2.2.99.1.1.12.00.00</t>
  </si>
  <si>
    <t>Restituições Determinadas pelo TCE - IPLAN</t>
  </si>
  <si>
    <t>1.9.2.2.99.1.1.13.00.00</t>
  </si>
  <si>
    <t>Restituições - Apoio a Rede Hospitalar</t>
  </si>
  <si>
    <t>1.9.2.2.99.1.2.00.00.00</t>
  </si>
  <si>
    <t>Outras Restituições - Multas e Juros</t>
  </si>
  <si>
    <t>1.9.2.2.99.1.2.01.00.00</t>
  </si>
  <si>
    <t>1.9.2.2.99.1.2.02.00.00</t>
  </si>
  <si>
    <t>1.9.2.2.99.1.2.03.00.00</t>
  </si>
  <si>
    <t>1.9.2.2.99.1.2.07.00.00</t>
  </si>
  <si>
    <t>1.9.2.2.99.1.2.14.00.00</t>
  </si>
  <si>
    <t>Restituições - Saúde do Trabalhador</t>
  </si>
  <si>
    <t>1.9.2.2.99.1.2.04.00.00</t>
  </si>
  <si>
    <t>1.9.2.2.99.1.2.04.01.00</t>
  </si>
  <si>
    <t>1.9.2.2.99.1.3.00.00.00</t>
  </si>
  <si>
    <t>Outras Restituições - Dívida Ativa</t>
  </si>
  <si>
    <t>1.9.2.2.99.1.3.01.00.00</t>
  </si>
  <si>
    <t>1.9.2.2.99.1.3.02.00.00</t>
  </si>
  <si>
    <t>1.9.2.2.99.1.3.03.00.00</t>
  </si>
  <si>
    <t>1.9.2.2.99.1.3.04.00.00</t>
  </si>
  <si>
    <t>1.9.2.2.99.1.3.04.01.00</t>
  </si>
  <si>
    <t>1.9.2.2.99.1.3.07.00.00</t>
  </si>
  <si>
    <t>1.9.2.2.99.1.4.00.00.00</t>
  </si>
  <si>
    <t>Outras Restituições - Dívida Ativa - Multas e Juros</t>
  </si>
  <si>
    <t>1.9.2.2.99.1.4.01.00.00</t>
  </si>
  <si>
    <t>1.9.2.2.99.1.4.02.00.00</t>
  </si>
  <si>
    <t>1.9.2.2.99.1.4.03.00.00</t>
  </si>
  <si>
    <t>1.9.2.2.99.1.4.04.00.00</t>
  </si>
  <si>
    <t>1.9.2.2.99.1.4.04.01.00</t>
  </si>
  <si>
    <t>1.9.2.2.99.1.4.07.00.00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</si>
  <si>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</si>
  <si>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</si>
  <si>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</si>
  <si>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</si>
  <si>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1.9.9.0.03.1.0.00.00.00</t>
  </si>
  <si>
    <t>1.9.9.0.03.1.1.00.00.00</t>
  </si>
  <si>
    <t>Compensações Financeiras entre o Regime Geral e os Regimes Próprios de Previdência dos Servidores - Principal</t>
  </si>
  <si>
    <t>1.9.9.0.03.1.1.01.00.00</t>
  </si>
  <si>
    <t>1.9.9.0.12.2.0.00.00.00</t>
  </si>
  <si>
    <t>Ônus de Sucumbência</t>
  </si>
  <si>
    <t>1.9.9.0.12.2.1.00.00.00</t>
  </si>
  <si>
    <t>Ônus de Sucumbência - Principal</t>
  </si>
  <si>
    <t>1.9.9.0.12.2.1.01.00.00</t>
  </si>
  <si>
    <t>1.9.9.0.12.2.2.00.00.00</t>
  </si>
  <si>
    <t>Ônus de Sucumbência - Multas e Juros</t>
  </si>
  <si>
    <t>1.9.9.0.12.2.2.01.00.00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</si>
  <si>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</si>
  <si>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</si>
  <si>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</si>
  <si>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</si>
  <si>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</si>
  <si>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</si>
  <si>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1.9.9.0.99.1.1.01.00.00</t>
  </si>
  <si>
    <t>Outras Receitas Diretamente Arrecadadas pelo RPPS - Principal</t>
  </si>
  <si>
    <t>1.9.9.0.99.1.1.01.01.00</t>
  </si>
  <si>
    <t>1.9.9.0.99.1.1.01.02.00</t>
  </si>
  <si>
    <t>1.9.9.0.99.1.1.03.00.00</t>
  </si>
  <si>
    <t>Receitas Diretamente Arrecadadas pelo Fundo de Assistência à Saúde dos Servidores - Principal</t>
  </si>
  <si>
    <t>1.9.9.0.99.1.1.03.01.00</t>
  </si>
  <si>
    <t>1.9.9.0.99.1.1.98.00.00</t>
  </si>
  <si>
    <t>Outras Receitas - PNAE</t>
  </si>
  <si>
    <t>1.9.9.0.99.1.1.99.00.00</t>
  </si>
  <si>
    <t>Outras Receitas Diversas</t>
  </si>
  <si>
    <t>1.9.9.0.99.2.0.00.00.00</t>
  </si>
  <si>
    <t>Outras Receitas - Financeiras</t>
  </si>
  <si>
    <t>1.9.9.0.99.2.1.00.00.00</t>
  </si>
  <si>
    <t>Outras Receitas - Financeiras - Principal</t>
  </si>
  <si>
    <t>1.9.9.0.99.2.1.01.00.00</t>
  </si>
  <si>
    <t>Receitas Diversas</t>
  </si>
  <si>
    <t>1.9.9.0.99.2.1.02.00.00</t>
  </si>
  <si>
    <t>Receitas Diversas - FMAS</t>
  </si>
  <si>
    <t>2.0.0.0.00.0.0.00.00.00</t>
  </si>
  <si>
    <t>Receitas de Capital</t>
  </si>
  <si>
    <t>2.1.0.0.00.0.0.00.00.00</t>
  </si>
  <si>
    <t>Operações de Crédito</t>
  </si>
  <si>
    <t>2.1.1.0.00.0.0.00.00.00</t>
  </si>
  <si>
    <t>Operações de Crédito - Mercado Interno</t>
  </si>
  <si>
    <t>Contrato FINISA</t>
  </si>
  <si>
    <t>2.1.1.9.00.0.0.00.00.00</t>
  </si>
  <si>
    <t>Outras Operações de Crédito - Mercado Interno</t>
  </si>
  <si>
    <t>2.1.1.9.00.1.0.00.00.00</t>
  </si>
  <si>
    <t>2.1.1.9.00.1.1.00.00.00</t>
  </si>
  <si>
    <t>Outras Operações de Crédito - Mercado Interno - Principal</t>
  </si>
  <si>
    <t>2.1.1.9.00.1.1.03.00.00</t>
  </si>
  <si>
    <t>Pró-Transporte - PAC</t>
  </si>
  <si>
    <t>2.2.0.0.00.0.0.00.00.00</t>
  </si>
  <si>
    <t>2.2.2.0.00.0.0.00.00.00</t>
  </si>
  <si>
    <t>Alienação de Bens Imóveis</t>
  </si>
  <si>
    <t>2.2.2.0.00.1.0.00.00.00</t>
  </si>
  <si>
    <t>2.2.2.0.00.1.1.00.00.00</t>
  </si>
  <si>
    <t>Alienação de Bens Imóveis - Principal</t>
  </si>
  <si>
    <t>2.2.2.0.00.1.1.01.00.00</t>
  </si>
  <si>
    <t xml:space="preserve">Alienação de Bens Imóveis - Principal - RPPS </t>
  </si>
  <si>
    <t>2.2.2.0.00.1.1.02.00.00</t>
  </si>
  <si>
    <t>Alienação de Bens Imóveis - Principal - Exceto RPPS</t>
  </si>
  <si>
    <t>2.2.2.0.00.1.1.02.01.00</t>
  </si>
  <si>
    <t>2.2.2.0.00.1.2.00.00.00</t>
  </si>
  <si>
    <t>Alienação de Bens Imóveis - Multas e Juros</t>
  </si>
  <si>
    <t>2.2.2.0.00.1.2.02.00.00</t>
  </si>
  <si>
    <t>Alienação de Bens Imóveis - Multas e Juros - Exceto RPPS</t>
  </si>
  <si>
    <t>2.2.2.0.00.1.2.02.01.00</t>
  </si>
  <si>
    <t>2.2.2.0.00.1.3.00.00.00</t>
  </si>
  <si>
    <t>Alienação de Bens Imóveis -Dívida Ativa</t>
  </si>
  <si>
    <t>2.2.2.0.00.1.3.02.00.00</t>
  </si>
  <si>
    <t>Alienação de Bens Imóveis - Dívida Ativa - Exceto RPPS</t>
  </si>
  <si>
    <t>2.2.2.0.00.1.3.02.01.00</t>
  </si>
  <si>
    <t>2.2.2.0.00.1.4.00.00.00</t>
  </si>
  <si>
    <t>Alienação de Bens Imóveis -Multas e Juros - Dívida Ativa</t>
  </si>
  <si>
    <t>2.2.2.0.00.1.4.02.00.00</t>
  </si>
  <si>
    <t>Alienação de Bens Imóveis - Multas e Juros - Dívida Ativa - Exceto RPPS</t>
  </si>
  <si>
    <t>2.2.2.0.00.1.4.02.01.00</t>
  </si>
  <si>
    <t>2.3.0.0.00.0.0.00.00.00</t>
  </si>
  <si>
    <t>Amortização de Empréstimos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</si>
  <si>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</si>
  <si>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</si>
  <si>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</si>
  <si>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</si>
  <si>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</si>
  <si>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2.3.0.0.06.1.1.01.00.00</t>
  </si>
  <si>
    <t>2.3.0.0.06.1.2.00.00.00</t>
  </si>
  <si>
    <t>Amortização de Empréstimos Contratuais - Multas e Juros</t>
  </si>
  <si>
    <t>2.3.0.0.06.1.2.01.00.00</t>
  </si>
  <si>
    <t>2.3.0.0.06.1.3.00.00.00</t>
  </si>
  <si>
    <t>Amortização de Empréstimos Contratuais - Dívida Ativa</t>
  </si>
  <si>
    <t>2.3.0.0.06.1.3.01.00.00</t>
  </si>
  <si>
    <t>2.3.0.0.06.1.4.00.00.00</t>
  </si>
  <si>
    <t>Amortização de Empréstimos Contratuais - Dívida Ativa Multas e Juros</t>
  </si>
  <si>
    <t>2.3.0.0.06.1.4.01.00.00</t>
  </si>
  <si>
    <t>2.4.0.0.00.0.0.00.00.00</t>
  </si>
  <si>
    <t>Transferências de Capital</t>
  </si>
  <si>
    <t>2.4.1.0.00.0.0.00.00.00</t>
  </si>
  <si>
    <t>2.4.1.8.00.0.0.00.00.00</t>
  </si>
  <si>
    <t>2.4.1.8.03.0.0.00.00.00</t>
  </si>
  <si>
    <t>Transferências de Recursos do Sistema Único de Saúde - SUS</t>
  </si>
  <si>
    <t>2.4.1.8.03.1.0.00.00.00</t>
  </si>
  <si>
    <t>2.4.1.8.03.1.1.00.00.00</t>
  </si>
  <si>
    <t>Transferências de Recursos do Sistema Único de Saúde - SUS - Principal</t>
  </si>
  <si>
    <t>2.4.1.8.03.1.1.01.00.00</t>
  </si>
  <si>
    <t>Estruturação da Rede de Atenção Básica</t>
  </si>
  <si>
    <t>2.4.1.8.03.1.1.02.00.00</t>
  </si>
  <si>
    <t>Estruturação da Rede Especializada</t>
  </si>
  <si>
    <t>2.4.1.8.05.0.0.00.00.00</t>
  </si>
  <si>
    <t>Transferência de Recursos Destinados a Programas de Educação</t>
  </si>
  <si>
    <t>2.4.1.8.05.1.0.00.00.00</t>
  </si>
  <si>
    <t>2.4.1.8.05.1.1.00.00.00</t>
  </si>
  <si>
    <t>Transferência de Recursos Destinados a Programas de Educação - Principal</t>
  </si>
  <si>
    <t>2.4.1.8.05.1.1.01.00.00</t>
  </si>
  <si>
    <t>FNDE - PAR - Quadra Escola Bernardino</t>
  </si>
  <si>
    <t>1561</t>
  </si>
  <si>
    <t>2.4.1.8.10.0.0.00.00.00</t>
  </si>
  <si>
    <t>Transferência de Convênios da União e de suas Entidades</t>
  </si>
  <si>
    <t>2.4.1.8.10.2.0.00.00.00</t>
  </si>
  <si>
    <t>Transferências de Convênio da União destinadas a Programas de Educação</t>
  </si>
  <si>
    <t>2.4.1.8.10.2.1.00.00.00</t>
  </si>
  <si>
    <t>Transferências de Convênio da União destinadas a Programas de Educação - Principal</t>
  </si>
  <si>
    <t>2.4.1.8.10.2.1.01.00.00</t>
  </si>
  <si>
    <t>FNDE - Proinfancia</t>
  </si>
  <si>
    <t>2.4.1.8.10.2.1.02.00.00</t>
  </si>
  <si>
    <t>Termo Compromisso PAC 203589</t>
  </si>
  <si>
    <t>2.4.1.8.10.2.1.03.00.00</t>
  </si>
  <si>
    <t>Conv. 704173/2010 - Proinfância</t>
  </si>
  <si>
    <t>2.4.1.8.10.2.1.04.00.00</t>
  </si>
  <si>
    <t>FNDE - Termo Compr. PAR 20160105</t>
  </si>
  <si>
    <t>2.4.1.8.10.9.0.00.00.00</t>
  </si>
  <si>
    <t>Outras Transferências de Convênios da União</t>
  </si>
  <si>
    <t>2.4.1.8.10.9.1.00.00.00</t>
  </si>
  <si>
    <t>Outras Transferências de Convênios da União - Principal</t>
  </si>
  <si>
    <t>2.4.1.8.10.9.1.01.00.00</t>
  </si>
  <si>
    <t>Conv. 843615/2017 - Complexo Guarani Atlântico</t>
  </si>
  <si>
    <t>1512</t>
  </si>
  <si>
    <t>2.4.1.8.10.9.1.03.00.00</t>
  </si>
  <si>
    <t>Conv. 845172/2017 - 1ª Etapa Praça Novo Horizonte</t>
  </si>
  <si>
    <t>1513</t>
  </si>
  <si>
    <t>2.4.1.8.10.9.1.04.00.00</t>
  </si>
  <si>
    <t>Conv. 846202/2017 - Revitalização Parque Itaimbé</t>
  </si>
  <si>
    <t>1514</t>
  </si>
  <si>
    <t>2.4.1.8.10.9.1.05.00.00</t>
  </si>
  <si>
    <t>Conv . 872809/2018 - Centro de Convivência</t>
  </si>
  <si>
    <t>1532</t>
  </si>
  <si>
    <t>2.4.1.8.99.0.0.00.00.00</t>
  </si>
  <si>
    <t>2.4.1.8.99.1.0.00.00.00</t>
  </si>
  <si>
    <t>2.4.1.8.99.1.1.00.00.00</t>
  </si>
  <si>
    <t>2.4.1.8.99.1.1.01.00.00</t>
  </si>
  <si>
    <t>2.4.1.8.99.1.1.02.00.00</t>
  </si>
  <si>
    <t>2.4.1.8.99.1.1.03.00.00</t>
  </si>
  <si>
    <t>Contrato 373.425-06 - Modernização Centro de Atividades Multiplas</t>
  </si>
  <si>
    <t>2.4.1.8.99.1.1.04.00.00</t>
  </si>
  <si>
    <t>2.4.1.8.99.1.1.05.00.00</t>
  </si>
  <si>
    <t>2.4.1.8.99.1.1.06.00.00</t>
  </si>
  <si>
    <t>Transferência Minist. Da Integr.Nacional - Ações de Recuperação</t>
  </si>
  <si>
    <t>2.4.1.8.99.1.1.07.00.00</t>
  </si>
  <si>
    <t>Contrato 831537/2016 - Moderniz. e Implant. Academia ao Ar Livre</t>
  </si>
  <si>
    <t>2.4.1.8.99.1.1.08.00.00</t>
  </si>
  <si>
    <t>Contr. 80519/2014 - Aq. Equip. Esportivo</t>
  </si>
  <si>
    <t>2.4.1.8.99.1.1.09.00.00</t>
  </si>
  <si>
    <t>Conr. 818588/2015 - Revit. Praça Dois de Novembro</t>
  </si>
  <si>
    <t>Conr. 860543/2017 - Aquis. Máquina</t>
  </si>
  <si>
    <t>Conr. 861960/2017 - Aquis. Máquina</t>
  </si>
  <si>
    <t>2.4.1.8.99.1.1.12.00.00</t>
  </si>
  <si>
    <t>Conr. 829456/2016 - Infraestr. Urbana Pavimentação</t>
  </si>
  <si>
    <t>2.4.2.0.00.0.0.00.00.00</t>
  </si>
  <si>
    <t>2.4.2.0.00.1.0.00.00.00</t>
  </si>
  <si>
    <t>2.4.2.0.00.1.1.00.00.00</t>
  </si>
  <si>
    <t>Transferências dos Estados e do D.F. e de suas Entidades - Principal</t>
  </si>
  <si>
    <t>2.4.2.0.00.1.1.01.00.00</t>
  </si>
  <si>
    <t>Convênio nº 05/2017 - DEXP - CORSAN</t>
  </si>
  <si>
    <t>2.4.2.0.00.1.1.02.00.00</t>
  </si>
  <si>
    <t>Fundo Pro Saneamento</t>
  </si>
  <si>
    <t>2.4.5.0.00.0.0.00.00.00</t>
  </si>
  <si>
    <t>2.4.5.8.00.0.0.00.00.00</t>
  </si>
  <si>
    <t>2.4.5.8.01.0.0.00.00.00</t>
  </si>
  <si>
    <t>2.4.5.8.01.1.0.00.00.00</t>
  </si>
  <si>
    <t>2.4.5.8.01.1.1.00.00.00</t>
  </si>
  <si>
    <t>Transferências de Outras Instituições Públicas - Principal</t>
  </si>
  <si>
    <t>2.4.5.8.01.1.1.01.00.00</t>
  </si>
  <si>
    <t>Transf. CORSAN - Proc. 027/1.05.0017393-4</t>
  </si>
  <si>
    <t>7.2.0.0.00.0.0.00.00.00</t>
  </si>
  <si>
    <t>7.2.1.0.00.0.0.00.00.00</t>
  </si>
  <si>
    <t>7.2.1.0.04.0.0.00.00.00</t>
  </si>
  <si>
    <t>Contribuições para o Regime Próprio de Previdência Social - RPPS</t>
  </si>
  <si>
    <t>7.2.1.0.04.1.0.00.00.00</t>
  </si>
  <si>
    <t>Contribuição Patronal de Servidor Ativo Civil para o RPPS</t>
  </si>
  <si>
    <t>7.2.1.0.04.1.1.00.00.00</t>
  </si>
  <si>
    <t>Contribuição Patronal de Servidor Ativo Civil para o RPPS - Principal</t>
  </si>
  <si>
    <t>7.2.1.0.04.0.0.01.00.00</t>
  </si>
  <si>
    <t>7.2.1.0.04.0.0.02.00.00</t>
  </si>
  <si>
    <t>7.2.1.0.04.0.0.03.00.00</t>
  </si>
  <si>
    <t>7.2.1.0.04.0.0.04.00.00</t>
  </si>
  <si>
    <t>7.2.1.0.06.0.0.00.00.00</t>
  </si>
  <si>
    <t>Contribuição para os Fundos de Assistência Médica</t>
  </si>
  <si>
    <t>7.2.1.0.06.3.0.00.00.00</t>
  </si>
  <si>
    <t>Contribuição para os Fundos de Assistência Médica dos Servidores Civis</t>
  </si>
  <si>
    <t>7.2.1.0.06.3.1.00.00.00</t>
  </si>
  <si>
    <t>Contribuição para os Fundos de Assistência Médica dos Servidores Civis - Principal</t>
  </si>
  <si>
    <t>7.2.1.0.06.3.1.01.00.00</t>
  </si>
  <si>
    <t>7.2.1.0.06.3.1.02.00.00</t>
  </si>
  <si>
    <t>Contribuição Patronal P/ o Atendim. à Saúde Méd. do Servidor -IPLAN</t>
  </si>
  <si>
    <t>7.2.1.0.06.3.1.03.00.00</t>
  </si>
  <si>
    <t>Contribuição Patronal P/ o Atendim. à Saúde Méd. do Servidor -IPASSP</t>
  </si>
  <si>
    <t>7.2.1.8.00.0.0.00.00.00</t>
  </si>
  <si>
    <t>Contribuições Sociais específicas de Esados, DF, Municípios</t>
  </si>
  <si>
    <t>7.2.1.8.01.0.0.00.00.00</t>
  </si>
  <si>
    <t>7.2.1.8.01.1.0.00.00.00</t>
  </si>
  <si>
    <t>7.2.1.8.01.1.1.00.00.00</t>
  </si>
  <si>
    <t xml:space="preserve">Contribuição Previdenciária Para Amortização do Déficit </t>
  </si>
  <si>
    <t>7.2.1.8.01.1.1.01.00.00</t>
  </si>
  <si>
    <t>7.2.1.8.01.1.1.02.00.00</t>
  </si>
  <si>
    <t>IPTU  - Principal - MDE</t>
  </si>
  <si>
    <t>IPTU  - Principal - ASPS</t>
  </si>
  <si>
    <t>1.1.2.1.01.1.1.02.00.00</t>
  </si>
  <si>
    <t>1.2.1.0.04.2.1.01.00.00</t>
  </si>
  <si>
    <t>1.2.1.0.04.2.1.04.00.00</t>
  </si>
  <si>
    <t>1.2.1.0.06.3.1.06.00.00</t>
  </si>
  <si>
    <t>1.2.1.0.06.3.1.05.00.00</t>
  </si>
  <si>
    <t>1.3.2.1.00.1.1.01.03.14</t>
  </si>
  <si>
    <t>IPTU - Multas e Juros - Principal - MDE</t>
  </si>
  <si>
    <t>IPTU - Multas e Juros - Principal - ASPS</t>
  </si>
  <si>
    <t>IPTU - Dívida Ativa - Multas e Juros - ASPS</t>
  </si>
  <si>
    <t>ISS - Dívida Ativa - Próprio</t>
  </si>
  <si>
    <t>ISS - Dívida Ativa -Multas e Juros - Próprio</t>
  </si>
  <si>
    <t>Taxa de Utilização de Área Domínio Púb. - Principal</t>
  </si>
  <si>
    <t>1.1.2.1.01.1.2.03.00.00</t>
  </si>
  <si>
    <t>Taxa de Licença para Execução de Obras - Multas e Juros</t>
  </si>
  <si>
    <t>1.1.2.1.01.1.2.04.00.00</t>
  </si>
  <si>
    <t>Taxa de Utilização de Área Domínio Púb. - Multas e Juros</t>
  </si>
  <si>
    <t>1.1.2.1.01.1.2.07.00.00</t>
  </si>
  <si>
    <t>Taxas Pelo Poder de Polícia - Multas e Juros</t>
  </si>
  <si>
    <t>1.1.2.1.01.1.3.02.00.00</t>
  </si>
  <si>
    <t>Taxa de Licença para Funcionamento de Estabelecimentos Comerciais,  Industriais e Prestadora de Serviços - Dívida Ativa</t>
  </si>
  <si>
    <t>1.1.2.1.01.1.3.04.00.00</t>
  </si>
  <si>
    <t>Taxa de Utilização de Área de Domínio Público - Dívida Ativa</t>
  </si>
  <si>
    <t>1.1.2.1.01.1.4.01.00.00</t>
  </si>
  <si>
    <t>1.1.2.1.01.1.4.02.00.00</t>
  </si>
  <si>
    <t>1.1.2.1.01.1.4.04.00.00</t>
  </si>
  <si>
    <t>Taxa de Utilização de Área Domínio Púb. - Dívida Ativa - Mult. Juros</t>
  </si>
  <si>
    <t>1.1.2.1.01.1.4.05.00.00</t>
  </si>
  <si>
    <t>Taxa de Aprovação do Proj. Constr. Civil - Dívida Ativa - Mult. Juros</t>
  </si>
  <si>
    <t>1.1.2.1.04.1.2.00.00.00</t>
  </si>
  <si>
    <t>Taxa de Controle e Fiscalização Ambiental - Multas e Juros</t>
  </si>
  <si>
    <t>Taxa de Cemitério - Dívida Ativa</t>
  </si>
  <si>
    <t>Taxa de Limpeza Pública - Dívida Ativa</t>
  </si>
  <si>
    <t>Taxa de Cemitério - Dívida Ativa - Multas e Juros</t>
  </si>
  <si>
    <t>Taxa de Limpeza Pública  - Dívida Ativa - Multas e Juros</t>
  </si>
  <si>
    <t>Taxa de Limpeza Pública - Dívida Ativa - Multas e Juros</t>
  </si>
  <si>
    <t xml:space="preserve">(-) DEDUÇÃO POR RETIFICAÇÃO </t>
  </si>
  <si>
    <t>FONTES DE RECEITA</t>
  </si>
  <si>
    <t>RECEITA REALIZADA</t>
  </si>
  <si>
    <t>PROJEÇÃO DA RECEITA</t>
  </si>
  <si>
    <t>RECEITAS CORRENTES</t>
  </si>
  <si>
    <t>IMPOSTOS, TAXAS E CONTRIBUIÇÕES DE MELHORIA</t>
  </si>
  <si>
    <t>RECEITA DE CONTRIBUIÇÕES</t>
  </si>
  <si>
    <t>RECEITA PATRIMONIAL</t>
  </si>
  <si>
    <t>RECEITA AGROPECUÁRIA</t>
  </si>
  <si>
    <t>RECEITA DE SERVIÇOS</t>
  </si>
  <si>
    <t>TRANSFERÊNCIAS CORRENTES</t>
  </si>
  <si>
    <t>RECEITA DE CAPITAL</t>
  </si>
  <si>
    <t>OPERAÇÕES DE CRÉDITO</t>
  </si>
  <si>
    <t>ALIENAÇÃO DE BENS</t>
  </si>
  <si>
    <t>AMORT. EMPRÉSTIMOS CONCEDIDOS</t>
  </si>
  <si>
    <t>TRANSFERÊNCIA DE CAPITAL</t>
  </si>
  <si>
    <t>OUTRAS RECEITAS DE CAPITAL</t>
  </si>
  <si>
    <t>RECEITAS CORRENTES INTRA ORÇAMENTÁRIAS</t>
  </si>
  <si>
    <t>(-) Renúncia de Receita (-) Outras Deduções</t>
  </si>
  <si>
    <t xml:space="preserve">(-) Parcela contabilizada transferência ao Fundeb </t>
  </si>
  <si>
    <t>RECEITA TOTAL</t>
  </si>
  <si>
    <t>CÁLCULO DA RECEITA CORRENTE LÍQUIDA</t>
  </si>
  <si>
    <t>RECEITA CORRENTE</t>
  </si>
  <si>
    <t>(-) Contr. Plano Seg. Social Servidores</t>
  </si>
  <si>
    <t>(-) Renúncia de Receita Corrente</t>
  </si>
  <si>
    <t>(-) Remuneração dos Investimentos do RPPS</t>
  </si>
  <si>
    <t>(-) Outras receitas diretamente arrec. pelo RPPS</t>
  </si>
  <si>
    <t>(-) Remuneração do Fundo de Assistência à Saúde</t>
  </si>
  <si>
    <t>(-) Compensações Financeiras entre RGPS e RPPS</t>
  </si>
  <si>
    <t>(-) Outras deduções da receita corrente</t>
  </si>
  <si>
    <t xml:space="preserve">(=) RECEITA CORRENTE LÍQUIDA </t>
  </si>
  <si>
    <t>1.1.1.8.01.4.3.00.00.00</t>
  </si>
  <si>
    <t>Imp. s/ Transmissão "Inter Vivos" Bens Imóv. de Direitos Reais s/ Imóveis - Dívida Ativa</t>
  </si>
  <si>
    <t>1.1.1.8.01.4.3.01.00.00</t>
  </si>
  <si>
    <t>1.1.1.8.01.4.3.02.00.00</t>
  </si>
  <si>
    <t>1.1.1.8.01.4.3.03.00.00</t>
  </si>
  <si>
    <t>1.1.1.8.01.4.4.00.00.00</t>
  </si>
  <si>
    <t>1.1.1.8.01.4.4.01.00.00</t>
  </si>
  <si>
    <t>1.1.1.8.01.4.4.02.00.00</t>
  </si>
  <si>
    <t>1.1.1.8.01.4.4.03.00.00</t>
  </si>
  <si>
    <t>PMAQ</t>
  </si>
  <si>
    <t>Ações de Alimentação e Nutrição</t>
  </si>
  <si>
    <t>1.7.1.8.03.2.1.01.01.00</t>
  </si>
  <si>
    <t>1.7.1.8.03.2.1.01.02.00</t>
  </si>
  <si>
    <t>1.7.1.8.03.2.1.01.03.00</t>
  </si>
  <si>
    <t>1.7.1.8.03.2.1.01.04.00</t>
  </si>
  <si>
    <t>1.7.1.8.03.2.1.01.05.00</t>
  </si>
  <si>
    <t>Centros de Referência em Saúde do Trabalhador</t>
  </si>
  <si>
    <t>Teto Municipal rede de  Urgência - UPA</t>
  </si>
  <si>
    <t>1.7.1.8.03.2.1.01.0600</t>
  </si>
  <si>
    <t xml:space="preserve">Teto Municipal Rede Saúde Mental </t>
  </si>
  <si>
    <t>1.7.1.8.03.3.1.01.01.00</t>
  </si>
  <si>
    <t>1.7.1.8.03.3.1.01.02.00</t>
  </si>
  <si>
    <t xml:space="preserve">Piso Fixo de Vigilância e Promoção da Saúde </t>
  </si>
  <si>
    <t>1.7.1.8.03.3.1.01.03.00</t>
  </si>
  <si>
    <t>1.7.2.8.10.9.1.10.00.00</t>
  </si>
  <si>
    <t>Convênio SEDAC 88/2018 - Mais Cultura/Biblioteca Viva RS</t>
  </si>
  <si>
    <t>1548</t>
  </si>
  <si>
    <t>1.9.2.8.00.0.0.00.00.00</t>
  </si>
  <si>
    <t>1.9.2.8.02.0.0.00.00.00</t>
  </si>
  <si>
    <t>Indenizações, Restituições e Ressarcimentos - Específicas pra Estados /DF/Municípios</t>
  </si>
  <si>
    <t>Restituições - Específicas pra Estados /DF/Municípios</t>
  </si>
  <si>
    <t>1.9.2.8.02.9.0.00.00.00</t>
  </si>
  <si>
    <t>Outras Restituições - Específicas pra Estados /DF/Municípios - Não Especificadas Anteriormente</t>
  </si>
  <si>
    <t>1.9.2.8.02.9.1.00.00.00</t>
  </si>
  <si>
    <t>Outras Restituições - Não Especificadas Anteriormente - Principal</t>
  </si>
  <si>
    <t>1.9.2.8.02.9.1.01.00.00</t>
  </si>
  <si>
    <t>1.9.2.8.02.9.1.02.00.00</t>
  </si>
  <si>
    <t>1.9.2.8.02.9.1.03.00.00</t>
  </si>
  <si>
    <t>1.9.2.8.02.9.1.04.00.00</t>
  </si>
  <si>
    <t>1.9.2.8.02.9.1.06.00.00</t>
  </si>
  <si>
    <t>1.9.2.8.02.9.1.07.00.00</t>
  </si>
  <si>
    <t>Outras Restituições - Não Especificadas Anteriormente - Multas e Juros de Mora</t>
  </si>
  <si>
    <t>1.9.2.8.02.9.2.00.00.00</t>
  </si>
  <si>
    <t>1.9.2.8.02.9.2.04.00.00</t>
  </si>
  <si>
    <t>1.9.2.8.02.9.3.00.00.00</t>
  </si>
  <si>
    <t>Outras Restituições - Não Especificadas Anteriormente - Dívida Ativa</t>
  </si>
  <si>
    <t>1.9.2.8.02.9.3.01.00.00</t>
  </si>
  <si>
    <t>1.9.2.8.02.9.3.02.00.00</t>
  </si>
  <si>
    <t>1.9.2.8.02.9.3.04.00.00</t>
  </si>
  <si>
    <t>1.9.2.8.02.9.3.05.00.00</t>
  </si>
  <si>
    <t>Outras Restituições - Não Especificadas Anteriormente - Multas e Juros da Dívida Ativa</t>
  </si>
  <si>
    <t>7.9.0.0.00.0.0.00.00.00</t>
  </si>
  <si>
    <t>7.9.9.0.00.0.0.00.00.00</t>
  </si>
  <si>
    <t>7.9.9.0.01.0.0.00.00.00</t>
  </si>
  <si>
    <t>Aportes Periódicos para Amortização do Déficit Atuarial do RPPS</t>
  </si>
  <si>
    <t>7.9.9.0.01.1.0.00.00.00</t>
  </si>
  <si>
    <t>7.9.9.0.01.1.1.00.00.00</t>
  </si>
  <si>
    <t>Aportes Periódicos para Amortização do Déficit Atuarial do RPPS - Principal</t>
  </si>
  <si>
    <t>7.9.9.0.01.1.1.01.00.00</t>
  </si>
  <si>
    <t>Amortização do déficit Atuarial - Executivo</t>
  </si>
  <si>
    <t>7.9.9.0.01.1.1.02.00.00</t>
  </si>
  <si>
    <t>Amortização do déficit Atuarial - Legislativo</t>
  </si>
  <si>
    <t>Taxa de Limpeza Pública - Dívida Ativa- Multas e Juros</t>
  </si>
  <si>
    <t>Taxa de Controle e Fiscalização Ambiental - Dívida Ativa -  Multas e Juros</t>
  </si>
  <si>
    <t>1.1.1.3.03.4.1.02.00.00</t>
  </si>
  <si>
    <t>IRRF - Outros Rendimentos - Principal Poder Legislativo - Próprio</t>
  </si>
  <si>
    <t>IRRF - Outros Rendimentos - Principal Poder  Legislativo - MDE</t>
  </si>
  <si>
    <t>IRRF - Outros Rendimentos - Principal Poder  Legislativo - ASPS</t>
  </si>
  <si>
    <t>1.3.2.1.00.1.1.01.99.45</t>
  </si>
  <si>
    <t>1.9.2.8.02.9.2.05.00.00</t>
  </si>
  <si>
    <t>2.4.2.8.00.0.0.00.00.00</t>
  </si>
  <si>
    <t>Transferências dos Estados, Distrito Federal e de suas Entidades</t>
  </si>
  <si>
    <t>2.4.2.8.03.0.0.00.00.00</t>
  </si>
  <si>
    <t>2.4.2.8.03.1.0.00.00.00</t>
  </si>
  <si>
    <t>2.4.2.8.03.1.1.00.00.00</t>
  </si>
  <si>
    <t>2.4.2.8.03.1.1.10.00.00</t>
  </si>
  <si>
    <t>Construção e Ampliação de Unidades Básicas de Saúde</t>
  </si>
  <si>
    <t>2.4.2.8.99.0.0.00.00.00</t>
  </si>
  <si>
    <t>2.4.2.8.99.1.0.00.00.00</t>
  </si>
  <si>
    <t>2.4.2.8.99.1.1.00.00.00</t>
  </si>
  <si>
    <t>2.4.2.8.99.1.1.01.00.00</t>
  </si>
  <si>
    <t>1.9.2.8.02.9.1.08.00.00</t>
  </si>
  <si>
    <t>Restituições de Recursos da SMS - FMS</t>
  </si>
  <si>
    <t>1.9.2.8.02.9.1.09.00.00</t>
  </si>
  <si>
    <t>Restituições Custeio SUS</t>
  </si>
  <si>
    <t>Taxa de Controle e Fiscalização Ambiental - Dívida Ativa</t>
  </si>
  <si>
    <t>1.2.1.9.00.0.0.00.00.00</t>
  </si>
  <si>
    <t>1.2.1.9.99.0.0.00.00.00</t>
  </si>
  <si>
    <t>Demais Contribuições Sociais</t>
  </si>
  <si>
    <t>1.2.1.9.99.1.0.00.00.00</t>
  </si>
  <si>
    <t>1.2.1.9.99.1.1.00.00.00</t>
  </si>
  <si>
    <t>Demais Contribuições Sociais - Principal</t>
  </si>
  <si>
    <t>1.2.1.9.99.1.1.03.00.00</t>
  </si>
  <si>
    <t>1.2.1.9.99.1.1.03.01.00</t>
  </si>
  <si>
    <t>1.2.1.9.99.1.1.03.02.00</t>
  </si>
  <si>
    <t>1.2.1.9.99.1.1.03.03.00</t>
  </si>
  <si>
    <t>1.2.1.9.99.1.1.03.04.00</t>
  </si>
  <si>
    <t>1.2.1.9.99.1.1.03.05.00</t>
  </si>
  <si>
    <t>1.2.1.9.99.1.1.03.06.00</t>
  </si>
  <si>
    <t>1.3.2.1.00.1.1.01.08.21</t>
  </si>
  <si>
    <t>1551</t>
  </si>
  <si>
    <t>1.3.2.1.00.1.1.01.99.48</t>
  </si>
  <si>
    <t>1527</t>
  </si>
  <si>
    <t>1528</t>
  </si>
  <si>
    <t>1.3.2.1.00.1.1.01.99.50</t>
  </si>
  <si>
    <t>1552</t>
  </si>
  <si>
    <t>1.7.1.8.05.9.1.06.00.00</t>
  </si>
  <si>
    <t>FNDE - Precatórios do FUNDEF</t>
  </si>
  <si>
    <t>1550</t>
  </si>
  <si>
    <t>1.9.1.0.01.1.2.04.06.00</t>
  </si>
  <si>
    <t>2.1.1.9.00.1.1.06.00.00</t>
  </si>
  <si>
    <t>2.4.5.8.01.1.1.02.00.00</t>
  </si>
  <si>
    <t>Transf. Minist. Publ. Trab. - EMEF's Martinho Lutero e D. Ivo Sartori</t>
  </si>
  <si>
    <t>2.4.5.8.01.1.1.03.00.00</t>
  </si>
  <si>
    <t>Transf. Minist. Publ. Trab. - EMEI Vila Jardim</t>
  </si>
  <si>
    <t>CPSSS Patronal - Servidor Civil Ativo - Pensionistas - Principal</t>
  </si>
  <si>
    <t>CPSSS Patronal - Servidor Civil Ativo</t>
  </si>
  <si>
    <t>7.2.1.8.03.0.0.00.00.00</t>
  </si>
  <si>
    <t>7.2.1.8.03.1.0.00.00.00</t>
  </si>
  <si>
    <t>7.2.1.8.03.1.1.00.00.00</t>
  </si>
  <si>
    <t>7.2.1.8.03.1.1.01.00.00</t>
  </si>
  <si>
    <t>7.2.1.8.03.1.1.02.00.00</t>
  </si>
  <si>
    <t>7.2.1.8.03.1.1.03.00.00</t>
  </si>
  <si>
    <t>7.2.1.8.03.1.1.04.00.00</t>
  </si>
  <si>
    <t>1547</t>
  </si>
  <si>
    <t>1.3.2.1.00.1.1.01.99.52</t>
  </si>
  <si>
    <t>1536</t>
  </si>
  <si>
    <t>1.9.2.8.02.9.1.10.00.00</t>
  </si>
  <si>
    <t>Restituições - SMS</t>
  </si>
  <si>
    <t>2.2.1.0.00.0.0.00.00.00</t>
  </si>
  <si>
    <t>Alienação de Bens Móveis</t>
  </si>
  <si>
    <t>2.2.1.3.00.0.0.00.00.00</t>
  </si>
  <si>
    <t>Alienação de Bens Móveis e Semoventes</t>
  </si>
  <si>
    <t>2.2.1.3.00.1.0.00.00.00</t>
  </si>
  <si>
    <t>2.2.1.3.00.1.1.00.00.00</t>
  </si>
  <si>
    <t>Alienação de Bens Móveis e Semoventes - Principal</t>
  </si>
  <si>
    <t>Alienação de Bens Móveis e Semoventes - Principal - Exceto RPPS</t>
  </si>
  <si>
    <t>2.2.1.3.00.1.1.02.00.00</t>
  </si>
  <si>
    <t>2.2.1.3.00.1.1.02.01.00</t>
  </si>
  <si>
    <t>2.2.1.3.00.1.1.02.02.00</t>
  </si>
  <si>
    <t>Alienação de Máquinas e Equipamentos</t>
  </si>
  <si>
    <t>2.2.1.3.00.1.1.02.03.00</t>
  </si>
  <si>
    <t>Alienação de Bens - Diversos Bens Móveis</t>
  </si>
  <si>
    <t>2.4.1.8.99.1.1.16.00.00</t>
  </si>
  <si>
    <t>Contr. 872761/2018 - Aquisição de Máquinas</t>
  </si>
  <si>
    <t>2.4.1.8.99.1.1.19.00.00</t>
  </si>
  <si>
    <t>Contr. 882336/2018 - Aquisição de Máquinas</t>
  </si>
  <si>
    <t>1.3.2.1.00.1.1.01.99.51</t>
  </si>
  <si>
    <t>1.3.2.1.00.1.1.01.99.53</t>
  </si>
  <si>
    <t>Rec. Rem. de Dep. Banc. - FUNPROSM</t>
  </si>
  <si>
    <t>2.4.1.8.99.1.1.15.00.00</t>
  </si>
  <si>
    <t>Contr. 872554/2018 - Aquisição de Veículos - Setor Agropecuário</t>
  </si>
  <si>
    <t>1535</t>
  </si>
  <si>
    <t>7.2.1.9.00.0.0.00.00.00</t>
  </si>
  <si>
    <t>7.2.1.9.99.0.0.00.00.00</t>
  </si>
  <si>
    <t>Demais Constribuições Sociais</t>
  </si>
  <si>
    <t>7.2.1.9.99.1.0.00.00.00</t>
  </si>
  <si>
    <t>7.2.1.9.99.1.1.00.00.00</t>
  </si>
  <si>
    <t>Demais Constribuições Sociais Principal</t>
  </si>
  <si>
    <t>7.2.1.9.99.1.1.03.00.00</t>
  </si>
  <si>
    <t xml:space="preserve">Contribuição para Fundo de Assistência Médica </t>
  </si>
  <si>
    <t>7.2.1.9.99.1.1.03.02.00.00</t>
  </si>
  <si>
    <t>Contribuição Patronal  Saúde Méd.  Servidor -Exec</t>
  </si>
  <si>
    <t>7.2.1.9.99.1.1.03.03.00.00</t>
  </si>
  <si>
    <t>7.2.1.9.99.1.1.03.04.00.00</t>
  </si>
  <si>
    <t>Contribuição Patronal Saúde Méd. do Servidor -IPLAN</t>
  </si>
  <si>
    <t>Contribuição Patronal  Saúde Méd. do Servidor -IPASSP</t>
  </si>
  <si>
    <t>1.9.2.8.02.9.4.00.00.00</t>
  </si>
  <si>
    <t>1.9.2.8.02.9.4.01.00.00</t>
  </si>
  <si>
    <t>1.9.2.8.02.9.4.02.00.00</t>
  </si>
  <si>
    <t>1.9.2.8.02.9.4.04.00.00</t>
  </si>
  <si>
    <t>1.9.2.8.02.9.4.05.00.00</t>
  </si>
  <si>
    <t>1515</t>
  </si>
  <si>
    <t>1516</t>
  </si>
  <si>
    <t>1517</t>
  </si>
  <si>
    <t>1525</t>
  </si>
  <si>
    <t>1526</t>
  </si>
  <si>
    <t>1553</t>
  </si>
  <si>
    <t>Contrato 869823/2018 - Cenro de Eventos - Jóckei Club</t>
  </si>
  <si>
    <t>1541</t>
  </si>
  <si>
    <t>Contrato 869820/2018 - Revitalização Parque Itaimbé</t>
  </si>
  <si>
    <t>1545</t>
  </si>
  <si>
    <t>1539</t>
  </si>
  <si>
    <t>Contrato 874567/2018  - Reforma da Guarani Atlântico</t>
  </si>
  <si>
    <t>Contrato 874564/2018 -  Modernização da Quadra Ginásio Oreco</t>
  </si>
  <si>
    <t>1540</t>
  </si>
  <si>
    <t>1554</t>
  </si>
  <si>
    <t>Contrato 874560/2018 - Cobertura Quadra de Esportes EMEF Santa Flora</t>
  </si>
  <si>
    <t>Contrato 869822/2018 - Constr. Praça T. Neves</t>
  </si>
  <si>
    <t>1546</t>
  </si>
  <si>
    <t>Contrato 874563/2018 - Academias ao Ar Livre</t>
  </si>
  <si>
    <t>1543</t>
  </si>
  <si>
    <t>Contrato 869821/2018 - Revit. Prça Ademar Antonio Cantarelli</t>
  </si>
  <si>
    <t>1544</t>
  </si>
  <si>
    <t>1542</t>
  </si>
  <si>
    <t xml:space="preserve">Contrato 875343/2018 - Pista de Skate </t>
  </si>
  <si>
    <t>2.4.1.8.99.1.1.14.00.00</t>
  </si>
  <si>
    <t>1534</t>
  </si>
  <si>
    <t>2.4.1.8.99.1.1.17.00.00</t>
  </si>
  <si>
    <t>2.4.1.8.99.1.1.18.00.00</t>
  </si>
  <si>
    <t>1537</t>
  </si>
  <si>
    <t>2.1.1.9.00.1.1.07.00.00</t>
  </si>
  <si>
    <t>2.4.1.8.99.1.1.33.00.00</t>
  </si>
  <si>
    <t>2.4.1.8.99.1.1.34.00.00</t>
  </si>
  <si>
    <t>2.4.1.8.99.1.1.35.00.00</t>
  </si>
  <si>
    <t>Contrato 846153/2017 - Pav. Av. Rodolpho Behr</t>
  </si>
  <si>
    <t>2.4.1.8.99.1.1.28.00.00</t>
  </si>
  <si>
    <t>2.4.1.8.99.1.1.29.00.00</t>
  </si>
  <si>
    <t>Contrato 846317/2017 - Pav. Rua Pedro Figueira</t>
  </si>
  <si>
    <t>2.4.1.8.99.1.1.30.00.00</t>
  </si>
  <si>
    <t>2.4.1.8.99.1.1.31.00.00</t>
  </si>
  <si>
    <t>Contrato 866486/2018 - Pav. Rua Lagranha Domingues</t>
  </si>
  <si>
    <t>2.4.1.8.99.1.1.32.00.00</t>
  </si>
  <si>
    <t>Contrato 866479/2018 - Pav. Rua General Câmara</t>
  </si>
  <si>
    <t>2.4.1.8.99.1.1.22.00.00</t>
  </si>
  <si>
    <t>2.4.1.8.99.1.1.26.00.00</t>
  </si>
  <si>
    <t>2.4.1.8.99.1.1.20.00.00</t>
  </si>
  <si>
    <t>2.4.1.8.99.1.1.21.00.00</t>
  </si>
  <si>
    <t>2.4.1.8.99.1.1.36.00.00</t>
  </si>
  <si>
    <t>2.4.1.8.99.1.1.27.00.00</t>
  </si>
  <si>
    <t>2.4.1.8.99.1.1.24.00.00</t>
  </si>
  <si>
    <t>2.4.1.8.99.1.1.25.00.00</t>
  </si>
  <si>
    <t>2.4.1.8.99.1.1.23.00.00</t>
  </si>
  <si>
    <t>Contrato 846303/2017 - Pav. Das Ruas da Vila Nsa Senhora do Trabalho</t>
  </si>
  <si>
    <t>Contrato 845172/2017 - 1ª Etapa Praça Novo Horizonte</t>
  </si>
  <si>
    <t>Contrato 846202/2017 - Revitalização Parque Itaimbé</t>
  </si>
  <si>
    <t>Contrato 872809/2018 - Centro de Convivência</t>
  </si>
  <si>
    <t>2023</t>
  </si>
  <si>
    <t xml:space="preserve">IRRF - Outros Rendimentos - Principal - Poder Legislativo </t>
  </si>
  <si>
    <t>1.1.1.3.03.4.1.02.01.00</t>
  </si>
  <si>
    <t>1.1.1.3.03.4.1.02.02.00</t>
  </si>
  <si>
    <t>1.1.1.3.03.4.1.02.03.00</t>
  </si>
  <si>
    <t>ITBI -  Próprio</t>
  </si>
  <si>
    <t>ITBI -  MDE</t>
  </si>
  <si>
    <t>Imp. s/ Transmissão "Inter Vivos" Bens Imóv. de Direitos Reais s/ Imóveis - Multa e Juros de Mora da Dívida Ativa</t>
  </si>
  <si>
    <t>1.1.2.8.02.0.0.00.00.00</t>
  </si>
  <si>
    <t>1.1.2.8.02.9.0.00.00.00</t>
  </si>
  <si>
    <t xml:space="preserve">Taxas pela Prestação de Serviços - Outras </t>
  </si>
  <si>
    <t>1.1.2.8.02.9.1.00.00.00</t>
  </si>
  <si>
    <t>Taxas pela Prestação de Serviços - Outras - Principal</t>
  </si>
  <si>
    <t>1.1.2.8.02.9.1.01.00.00</t>
  </si>
  <si>
    <t>1.1.2.8.02.9.1.02.00.00</t>
  </si>
  <si>
    <t>1.1.2.8.02.9.1.03.00.00</t>
  </si>
  <si>
    <t>1.1.2.8.02.9.1.04.00.00</t>
  </si>
  <si>
    <t>1.1.2.8.02.9.1.05.00.00</t>
  </si>
  <si>
    <t>1.1.2.8.02.9.1.06.00.00</t>
  </si>
  <si>
    <t>1.1.2.8.02.9.2.00.00.00</t>
  </si>
  <si>
    <t>Taxas pela Prestação de Serviços - Outras - Multas e Juros</t>
  </si>
  <si>
    <t>1.1.2.8.02.9.2.01.00.00</t>
  </si>
  <si>
    <t>1.1.2.8.02.9.2.02.00.00</t>
  </si>
  <si>
    <t>1.1.2.8.02.9.2.03.00.00</t>
  </si>
  <si>
    <t>1.1.2.8.02.9.2.04.00.00</t>
  </si>
  <si>
    <t>1.1.2.8.02.9.2.05.00.00</t>
  </si>
  <si>
    <t>1.1.2.8.02.9.2.06.00.00</t>
  </si>
  <si>
    <t>1.1.2.8.02.9.3.00.00.00</t>
  </si>
  <si>
    <t>1.1.2.8.02.9.3.01.00.00</t>
  </si>
  <si>
    <t>1.1.2.8.02.9.3.02.00.00</t>
  </si>
  <si>
    <t>1.1.2.8.02.9.3.03.00.00</t>
  </si>
  <si>
    <t>1.1.2.8.02.9.3.04.00.00</t>
  </si>
  <si>
    <t>1.1.2.8.02.9.3.05.00.00</t>
  </si>
  <si>
    <t>1.1.2.8.02.9.3.06.00.00</t>
  </si>
  <si>
    <t>1.1.2.8.02.9.4.00.00.00</t>
  </si>
  <si>
    <t>1.1.2.8.02.9.4.01.00.00</t>
  </si>
  <si>
    <t>1.1.2.8.02.9.4.02.00.00</t>
  </si>
  <si>
    <t>1.1.2.8.02.9.4.03.00.00</t>
  </si>
  <si>
    <t>1.1.2.8.02.9.4.04.00.00</t>
  </si>
  <si>
    <t>1.1.2.8.02.9.4.05.00.00</t>
  </si>
  <si>
    <t>1.1.2.8.02.9.4.06.00.00</t>
  </si>
  <si>
    <t>CPSSS do Servidor Civil Inativo</t>
  </si>
  <si>
    <t>Rec. Rem. de Dep. Banc. - FNDE  Precatórios FUNDEF</t>
  </si>
  <si>
    <t>Rec. Rem. de Dep. Banc. - Conv. SEDAC 27/2017</t>
  </si>
  <si>
    <t>1.3.2.1.00.1.1.01.99.47</t>
  </si>
  <si>
    <t>Rec. Rem. de Dep. Banc. - Contr. 872554/2018 - Aquis. Veículo</t>
  </si>
  <si>
    <t>Rec. Rem. de Dep. Banc. - Transf. MPT EMEF'S Matinho Lutero e D</t>
  </si>
  <si>
    <t>Rec. Rem. de Dep. Banc. -  Convênio Aeroporto</t>
  </si>
  <si>
    <t>Rec. Rem. de Dep. Banc. - Contr. 882336/2018 - Aquis. Máquinas</t>
  </si>
  <si>
    <t>Rec. Rem. de Dep. Banc. - Contr. 872761/2018 Aquis. Máq.</t>
  </si>
  <si>
    <t>1.3.2.1.00.1.1.01.99.54</t>
  </si>
  <si>
    <t>Rec. Rem. de Dep. Banc. - FUNDETUR</t>
  </si>
  <si>
    <t>1.3.2.1.00.1.1.01.99.55</t>
  </si>
  <si>
    <t>Rec. Rem. de Dep. Banc. - Contr. 871629/2018 - Aquisição Veículo</t>
  </si>
  <si>
    <t>1.3.2.1.00.1.1.01.99.56</t>
  </si>
  <si>
    <t>Rec. Rem. de Dep. Banc. - Conv. 872342/2018</t>
  </si>
  <si>
    <t>1.3.2.1.00.1.1.01.99.57</t>
  </si>
  <si>
    <t>Rec. Rem. de Dep. Banc. - Contr. 866486/2019 Ações Infra</t>
  </si>
  <si>
    <t>1.3.2.1.00.1.1.01.99.58</t>
  </si>
  <si>
    <t>Rec. Rem. de Dep. Banc. -  Cont. 866479/2018 Ações Infra</t>
  </si>
  <si>
    <t>1.3.2.1.00.4.1.05.00.00</t>
  </si>
  <si>
    <t>1.6.4.0.00.0.0.00.00.00</t>
  </si>
  <si>
    <t>Serviços e Atividades Financeiras</t>
  </si>
  <si>
    <t>1.6.4.0.01.0.0.00.00.00</t>
  </si>
  <si>
    <t>Retorno de Operações, Juros e Encargos Financeiros</t>
  </si>
  <si>
    <t>1.6.4.0.01.1.0.00.00.00</t>
  </si>
  <si>
    <t>1.6.4.0.01.1.2.00.00.00</t>
  </si>
  <si>
    <t>Retorno de Operações, Juros e Enc.Financeiros - Multa e Juros</t>
  </si>
  <si>
    <t>1.6.4.0.01.1.2.01.00.00</t>
  </si>
  <si>
    <t>Multas e Juros de Financiamento à Agricultores</t>
  </si>
  <si>
    <t>1.6.4.0.01.1.4.00.00.00</t>
  </si>
  <si>
    <t>Retorno de Operações, Juros e Enc.Financeiros - M/J Dívida Ativa</t>
  </si>
  <si>
    <t>1.7.1.8.03.1.1.01.06.00</t>
  </si>
  <si>
    <t>Emendas Parlamentares</t>
  </si>
  <si>
    <t>1.7.1.8.99.1.1.06.00.00</t>
  </si>
  <si>
    <t>Cessão Onerosa - Pré-Sal</t>
  </si>
  <si>
    <t>1558</t>
  </si>
  <si>
    <t>1.7.2.8.10.9.1.11.00.00</t>
  </si>
  <si>
    <t>Doações em Benefício do Turismo</t>
  </si>
  <si>
    <t>1.9.2.8.02.9.1.04.01.00</t>
  </si>
  <si>
    <t>1.9.2.8.02.9.1.04.02.00</t>
  </si>
  <si>
    <t>1.9.2.8.02.9.1.04.03.00</t>
  </si>
  <si>
    <t>Restituição pelo Pagamento Indevido - IPASSP Saúde</t>
  </si>
  <si>
    <t>1.9.2.8.02.9.1.11.00.00</t>
  </si>
  <si>
    <t>1.9.2.8.02.9.1.12.00.00</t>
  </si>
  <si>
    <t>Restituições - FMDCA</t>
  </si>
  <si>
    <t>1.9.9.0.99.1.1.95.00.00</t>
  </si>
  <si>
    <t>Outras Receitas - FNAS Prot. Social Especial</t>
  </si>
  <si>
    <t>1.9.9.0.99.1.1.96.00.00</t>
  </si>
  <si>
    <t>Outras Receitas CEREST</t>
  </si>
  <si>
    <t>1.9.9.0.99.1.1.97.00.00</t>
  </si>
  <si>
    <t>Outras Receitas FUNDELL</t>
  </si>
  <si>
    <t>2.1.1.8.00.0.0.00.00.00</t>
  </si>
  <si>
    <t>Operações de Crédito - Mercado Interno - Estados/DF/Municípios</t>
  </si>
  <si>
    <t>2.1.1.8.01.0.0.00.00.00</t>
  </si>
  <si>
    <t>Operações de Crédito Internas de  Estados/DF/Municípios</t>
  </si>
  <si>
    <t>2.1.1.8.01.5.0.00.00.00</t>
  </si>
  <si>
    <t>Operações de Crédito  Internas Programas Modern. Adm Pública</t>
  </si>
  <si>
    <t>2.1.1.8.01.5.1.00.00.00</t>
  </si>
  <si>
    <t>Oper. de Créd. Internas Progr. Modern. Adm Pública - Principal</t>
  </si>
  <si>
    <t>Contrato CEF Avançar Cidades</t>
  </si>
  <si>
    <t>2.4.1.8.99.1.1.10.00.00</t>
  </si>
  <si>
    <t>2.4.1.8.99.1.1.11.00.00</t>
  </si>
  <si>
    <t>Contr. 871629/2018 - Aquisição de Veículos SIM</t>
  </si>
  <si>
    <t>Contr. 872342/2018 - Aquisição de Máquinas</t>
  </si>
  <si>
    <t xml:space="preserve">Contr. 871130/2018 - Constr. Infr. Comer. Agrop. </t>
  </si>
  <si>
    <t>Contr. 866486/2018 - Pav. Rua Lagranha Domingues</t>
  </si>
  <si>
    <t>Contr. 866479/2018 -Pav. Rua General Câmara</t>
  </si>
  <si>
    <t>Transf. dos Estados e do Distrito Federal e de suas Entidades</t>
  </si>
  <si>
    <t>2.4.2.0.00.1.1.04.00.00</t>
  </si>
  <si>
    <t>Contrato CORSAN Obra de Interligação entre BR 392 e a 287</t>
  </si>
  <si>
    <t>1.3.2.1.00.1.1.01.99.59</t>
  </si>
  <si>
    <t>Rec. Rem. de Dep. Banc. - Cont. 845172/2017 - Pr. Novo Horizonte</t>
  </si>
  <si>
    <t>1.3.2.1.00.1.1.01.99.60</t>
  </si>
  <si>
    <t>Rec. Rem. de Dep. Banc. - Cont. 846153/2017 - Pav. Rodolpho Behr</t>
  </si>
  <si>
    <t>1.6.4.0.01.1.4.01.00.00</t>
  </si>
  <si>
    <t>1.6.4.0.01.1.4.02.00.00</t>
  </si>
  <si>
    <t>1.3.2.1.00.1.1.01.99.69</t>
  </si>
  <si>
    <t>M/J de D.A. Alienação Imóveis Urbanos</t>
  </si>
  <si>
    <t>1.7.1.8.03.2.1.01.07.00</t>
  </si>
  <si>
    <t>Serviço de Fisioterapia</t>
  </si>
  <si>
    <t>1.9.2.8.02.9.1.14.00.00</t>
  </si>
  <si>
    <t>Restituições - Doação MP</t>
  </si>
  <si>
    <t>Restituição de Auxílios</t>
  </si>
  <si>
    <t>1.9.2.8.02.9.2.11.00.00</t>
  </si>
  <si>
    <t>1.9.2.8.02.9.4.11.00.00</t>
  </si>
  <si>
    <t>1.9.2.8.02.9.3.11.00.00</t>
  </si>
  <si>
    <t>1.6.1.0.00.0.0.00.00.00</t>
  </si>
  <si>
    <t>Serviços Administrativos e Comerciais Gerais</t>
  </si>
  <si>
    <t>1.6.1.0.02.0.0.00.00.00</t>
  </si>
  <si>
    <t>Inscrição em Concursos e Processos Seletivos</t>
  </si>
  <si>
    <t>1.6.1.0.02.1.0.00.00.00</t>
  </si>
  <si>
    <t>1.6.1.0.02.1.1.00.00.00</t>
  </si>
  <si>
    <t>Inscrição em Concursos e Processos Seletivos - Principal</t>
  </si>
  <si>
    <t>1.7.1.8.03.1.1.01.07.00</t>
  </si>
  <si>
    <t>Transferência Emergencial COVID-19</t>
  </si>
  <si>
    <t>Transferências de Recursos SUS - Bloco Invest. Rede de Serv. Público de Saúde</t>
  </si>
  <si>
    <t>2.4.1.8.04.0.0.00.00.00</t>
  </si>
  <si>
    <t>2.4.1.8.04.1.0.00.00.00</t>
  </si>
  <si>
    <t>Transferências de Recursos do SUS - Atenção Básica</t>
  </si>
  <si>
    <t>Transferências de Recursos do SUS - Atenção Básica - Principal</t>
  </si>
  <si>
    <t>2.4.1.8.04.1.1.01.00.00</t>
  </si>
  <si>
    <t>2.4.1.8.04.1.1.00.00.00</t>
  </si>
  <si>
    <t>Recursos de Emendas Parlamentares</t>
  </si>
  <si>
    <t>2.4.1.8.04.5.0.00.00.00</t>
  </si>
  <si>
    <t>Transferências de Recursos do SUS - Gestão do SUS</t>
  </si>
  <si>
    <t>2.4.1.8.04.5.1.00.00.00</t>
  </si>
  <si>
    <t>Transferências de Recursos do SUS - Gestão do SUS - Principal</t>
  </si>
  <si>
    <t>2.4.1.8.04.5.1.01.00.00</t>
  </si>
  <si>
    <t>Transf. Construção UBS - Portaria 1929</t>
  </si>
  <si>
    <t>1.3.2.1.00.1.1.01.99.71</t>
  </si>
  <si>
    <t>Rec. Rem. de Dep. Banc. - Cont. 846318/2017 - Pav. Pedro Figueir.</t>
  </si>
  <si>
    <t>1.3.2.1.00.1.1.01.99.72</t>
  </si>
  <si>
    <t>Rec. Rem. de Dep. Banc. - Doações para Munic. COVID 19 - PJ</t>
  </si>
  <si>
    <t>0900</t>
  </si>
  <si>
    <t>1.7.1.8.99.1.1.07.00.00</t>
  </si>
  <si>
    <t>1.7.2.8.03.1.1.18.00.00</t>
  </si>
  <si>
    <t>Emenda Parlamentar - COVID - 19</t>
  </si>
  <si>
    <t>1.7.4.8.10.1.1.03.00.00</t>
  </si>
  <si>
    <t>Doações para o Município - COVID-19 - PJ</t>
  </si>
  <si>
    <t>1.7.4.8.10.1.1.02.00.00</t>
  </si>
  <si>
    <t>1.7.4.8.10.1.1.01.00.00</t>
  </si>
  <si>
    <t>1.7.4.8.00.0.0.00.00.00</t>
  </si>
  <si>
    <t>1.7.4.8.10.0.0.00.00.00</t>
  </si>
  <si>
    <t>1.7.4.8.10.1.0.00.00.00</t>
  </si>
  <si>
    <t>1.7.4.8.10.1.1.00.00.00</t>
  </si>
  <si>
    <t>1.9.2.8.02.9.1.15.00.00</t>
  </si>
  <si>
    <t>Restituições - Custeio Media complexidade</t>
  </si>
  <si>
    <t>1.3.2.1.00.1.1.01.03.31</t>
  </si>
  <si>
    <t>1.3.2.1.00.1.1.01.07.15</t>
  </si>
  <si>
    <t>1.3.2.1.00.1.1.01.07.16</t>
  </si>
  <si>
    <t>1.3.2.1.00.1.1.01.07.17</t>
  </si>
  <si>
    <t>Rec. Rem. de Dep. Banc. - FNAS - COVID EPI</t>
  </si>
  <si>
    <t>Rec. Rem. de Dep. Banc. - FNAS - COVID Alimentos</t>
  </si>
  <si>
    <t>Rec. Rem. de Dep. Banc. - FNAS - COVID Acolhimento</t>
  </si>
  <si>
    <t>1571</t>
  </si>
  <si>
    <t>1572</t>
  </si>
  <si>
    <t>1573</t>
  </si>
  <si>
    <t>1.7.1.8.12.1.1.07.00.00</t>
  </si>
  <si>
    <t>1.7.1.8.12.1.1.08.00.00</t>
  </si>
  <si>
    <t>1.7.1.8.12.1.1.09.00.00</t>
  </si>
  <si>
    <t>FNAS - COVID EPI</t>
  </si>
  <si>
    <t>FNAS - COVID Alimentos</t>
  </si>
  <si>
    <t>FNAS - COVID Acolhimento</t>
  </si>
  <si>
    <t>1549</t>
  </si>
  <si>
    <t>1.7.1.8.99.1.1.09.00.00</t>
  </si>
  <si>
    <t>Auxílio Financeiro União</t>
  </si>
  <si>
    <t>Auxílio Financeiro LC 173/2020 - COVID 19</t>
  </si>
  <si>
    <t>1.7.1.8.99.1.1.10.00.00</t>
  </si>
  <si>
    <t>Auxílio Financeiro LC 173/2020 - COVID 19 (Assistência)</t>
  </si>
  <si>
    <t>1.7.1.8.99.1.1.11.00.00</t>
  </si>
  <si>
    <t>Auxílio Financeiro LC 173/2020 - COVID 19 (Saúde)</t>
  </si>
  <si>
    <t>1.7.1.8.99.1.1.12.00.00</t>
  </si>
  <si>
    <t>Contrato Cartão de Pagamento Defesa Civil</t>
  </si>
  <si>
    <t>1574</t>
  </si>
  <si>
    <t>Rec. Rem. de Dep. Banc. - Cont. 888810/2019 - Aquisição de Rolo</t>
  </si>
  <si>
    <t>1567</t>
  </si>
  <si>
    <t>1.3.2.1.00.1.1.01.99.73</t>
  </si>
  <si>
    <t>Rec. Rem. de Dep. Banc. - Contrato Cartão de Pgto Defesa Civil</t>
  </si>
  <si>
    <t>1.3.2.1.00.1.1.01.99.74</t>
  </si>
  <si>
    <t>Rec. Rem. de Dep. Banc. - Corsan Obra de Interlig.</t>
  </si>
  <si>
    <t>2.4.1.8.99.1.1.45.00.00</t>
  </si>
  <si>
    <t>Contr. 888810/2019 - Aquisição de Rolo</t>
  </si>
  <si>
    <t>Inscrição em Concurso e Processos Seletivos - Principal</t>
  </si>
  <si>
    <t>1.9.2.2.99.1.4.11.00.00</t>
  </si>
  <si>
    <t>Outras Receitas Diretamente Arrecadadas pelo RPPS-Saúde</t>
  </si>
  <si>
    <t>1.3.2.1.00.4.1.06.00.00</t>
  </si>
  <si>
    <t>1.7.1.8.99.1.1.08.00.00</t>
  </si>
  <si>
    <t>Contr. 894563-19 Cozinhas Comunitárias</t>
  </si>
  <si>
    <t>1559</t>
  </si>
  <si>
    <t>PAC - Contrato 218.815-56/2007</t>
  </si>
  <si>
    <t>2.4.2.0.00.1.1.03.00.00</t>
  </si>
  <si>
    <t>Contr. 886034/2019 - Aquisição Equipamento Feira</t>
  </si>
  <si>
    <t>1568</t>
  </si>
  <si>
    <t>2.4.1.8.99.1.1.42.00.00</t>
  </si>
  <si>
    <t>Contr. 883159/2019 - Fortalec. Economia Solidária</t>
  </si>
  <si>
    <t>1564</t>
  </si>
  <si>
    <t>2.4.1.8.99.1.1.46.00.00</t>
  </si>
  <si>
    <t>2.4.1.8.99.1.1.47.00.00</t>
  </si>
  <si>
    <t>Contr. 894168/2019 - Aquisição de Equipamentos</t>
  </si>
  <si>
    <t>1569</t>
  </si>
  <si>
    <t>2.4.1.8.99.1.1.43.00.00</t>
  </si>
  <si>
    <t>Contr. 892200/2019 - Aquisição de Caminhão</t>
  </si>
  <si>
    <t>1565</t>
  </si>
  <si>
    <t>2.4.1.8.99.1.1.39.00.00</t>
  </si>
  <si>
    <t>Contr. 890192/2019 - Aquisição de Veículos</t>
  </si>
  <si>
    <t>2.4.1.8.99.1.1.40.00.00</t>
  </si>
  <si>
    <t>Contr. 891538/2019 - Constr. Mirantes  Parque dos Morros</t>
  </si>
  <si>
    <t>1562</t>
  </si>
  <si>
    <t>2.4.1.8.99.1.1.48.00.00</t>
  </si>
  <si>
    <t>Contr. 899817/2020 - Pavimentação de Vias Urbanas</t>
  </si>
  <si>
    <t>1575</t>
  </si>
  <si>
    <t>Transferências de Instituições Privadas - Específicas de Estados, DF e Municípios</t>
  </si>
  <si>
    <t xml:space="preserve">Outras Transferência de Instituições Privadas para EST/DF/MUN </t>
  </si>
  <si>
    <t>Outras Transferência de Instituições Privadas para EST/DF/MUN - Principal</t>
  </si>
  <si>
    <t>Transferências de Pessoas Físicas - Específicas de Estados, DF e Municípios</t>
  </si>
  <si>
    <t>1.7.7.8.00.0.0.00.00.00</t>
  </si>
  <si>
    <t>1.7.7.8.01.0.0.00.00.00</t>
  </si>
  <si>
    <t>1.7.7.8.01.9.0.00.00.00</t>
  </si>
  <si>
    <t xml:space="preserve">Outras Transferência de Pessoas Físicas- Específicas de E/DF/M </t>
  </si>
  <si>
    <t>Outras Transferência de Pessoas Físicas- Específicas de E/DF/M - Principal</t>
  </si>
  <si>
    <t>1.7.7.8.01.9.1.00.00.00</t>
  </si>
  <si>
    <t>1.7.7.8.01.9.1.01.00.00</t>
  </si>
  <si>
    <t>1.7.7.8.01.9.1.02.00.00</t>
  </si>
  <si>
    <t>1.7.7.8.01.9.1.03.00.00</t>
  </si>
  <si>
    <t>Encargos Legais pela Inscrição em Dívida Ativa e Receitas de Ônus de Sucumbência</t>
  </si>
  <si>
    <t>1.9.9.0.12.0.0.00.00.00</t>
  </si>
  <si>
    <t>2.1.1.8.01.5.1.01.00.00</t>
  </si>
  <si>
    <t>PNAFM - 2ª FASE/2ª ETAPA</t>
  </si>
  <si>
    <t>Acordo Judicial CORSAN (Barragem DNOS)</t>
  </si>
  <si>
    <t>2024</t>
  </si>
  <si>
    <t>1.3.1.0.02.1.2.00.00.00</t>
  </si>
  <si>
    <t>1.3.1.0.02.1.2.01.00.00</t>
  </si>
  <si>
    <t>Concessão, Permissão, Autorização ou Cessão do Direito de Uso de Bens Imóveis Públicos - Mult/Juro</t>
  </si>
  <si>
    <t>Concessão Parquimetro - Multas e Juros</t>
  </si>
  <si>
    <t>1.3.1.0.02.1.3.00.00.00</t>
  </si>
  <si>
    <t>1.3.1.0.02.1.3.01.00.00</t>
  </si>
  <si>
    <t>Concessão, Permissão, Autorização ou Cessão do Direito de Uso de Bens Imóveis Públicos - Dívida Ativa</t>
  </si>
  <si>
    <t>Concessão Parquimetro - Dívida Ativa</t>
  </si>
  <si>
    <t>Concessão, Permissão, Autorização ou Cessão do Direito de Uso de Bens Imóveis Públicos - M/J Div. Ativa</t>
  </si>
  <si>
    <t>Concessão Parquimetro - Dívida Ativa - Multa e Juros</t>
  </si>
  <si>
    <t>Rec. Rem. de Dep. Banc. - Contr.0523.373-82 PNAFM</t>
  </si>
  <si>
    <t>1.3.2.1.00.1.1.01.99.62</t>
  </si>
  <si>
    <t>Rec. Rem. de Dep. Banc. - Cont.894563/2019 - Cozinhas Comunitárias</t>
  </si>
  <si>
    <t>1.3.2.1.00.1.1.01.99.66</t>
  </si>
  <si>
    <t>Rec. Rem. de Dep. Banc. - Cont.883159/2019 - Fort. Econ. Solidária</t>
  </si>
  <si>
    <t>1.3.2.1.00.1.1.01.99.68</t>
  </si>
  <si>
    <t>Rec. Rem. de Dep. Banc. - Cont.886094/2019 - Aquisição de Motoniv.</t>
  </si>
  <si>
    <t>1566</t>
  </si>
  <si>
    <t>1.3.2.1.00.1.1.01.99.75</t>
  </si>
  <si>
    <t>Rec. Rem. de Dep. Banc. - Apoio ao Setor Cultura</t>
  </si>
  <si>
    <t>1.3.2.1.00.1.1.01.99.76</t>
  </si>
  <si>
    <t>Rec. Rem. de Dep. Banc. - Contr. 846202/2017 - Revit. Pq Itaimbé</t>
  </si>
  <si>
    <t>1.3.2.1.00.1.1.01.99.77</t>
  </si>
  <si>
    <t>Rec. Rem. de Dep. Banc. - Contr. 875343/2018 - P. Skate Itaimbé</t>
  </si>
  <si>
    <t>1.6.9.0.99.1.1.02.00.00</t>
  </si>
  <si>
    <t>Inscrição em Concurso IPASSP-PREV</t>
  </si>
  <si>
    <t>1.7.1.8.03.9.0.00.00.00</t>
  </si>
  <si>
    <t>Transferência do  SUS – Outros Prog. Financ. Transf. Fundo a Fundo</t>
  </si>
  <si>
    <t>1.7.1.8.03.9.1.00.00.00</t>
  </si>
  <si>
    <t>Transferência do  SUS – Outros Prog. Financ. Transf. Fundo a Fundo - Principal</t>
  </si>
  <si>
    <t>1.7.1.8.03.9.1.01.00.00</t>
  </si>
  <si>
    <t>Tranf. Do SUS - Portaria 1.666/2020 COVID-19</t>
  </si>
  <si>
    <t>4511</t>
  </si>
  <si>
    <t>1.7.1.8.99.1.1.13.00.00</t>
  </si>
  <si>
    <t>Transf. Apoio Setor Cult. Lei Fed. 14017/2020 - Aldir Blanc</t>
  </si>
  <si>
    <t>1.9.1.0.09.1.2.00.00.00</t>
  </si>
  <si>
    <t>Multas e Juros Previstos em Contratos - Multas e Juros</t>
  </si>
  <si>
    <t>1.9.1.0.09.1.2.03.00.00.00</t>
  </si>
  <si>
    <t>2.4.1.8.99.1.1.44.00.00</t>
  </si>
  <si>
    <t>Contr.886094/2019 - Aquisição de Motoniveladora</t>
  </si>
  <si>
    <t>1.3.1.0.02.1.4.01.00.00</t>
  </si>
  <si>
    <t>1.3.1.0.02.1.4.00.00.00</t>
  </si>
  <si>
    <t>1.7.2.8.99.1.1.02.00.00</t>
  </si>
  <si>
    <t>Cota-Parte das Multas de Trânsito</t>
  </si>
  <si>
    <t>1.7.1.8.99.1.1.14.00.00</t>
  </si>
  <si>
    <t>Lei Complementar 176/2020 - Compes. União Lei Kandir</t>
  </si>
  <si>
    <t>Janeiro</t>
  </si>
  <si>
    <t>Total</t>
  </si>
  <si>
    <t>1.3.2.1.00.1.1.01.99.61</t>
  </si>
  <si>
    <t>Rec. Rem. de Dep. Banc. - Cont. 894550/2019 - Mod. Treze Maio</t>
  </si>
  <si>
    <t>1560</t>
  </si>
  <si>
    <t>Atenção Primária</t>
  </si>
  <si>
    <t>Transferência de Recursos do Sistema Único de Saúde – SUS – Atenção Primária - Repasses Fundo a Fundo - Principal</t>
  </si>
  <si>
    <t>Atenção Especializada</t>
  </si>
  <si>
    <t>Transferência de Recursos do  SUS – Atenção Primária</t>
  </si>
  <si>
    <t>Transferência de Recursos do  SUS – Atenção Especializada</t>
  </si>
  <si>
    <t>Transferência de Recursos do  SUS – Atenção Especializada - Principal</t>
  </si>
  <si>
    <t>1.9.9.0.99.1.1.99.01.00</t>
  </si>
  <si>
    <t>1.9.9.0.99.1.1.99.02.00</t>
  </si>
  <si>
    <t>1.9.9.0.99.1.1.99.04.00</t>
  </si>
  <si>
    <t xml:space="preserve">Outras Receitas </t>
  </si>
  <si>
    <t>Restituições Pelo Pagamento</t>
  </si>
  <si>
    <t>Contribuição para o Custeio do Serviço de Iluminação Pública Principal</t>
  </si>
  <si>
    <t>1.7.2.8.10.9.1.12.00.00</t>
  </si>
  <si>
    <t>Conv. Plano de enfrentamento  à Estiagem</t>
  </si>
  <si>
    <t>1576</t>
  </si>
  <si>
    <t>1.9.2.8.01.0.0.00.00.00</t>
  </si>
  <si>
    <t>Indenizações - Específicas pra Estados /DF/Municípios</t>
  </si>
  <si>
    <t>1.9.2.8.01.1.0.00.00.00</t>
  </si>
  <si>
    <t>1.9.2.8.01.1.1.00.00.00</t>
  </si>
  <si>
    <t>Indenizações - Principal</t>
  </si>
  <si>
    <t>1.9.2.8.02.1.1.01.00.00</t>
  </si>
  <si>
    <t>Indenizações por Ordem Judicial</t>
  </si>
  <si>
    <t>1.9.9.0.99.1.1.99.03.00</t>
  </si>
  <si>
    <t>Rec. Rem. de Dep. Banc. - Conv. Plano de Enfrent. A Estiagem</t>
  </si>
  <si>
    <t>1.3.2.1.00.1.1.01.99.78</t>
  </si>
  <si>
    <t>Rec. Rem. de Dep. Banc. - MPT - Instalação Móvel</t>
  </si>
  <si>
    <t>1577</t>
  </si>
  <si>
    <t>1.9.2.8.02.9.1.16.00.00</t>
  </si>
  <si>
    <t>Restituições - FUNREBOM</t>
  </si>
  <si>
    <t>2.4.2.8.99.1.1.02.00.00</t>
  </si>
  <si>
    <t>MPT - Instalação Móvel</t>
  </si>
  <si>
    <t>Transferência de Recursos do  SUS – Atenção Especializada-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</si>
</sst>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;&quot; (&quot;#,##0.00\);&quot; -&quot;#\ ;@\ "/>
    <numFmt numFmtId="166" formatCode="#,###.0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i/>
      <sz val="7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sz val="6"/>
      <color rgb="FFFF0000"/>
      <name val="Calibri"/>
      <family val="2"/>
    </font>
    <font>
      <sz val="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rgb="FFFF0000"/>
      <name val="Calibri"/>
      <family val="2"/>
    </font>
    <font>
      <i/>
      <sz val="7"/>
      <color rgb="FFFF0000"/>
      <name val="Calibri"/>
      <family val="2"/>
    </font>
    <font>
      <b/>
      <i/>
      <sz val="7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165" fontId="20" fillId="0" borderId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/>
    <xf numFmtId="0" fontId="20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39" fillId="0" borderId="0"/>
    <xf numFmtId="0" fontId="39" fillId="0" borderId="0"/>
    <xf numFmtId="0" fontId="36" fillId="0" borderId="0"/>
    <xf numFmtId="0" fontId="39" fillId="0" borderId="0"/>
    <xf numFmtId="0" fontId="39" fillId="0" borderId="0"/>
    <xf numFmtId="0" fontId="20" fillId="0" borderId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4" fontId="39" fillId="0" borderId="0" applyFont="0" applyFill="0" applyBorder="0" applyAlignment="0" applyProtection="0"/>
  </cellStyleXfs>
  <cellXfs count="194">
    <xf numFmtId="0" fontId="0" fillId="0" borderId="0" xfId="0"/>
    <xf numFmtId="0" fontId="22" fillId="0" borderId="0" xfId="0" applyFont="1"/>
    <xf numFmtId="0" fontId="25" fillId="0" borderId="0" xfId="0" applyFont="1" applyFill="1"/>
    <xf numFmtId="0" fontId="24" fillId="0" borderId="10" xfId="0" applyFont="1" applyBorder="1"/>
    <xf numFmtId="166" fontId="24" fillId="0" borderId="10" xfId="0" applyNumberFormat="1" applyFont="1" applyBorder="1"/>
    <xf numFmtId="4" fontId="24" fillId="0" borderId="10" xfId="0" applyNumberFormat="1" applyFont="1" applyBorder="1"/>
    <xf numFmtId="0" fontId="21" fillId="0" borderId="0" xfId="0" applyFont="1"/>
    <xf numFmtId="0" fontId="23" fillId="0" borderId="10" xfId="0" applyFont="1" applyBorder="1"/>
    <xf numFmtId="166" fontId="23" fillId="0" borderId="10" xfId="0" applyNumberFormat="1" applyFont="1" applyBorder="1"/>
    <xf numFmtId="4" fontId="23" fillId="0" borderId="10" xfId="0" applyNumberFormat="1" applyFont="1" applyBorder="1"/>
    <xf numFmtId="0" fontId="23" fillId="0" borderId="0" xfId="0" applyFont="1"/>
    <xf numFmtId="166" fontId="23" fillId="0" borderId="0" xfId="0" applyNumberFormat="1" applyFont="1"/>
    <xf numFmtId="0" fontId="25" fillId="0" borderId="0" xfId="0" applyFont="1"/>
    <xf numFmtId="4" fontId="23" fillId="2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/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4" fontId="32" fillId="0" borderId="0" xfId="0" applyNumberFormat="1" applyFont="1" applyFill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49" fontId="41" fillId="6" borderId="11" xfId="0" applyNumberFormat="1" applyFont="1" applyFill="1" applyBorder="1" applyAlignment="1">
      <alignment horizontal="center" vertical="center"/>
    </xf>
    <xf numFmtId="49" fontId="41" fillId="6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40" fontId="41" fillId="0" borderId="10" xfId="0" applyNumberFormat="1" applyFont="1" applyFill="1" applyBorder="1" applyAlignment="1">
      <alignment horizontal="right" vertical="center"/>
    </xf>
    <xf numFmtId="0" fontId="44" fillId="0" borderId="0" xfId="0" applyFont="1"/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40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40" fontId="46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40" fontId="47" fillId="0" borderId="10" xfId="0" applyNumberFormat="1" applyFont="1" applyFill="1" applyBorder="1" applyAlignment="1">
      <alignment horizontal="right" vertical="center"/>
    </xf>
    <xf numFmtId="0" fontId="48" fillId="0" borderId="0" xfId="0" applyFont="1"/>
    <xf numFmtId="40" fontId="40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 wrapText="1"/>
    </xf>
    <xf numFmtId="40" fontId="48" fillId="0" borderId="10" xfId="0" applyNumberFormat="1" applyFont="1" applyFill="1" applyBorder="1" applyAlignment="1">
      <alignment horizontal="right" vertical="center"/>
    </xf>
    <xf numFmtId="40" fontId="47" fillId="0" borderId="10" xfId="0" applyNumberFormat="1" applyFont="1" applyFill="1" applyBorder="1" applyAlignment="1">
      <alignment horizontal="right" vertical="center" wrapText="1"/>
    </xf>
    <xf numFmtId="40" fontId="49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40" fontId="50" fillId="0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/>
    <xf numFmtId="4" fontId="45" fillId="0" borderId="10" xfId="0" applyNumberFormat="1" applyFont="1" applyFill="1" applyBorder="1" applyAlignment="1">
      <alignment horizontal="left" vertical="center"/>
    </xf>
    <xf numFmtId="4" fontId="47" fillId="0" borderId="10" xfId="0" applyNumberFormat="1" applyFont="1" applyFill="1" applyBorder="1" applyAlignment="1">
      <alignment horizontal="left" vertical="center"/>
    </xf>
    <xf numFmtId="4" fontId="47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vertical="center"/>
    </xf>
    <xf numFmtId="40" fontId="51" fillId="0" borderId="1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center"/>
    </xf>
    <xf numFmtId="40" fontId="44" fillId="0" borderId="0" xfId="0" applyNumberFormat="1" applyFont="1" applyFill="1" applyAlignment="1">
      <alignment horizontal="right" vertical="center"/>
    </xf>
    <xf numFmtId="0" fontId="23" fillId="0" borderId="10" xfId="0" applyFont="1" applyFill="1" applyBorder="1"/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/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0" fontId="52" fillId="0" borderId="10" xfId="0" applyNumberFormat="1" applyFont="1" applyFill="1" applyBorder="1" applyAlignment="1">
      <alignment horizontal="right" vertical="center"/>
    </xf>
    <xf numFmtId="0" fontId="53" fillId="0" borderId="0" xfId="0" applyFont="1"/>
    <xf numFmtId="0" fontId="54" fillId="0" borderId="0" xfId="0" applyFont="1"/>
    <xf numFmtId="40" fontId="43" fillId="0" borderId="10" xfId="0" applyNumberFormat="1" applyFont="1" applyFill="1" applyBorder="1" applyAlignment="1">
      <alignment horizontal="right" vertical="center"/>
    </xf>
    <xf numFmtId="0" fontId="55" fillId="0" borderId="0" xfId="0" applyFont="1"/>
    <xf numFmtId="0" fontId="56" fillId="0" borderId="0" xfId="0" applyFont="1"/>
    <xf numFmtId="0" fontId="52" fillId="0" borderId="10" xfId="0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/>
    </xf>
    <xf numFmtId="40" fontId="57" fillId="0" borderId="10" xfId="0" applyNumberFormat="1" applyFont="1" applyFill="1" applyBorder="1" applyAlignment="1">
      <alignment horizontal="right" vertical="center"/>
    </xf>
    <xf numFmtId="40" fontId="58" fillId="0" borderId="10" xfId="0" applyNumberFormat="1" applyFont="1" applyFill="1" applyBorder="1" applyAlignment="1">
      <alignment horizontal="right" vertical="center"/>
    </xf>
    <xf numFmtId="40" fontId="40" fillId="19" borderId="10" xfId="0" applyNumberFormat="1" applyFont="1" applyFill="1" applyBorder="1" applyAlignment="1">
      <alignment horizontal="right" vertical="center"/>
    </xf>
    <xf numFmtId="4" fontId="59" fillId="0" borderId="10" xfId="0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left" vertical="center"/>
    </xf>
    <xf numFmtId="4" fontId="48" fillId="0" borderId="1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0" fontId="22" fillId="0" borderId="0" xfId="0" applyFont="1" applyFill="1"/>
    <xf numFmtId="4" fontId="22" fillId="0" borderId="0" xfId="0" applyNumberFormat="1" applyFont="1" applyFill="1" applyAlignment="1">
      <alignment vertical="center"/>
    </xf>
    <xf numFmtId="0" fontId="23" fillId="0" borderId="0" xfId="0" applyFont="1" applyFill="1"/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24" fillId="20" borderId="10" xfId="0" applyFont="1" applyFill="1" applyBorder="1"/>
    <xf numFmtId="49" fontId="24" fillId="20" borderId="10" xfId="0" applyNumberFormat="1" applyFont="1" applyFill="1" applyBorder="1" applyAlignment="1">
      <alignment horizontal="center"/>
    </xf>
    <xf numFmtId="4" fontId="22" fillId="0" borderId="0" xfId="0" applyNumberFormat="1" applyFont="1"/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53" fillId="20" borderId="10" xfId="0" applyNumberFormat="1" applyFont="1" applyFill="1" applyBorder="1" applyAlignment="1">
      <alignment horizontal="center" vertical="center"/>
    </xf>
    <xf numFmtId="49" fontId="53" fillId="2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40" fontId="54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4" fontId="60" fillId="0" borderId="0" xfId="0" applyNumberFormat="1" applyFont="1" applyFill="1" applyAlignment="1">
      <alignment vertical="center"/>
    </xf>
    <xf numFmtId="0" fontId="61" fillId="0" borderId="0" xfId="0" applyFont="1" applyFill="1"/>
    <xf numFmtId="49" fontId="49" fillId="0" borderId="1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48" fillId="0" borderId="10" xfId="0" applyFont="1" applyFill="1" applyBorder="1"/>
    <xf numFmtId="0" fontId="48" fillId="0" borderId="10" xfId="0" applyFont="1" applyFill="1" applyBorder="1" applyAlignment="1">
      <alignment wrapText="1"/>
    </xf>
    <xf numFmtId="4" fontId="54" fillId="0" borderId="10" xfId="0" applyNumberFormat="1" applyFont="1" applyFill="1" applyBorder="1" applyAlignment="1">
      <alignment horizontal="left" vertical="center"/>
    </xf>
    <xf numFmtId="4" fontId="62" fillId="0" borderId="0" xfId="0" applyNumberFormat="1" applyFont="1" applyFill="1" applyBorder="1" applyAlignment="1">
      <alignment vertical="center"/>
    </xf>
    <xf numFmtId="4" fontId="53" fillId="0" borderId="0" xfId="0" applyNumberFormat="1" applyFont="1" applyFill="1" applyBorder="1" applyAlignment="1">
      <alignment vertical="center" wrapText="1"/>
    </xf>
    <xf numFmtId="40" fontId="5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" fontId="33" fillId="0" borderId="0" xfId="0" applyNumberFormat="1" applyFont="1" applyFill="1" applyAlignment="1">
      <alignment vertical="center"/>
    </xf>
    <xf numFmtId="0" fontId="30" fillId="0" borderId="0" xfId="0" applyFont="1" applyFill="1"/>
    <xf numFmtId="40" fontId="48" fillId="0" borderId="10" xfId="0" applyNumberFormat="1" applyFont="1" applyFill="1" applyBorder="1" applyAlignment="1">
      <alignment horizontal="right" vertical="center" wrapText="1"/>
    </xf>
    <xf numFmtId="40" fontId="53" fillId="0" borderId="0" xfId="0" applyNumberFormat="1" applyFont="1" applyFill="1" applyAlignment="1">
      <alignment horizontal="right" vertical="center"/>
    </xf>
    <xf numFmtId="4" fontId="30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21" fillId="0" borderId="0" xfId="0" applyFont="1" applyFill="1"/>
    <xf numFmtId="0" fontId="48" fillId="0" borderId="10" xfId="322" applyFont="1" applyFill="1" applyBorder="1" applyAlignment="1">
      <alignment vertical="center"/>
    </xf>
    <xf numFmtId="0" fontId="48" fillId="0" borderId="10" xfId="322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center"/>
    </xf>
    <xf numFmtId="0" fontId="63" fillId="0" borderId="0" xfId="0" applyFont="1" applyFill="1"/>
    <xf numFmtId="4" fontId="64" fillId="0" borderId="0" xfId="0" applyNumberFormat="1" applyFont="1" applyFill="1" applyAlignment="1">
      <alignment vertical="center"/>
    </xf>
    <xf numFmtId="0" fontId="64" fillId="0" borderId="0" xfId="0" applyFont="1" applyFill="1"/>
    <xf numFmtId="4" fontId="65" fillId="0" borderId="0" xfId="0" applyNumberFormat="1" applyFont="1" applyFill="1" applyAlignment="1">
      <alignment vertical="center"/>
    </xf>
    <xf numFmtId="0" fontId="65" fillId="0" borderId="0" xfId="0" applyFont="1" applyFill="1"/>
    <xf numFmtId="4" fontId="66" fillId="0" borderId="0" xfId="0" applyNumberFormat="1" applyFont="1" applyFill="1" applyAlignment="1">
      <alignment vertical="center"/>
    </xf>
    <xf numFmtId="0" fontId="66" fillId="0" borderId="0" xfId="0" applyFont="1" applyFill="1"/>
    <xf numFmtId="4" fontId="67" fillId="0" borderId="0" xfId="0" applyNumberFormat="1" applyFont="1" applyFill="1" applyAlignment="1">
      <alignment vertical="center"/>
    </xf>
    <xf numFmtId="0" fontId="67" fillId="0" borderId="0" xfId="0" applyFont="1" applyFill="1"/>
    <xf numFmtId="0" fontId="68" fillId="0" borderId="10" xfId="0" applyFont="1" applyFill="1" applyBorder="1" applyAlignment="1">
      <alignment horizontal="left" vertical="center"/>
    </xf>
    <xf numFmtId="40" fontId="68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4" fontId="63" fillId="0" borderId="0" xfId="0" applyNumberFormat="1" applyFont="1" applyFill="1" applyAlignment="1">
      <alignment vertical="center"/>
    </xf>
    <xf numFmtId="40" fontId="42" fillId="0" borderId="1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0" fontId="69" fillId="0" borderId="10" xfId="0" applyNumberFormat="1" applyFont="1" applyFill="1" applyBorder="1" applyAlignment="1">
      <alignment horizontal="right" vertical="center"/>
    </xf>
    <xf numFmtId="40" fontId="53" fillId="0" borderId="10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Alignment="1">
      <alignment vertical="center"/>
    </xf>
    <xf numFmtId="0" fontId="24" fillId="0" borderId="0" xfId="0" applyFont="1" applyFill="1"/>
    <xf numFmtId="4" fontId="70" fillId="0" borderId="0" xfId="0" applyNumberFormat="1" applyFont="1" applyFill="1" applyAlignment="1">
      <alignment vertical="center"/>
    </xf>
    <xf numFmtId="0" fontId="42" fillId="0" borderId="10" xfId="322" applyNumberFormat="1" applyFont="1" applyFill="1" applyBorder="1" applyAlignment="1">
      <alignment vertical="center" wrapText="1"/>
    </xf>
    <xf numFmtId="0" fontId="42" fillId="0" borderId="10" xfId="322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4" fontId="71" fillId="0" borderId="0" xfId="0" applyNumberFormat="1" applyFont="1" applyFill="1" applyAlignment="1">
      <alignment vertical="center"/>
    </xf>
    <xf numFmtId="4" fontId="23" fillId="0" borderId="10" xfId="0" applyNumberFormat="1" applyFont="1" applyFill="1" applyBorder="1" applyAlignment="1">
      <alignment horizontal="left" vertical="center"/>
    </xf>
    <xf numFmtId="0" fontId="24" fillId="7" borderId="10" xfId="0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 vertical="center" wrapText="1"/>
    </xf>
    <xf numFmtId="0" fontId="24" fillId="7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49" fontId="41" fillId="6" borderId="12" xfId="0" applyNumberFormat="1" applyFont="1" applyFill="1" applyBorder="1" applyAlignment="1">
      <alignment horizontal="center" vertical="center" wrapText="1"/>
    </xf>
    <xf numFmtId="49" fontId="41" fillId="6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51" fillId="6" borderId="10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/>
    </xf>
  </cellXfs>
  <cellStyles count="431">
    <cellStyle name="20% - Ênfase1 1" xfId="1"/>
    <cellStyle name="20% - Ênfase1 10" xfId="2"/>
    <cellStyle name="20% - Ênfase1 2" xfId="3"/>
    <cellStyle name="20% - Ênfase1 3" xfId="4"/>
    <cellStyle name="20% - Ênfase1 4" xfId="5"/>
    <cellStyle name="20% - Ênfase1 5" xfId="6"/>
    <cellStyle name="20% - Ênfase1 6" xfId="7"/>
    <cellStyle name="20% - Ênfase1 7" xfId="8"/>
    <cellStyle name="20% - Ênfase1 8" xfId="9"/>
    <cellStyle name="20% - Ênfase1 9" xfId="10"/>
    <cellStyle name="20% - Ênfase2 1" xfId="11"/>
    <cellStyle name="20% - Ênfase2 10" xfId="12"/>
    <cellStyle name="20% - Ênfase2 2" xfId="13"/>
    <cellStyle name="20% - Ênfase2 3" xfId="14"/>
    <cellStyle name="20% - Ênfase2 4" xfId="15"/>
    <cellStyle name="20% - Ênfase2 5" xfId="16"/>
    <cellStyle name="20% - Ênfase2 6" xfId="17"/>
    <cellStyle name="20% - Ênfase2 7" xfId="18"/>
    <cellStyle name="20% - Ênfase2 8" xfId="19"/>
    <cellStyle name="20% - Ênfase2 9" xfId="20"/>
    <cellStyle name="20% - Ênfase3 1" xfId="21"/>
    <cellStyle name="20% - Ênfase3 10" xfId="22"/>
    <cellStyle name="20% - Ênfase3 2" xfId="23"/>
    <cellStyle name="20% - Ênfase3 3" xfId="24"/>
    <cellStyle name="20% - Ênfase3 4" xfId="25"/>
    <cellStyle name="20% - Ênfase3 5" xfId="26"/>
    <cellStyle name="20% - Ênfase3 6" xfId="27"/>
    <cellStyle name="20% - Ênfase3 7" xfId="28"/>
    <cellStyle name="20% - Ênfase3 8" xfId="29"/>
    <cellStyle name="20% - Ênfase3 9" xfId="30"/>
    <cellStyle name="20% - Ênfase4 1" xfId="31"/>
    <cellStyle name="20% - Ênfase4 10" xfId="32"/>
    <cellStyle name="20% - Ênfase4 2" xfId="33"/>
    <cellStyle name="20% - Ênfase4 3" xfId="34"/>
    <cellStyle name="20% - Ênfase4 4" xfId="35"/>
    <cellStyle name="20% - Ênfase4 5" xfId="36"/>
    <cellStyle name="20% - Ênfase4 6" xfId="37"/>
    <cellStyle name="20% - Ênfase4 7" xfId="38"/>
    <cellStyle name="20% - Ênfase4 8" xfId="39"/>
    <cellStyle name="20% - Ênfase4 9" xfId="40"/>
    <cellStyle name="20% - Ênfase5 1" xfId="41"/>
    <cellStyle name="20% - Ênfase5 10" xfId="42"/>
    <cellStyle name="20% - Ênfase5 2" xfId="43"/>
    <cellStyle name="20% - Ênfase5 3" xfId="44"/>
    <cellStyle name="20% - Ênfase5 4" xfId="45"/>
    <cellStyle name="20% - Ênfase5 5" xfId="46"/>
    <cellStyle name="20% - Ênfase5 6" xfId="47"/>
    <cellStyle name="20% - Ênfase5 7" xfId="48"/>
    <cellStyle name="20% - Ênfase5 8" xfId="49"/>
    <cellStyle name="20% - Ênfase5 9" xfId="50"/>
    <cellStyle name="20% - Ênfase6 1" xfId="51"/>
    <cellStyle name="20% - Ênfase6 10" xfId="52"/>
    <cellStyle name="20% - Ênfase6 2" xfId="53"/>
    <cellStyle name="20% - Ênfase6 3" xfId="54"/>
    <cellStyle name="20% - Ênfase6 4" xfId="55"/>
    <cellStyle name="20% - Ênfase6 5" xfId="56"/>
    <cellStyle name="20% - Ênfase6 6" xfId="57"/>
    <cellStyle name="20% - Ênfase6 7" xfId="58"/>
    <cellStyle name="20% - Ênfase6 8" xfId="59"/>
    <cellStyle name="20% - Ênfase6 9" xfId="60"/>
    <cellStyle name="40% - Ênfase1 1" xfId="61"/>
    <cellStyle name="40% - Ênfase1 10" xfId="62"/>
    <cellStyle name="40% - Ênfase1 2" xfId="63"/>
    <cellStyle name="40% - Ênfase1 3" xfId="64"/>
    <cellStyle name="40% - Ênfase1 4" xfId="65"/>
    <cellStyle name="40% - Ênfase1 5" xfId="66"/>
    <cellStyle name="40% - Ênfase1 6" xfId="67"/>
    <cellStyle name="40% - Ênfase1 7" xfId="68"/>
    <cellStyle name="40% - Ênfase1 8" xfId="69"/>
    <cellStyle name="40% - Ênfase1 9" xfId="70"/>
    <cellStyle name="40% - Ênfase2 1" xfId="71"/>
    <cellStyle name="40% - Ênfase2 10" xfId="72"/>
    <cellStyle name="40% - Ênfase2 2" xfId="73"/>
    <cellStyle name="40% - Ênfase2 3" xfId="74"/>
    <cellStyle name="40% - Ênfase2 4" xfId="75"/>
    <cellStyle name="40% - Ênfase2 5" xfId="76"/>
    <cellStyle name="40% - Ênfase2 6" xfId="77"/>
    <cellStyle name="40% - Ênfase2 7" xfId="78"/>
    <cellStyle name="40% - Ênfase2 8" xfId="79"/>
    <cellStyle name="40% - Ênfase2 9" xfId="80"/>
    <cellStyle name="40% - Ênfase3 1" xfId="81"/>
    <cellStyle name="40% - Ênfase3 10" xfId="82"/>
    <cellStyle name="40% - Ênfase3 2" xfId="83"/>
    <cellStyle name="40% - Ênfase3 3" xfId="84"/>
    <cellStyle name="40% - Ênfase3 4" xfId="85"/>
    <cellStyle name="40% - Ênfase3 5" xfId="86"/>
    <cellStyle name="40% - Ênfase3 6" xfId="87"/>
    <cellStyle name="40% - Ênfase3 7" xfId="88"/>
    <cellStyle name="40% - Ênfase3 8" xfId="89"/>
    <cellStyle name="40% - Ênfase3 9" xfId="90"/>
    <cellStyle name="40% - Ênfase4 1" xfId="91"/>
    <cellStyle name="40% - Ênfase4 10" xfId="92"/>
    <cellStyle name="40% - Ênfase4 2" xfId="93"/>
    <cellStyle name="40% - Ênfase4 3" xfId="94"/>
    <cellStyle name="40% - Ênfase4 4" xfId="95"/>
    <cellStyle name="40% - Ênfase4 5" xfId="96"/>
    <cellStyle name="40% - Ênfase4 6" xfId="97"/>
    <cellStyle name="40% - Ênfase4 7" xfId="98"/>
    <cellStyle name="40% - Ênfase4 8" xfId="99"/>
    <cellStyle name="40% - Ênfase4 9" xfId="100"/>
    <cellStyle name="40% - Ênfase5 1" xfId="101"/>
    <cellStyle name="40% - Ênfase5 10" xfId="102"/>
    <cellStyle name="40% - Ênfase5 2" xfId="103"/>
    <cellStyle name="40% - Ênfase5 3" xfId="104"/>
    <cellStyle name="40% - Ênfase5 4" xfId="105"/>
    <cellStyle name="40% - Ênfase5 5" xfId="106"/>
    <cellStyle name="40% - Ênfase5 6" xfId="107"/>
    <cellStyle name="40% - Ênfase5 7" xfId="108"/>
    <cellStyle name="40% - Ênfase5 8" xfId="109"/>
    <cellStyle name="40% - Ênfase5 9" xfId="110"/>
    <cellStyle name="40% - Ênfase6 1" xfId="111"/>
    <cellStyle name="40% - Ênfase6 10" xfId="112"/>
    <cellStyle name="40% - Ênfase6 2" xfId="113"/>
    <cellStyle name="40% - Ênfase6 3" xfId="114"/>
    <cellStyle name="40% - Ênfase6 4" xfId="115"/>
    <cellStyle name="40% - Ênfase6 5" xfId="116"/>
    <cellStyle name="40% - Ênfase6 6" xfId="117"/>
    <cellStyle name="40% - Ênfase6 7" xfId="118"/>
    <cellStyle name="40% - Ênfase6 8" xfId="119"/>
    <cellStyle name="40% - Ênfase6 9" xfId="120"/>
    <cellStyle name="60% - Ênfase1 1" xfId="121"/>
    <cellStyle name="60% - Ênfase1 10" xfId="122"/>
    <cellStyle name="60% - Ênfase1 2" xfId="123"/>
    <cellStyle name="60% - Ênfase1 3" xfId="124"/>
    <cellStyle name="60% - Ênfase1 4" xfId="125"/>
    <cellStyle name="60% - Ênfase1 5" xfId="126"/>
    <cellStyle name="60% - Ênfase1 6" xfId="127"/>
    <cellStyle name="60% - Ênfase1 7" xfId="128"/>
    <cellStyle name="60% - Ênfase1 8" xfId="129"/>
    <cellStyle name="60% - Ênfase1 9" xfId="130"/>
    <cellStyle name="60% - Ênfase2 1" xfId="131"/>
    <cellStyle name="60% - Ênfase2 10" xfId="132"/>
    <cellStyle name="60% - Ênfase2 2" xfId="133"/>
    <cellStyle name="60% - Ênfase2 3" xfId="134"/>
    <cellStyle name="60% - Ênfase2 4" xfId="135"/>
    <cellStyle name="60% - Ênfase2 5" xfId="136"/>
    <cellStyle name="60% - Ênfase2 6" xfId="137"/>
    <cellStyle name="60% - Ênfase2 7" xfId="138"/>
    <cellStyle name="60% - Ênfase2 8" xfId="139"/>
    <cellStyle name="60% - Ênfase2 9" xfId="140"/>
    <cellStyle name="60% - Ênfase3 1" xfId="141"/>
    <cellStyle name="60% - Ênfase3 10" xfId="142"/>
    <cellStyle name="60% - Ênfase3 2" xfId="143"/>
    <cellStyle name="60% - Ênfase3 3" xfId="144"/>
    <cellStyle name="60% - Ênfase3 4" xfId="145"/>
    <cellStyle name="60% - Ênfase3 5" xfId="146"/>
    <cellStyle name="60% - Ênfase3 6" xfId="147"/>
    <cellStyle name="60% - Ênfase3 7" xfId="148"/>
    <cellStyle name="60% - Ênfase3 8" xfId="149"/>
    <cellStyle name="60% - Ênfase3 9" xfId="150"/>
    <cellStyle name="60% - Ênfase4 1" xfId="151"/>
    <cellStyle name="60% - Ênfase4 10" xfId="152"/>
    <cellStyle name="60% - Ênfase4 2" xfId="153"/>
    <cellStyle name="60% - Ênfase4 3" xfId="154"/>
    <cellStyle name="60% - Ênfase4 4" xfId="155"/>
    <cellStyle name="60% - Ênfase4 5" xfId="156"/>
    <cellStyle name="60% - Ênfase4 6" xfId="157"/>
    <cellStyle name="60% - Ênfase4 7" xfId="158"/>
    <cellStyle name="60% - Ênfase4 8" xfId="159"/>
    <cellStyle name="60% - Ênfase4 9" xfId="160"/>
    <cellStyle name="60% - Ênfase5 1" xfId="161"/>
    <cellStyle name="60% - Ênfase5 10" xfId="162"/>
    <cellStyle name="60% - Ênfase5 2" xfId="163"/>
    <cellStyle name="60% - Ênfase5 3" xfId="164"/>
    <cellStyle name="60% - Ênfase5 4" xfId="165"/>
    <cellStyle name="60% - Ênfase5 5" xfId="166"/>
    <cellStyle name="60% - Ênfase5 6" xfId="167"/>
    <cellStyle name="60% - Ênfase5 7" xfId="168"/>
    <cellStyle name="60% - Ênfase5 8" xfId="169"/>
    <cellStyle name="60% - Ênfase5 9" xfId="170"/>
    <cellStyle name="60% - Ênfase6 1" xfId="171"/>
    <cellStyle name="60% - Ênfase6 10" xfId="172"/>
    <cellStyle name="60% - Ênfase6 2" xfId="173"/>
    <cellStyle name="60% - Ênfase6 3" xfId="174"/>
    <cellStyle name="60% - Ênfase6 4" xfId="175"/>
    <cellStyle name="60% - Ênfase6 5" xfId="176"/>
    <cellStyle name="60% - Ênfase6 6" xfId="177"/>
    <cellStyle name="60% - Ênfase6 7" xfId="178"/>
    <cellStyle name="60% - Ênfase6 8" xfId="179"/>
    <cellStyle name="60% - Ênfase6 9" xfId="180"/>
    <cellStyle name="Bom 1" xfId="181"/>
    <cellStyle name="Bom 10" xfId="182"/>
    <cellStyle name="Bom 2" xfId="183"/>
    <cellStyle name="Bom 3" xfId="184"/>
    <cellStyle name="Bom 4" xfId="185"/>
    <cellStyle name="Bom 5" xfId="186"/>
    <cellStyle name="Bom 6" xfId="187"/>
    <cellStyle name="Bom 7" xfId="188"/>
    <cellStyle name="Bom 8" xfId="189"/>
    <cellStyle name="Bom 9" xfId="190"/>
    <cellStyle name="Cálculo 1" xfId="191"/>
    <cellStyle name="Cálculo 10" xfId="192"/>
    <cellStyle name="Cálculo 2" xfId="193"/>
    <cellStyle name="Cálculo 3" xfId="194"/>
    <cellStyle name="Cálculo 4" xfId="195"/>
    <cellStyle name="Cálculo 5" xfId="196"/>
    <cellStyle name="Cálculo 6" xfId="197"/>
    <cellStyle name="Cálculo 7" xfId="198"/>
    <cellStyle name="Cálculo 8" xfId="199"/>
    <cellStyle name="Cálculo 9" xfId="200"/>
    <cellStyle name="Célula de Verificação 1" xfId="201"/>
    <cellStyle name="Célula de Verificação 10" xfId="202"/>
    <cellStyle name="Célula de Verificação 2" xfId="203"/>
    <cellStyle name="Célula de Verificação 3" xfId="204"/>
    <cellStyle name="Célula de Verificação 4" xfId="205"/>
    <cellStyle name="Célula de Verificação 5" xfId="206"/>
    <cellStyle name="Célula de Verificação 6" xfId="207"/>
    <cellStyle name="Célula de Verificação 7" xfId="208"/>
    <cellStyle name="Célula de Verificação 8" xfId="209"/>
    <cellStyle name="Célula de Verificação 9" xfId="210"/>
    <cellStyle name="Célula Vinculada 1" xfId="211"/>
    <cellStyle name="Célula Vinculada 10" xfId="212"/>
    <cellStyle name="Célula Vinculada 2" xfId="213"/>
    <cellStyle name="Célula Vinculada 3" xfId="214"/>
    <cellStyle name="Célula Vinculada 4" xfId="215"/>
    <cellStyle name="Célula Vinculada 5" xfId="216"/>
    <cellStyle name="Célula Vinculada 6" xfId="217"/>
    <cellStyle name="Célula Vinculada 7" xfId="218"/>
    <cellStyle name="Célula Vinculada 8" xfId="219"/>
    <cellStyle name="Célula Vinculada 9" xfId="220"/>
    <cellStyle name="Ênfase1 1" xfId="221"/>
    <cellStyle name="Ênfase1 10" xfId="222"/>
    <cellStyle name="Ênfase1 2" xfId="223"/>
    <cellStyle name="Ênfase1 3" xfId="224"/>
    <cellStyle name="Ênfase1 4" xfId="225"/>
    <cellStyle name="Ênfase1 5" xfId="226"/>
    <cellStyle name="Ênfase1 6" xfId="227"/>
    <cellStyle name="Ênfase1 7" xfId="228"/>
    <cellStyle name="Ênfase1 8" xfId="229"/>
    <cellStyle name="Ênfase1 9" xfId="230"/>
    <cellStyle name="Ênfase2 1" xfId="231"/>
    <cellStyle name="Ênfase2 10" xfId="232"/>
    <cellStyle name="Ênfase2 2" xfId="233"/>
    <cellStyle name="Ênfase2 3" xfId="234"/>
    <cellStyle name="Ênfase2 4" xfId="235"/>
    <cellStyle name="Ênfase2 5" xfId="236"/>
    <cellStyle name="Ênfase2 6" xfId="237"/>
    <cellStyle name="Ênfase2 7" xfId="238"/>
    <cellStyle name="Ênfase2 8" xfId="239"/>
    <cellStyle name="Ênfase2 9" xfId="240"/>
    <cellStyle name="Ênfase3 1" xfId="241"/>
    <cellStyle name="Ênfase3 10" xfId="242"/>
    <cellStyle name="Ênfase3 2" xfId="243"/>
    <cellStyle name="Ênfase3 3" xfId="244"/>
    <cellStyle name="Ênfase3 4" xfId="245"/>
    <cellStyle name="Ênfase3 5" xfId="246"/>
    <cellStyle name="Ênfase3 6" xfId="247"/>
    <cellStyle name="Ênfase3 7" xfId="248"/>
    <cellStyle name="Ênfase3 8" xfId="249"/>
    <cellStyle name="Ênfase3 9" xfId="250"/>
    <cellStyle name="Ênfase4 1" xfId="251"/>
    <cellStyle name="Ênfase4 10" xfId="252"/>
    <cellStyle name="Ênfase4 2" xfId="253"/>
    <cellStyle name="Ênfase4 3" xfId="254"/>
    <cellStyle name="Ênfase4 4" xfId="255"/>
    <cellStyle name="Ênfase4 5" xfId="256"/>
    <cellStyle name="Ênfase4 6" xfId="257"/>
    <cellStyle name="Ênfase4 7" xfId="258"/>
    <cellStyle name="Ênfase4 8" xfId="259"/>
    <cellStyle name="Ênfase4 9" xfId="260"/>
    <cellStyle name="Ênfase5 1" xfId="261"/>
    <cellStyle name="Ênfase5 10" xfId="262"/>
    <cellStyle name="Ênfase5 2" xfId="263"/>
    <cellStyle name="Ênfase5 3" xfId="264"/>
    <cellStyle name="Ênfase5 4" xfId="265"/>
    <cellStyle name="Ênfase5 5" xfId="266"/>
    <cellStyle name="Ênfase5 6" xfId="267"/>
    <cellStyle name="Ênfase5 7" xfId="268"/>
    <cellStyle name="Ênfase5 8" xfId="269"/>
    <cellStyle name="Ênfase5 9" xfId="270"/>
    <cellStyle name="Ênfase6 1" xfId="271"/>
    <cellStyle name="Ênfase6 10" xfId="272"/>
    <cellStyle name="Ênfase6 2" xfId="273"/>
    <cellStyle name="Ênfase6 3" xfId="274"/>
    <cellStyle name="Ênfase6 4" xfId="275"/>
    <cellStyle name="Ênfase6 5" xfId="276"/>
    <cellStyle name="Ênfase6 6" xfId="277"/>
    <cellStyle name="Ênfase6 7" xfId="278"/>
    <cellStyle name="Ênfase6 8" xfId="279"/>
    <cellStyle name="Ênfase6 9" xfId="280"/>
    <cellStyle name="Entrada 1" xfId="281"/>
    <cellStyle name="Entrada 10" xfId="282"/>
    <cellStyle name="Entrada 2" xfId="283"/>
    <cellStyle name="Entrada 3" xfId="284"/>
    <cellStyle name="Entrada 4" xfId="285"/>
    <cellStyle name="Entrada 5" xfId="286"/>
    <cellStyle name="Entrada 6" xfId="287"/>
    <cellStyle name="Entrada 7" xfId="288"/>
    <cellStyle name="Entrada 8" xfId="289"/>
    <cellStyle name="Entrada 9" xfId="290"/>
    <cellStyle name="Excel_BuiltIn_Comma 1" xfId="291"/>
    <cellStyle name="Hiperlink 2" xfId="292"/>
    <cellStyle name="Incorreto 1" xfId="293"/>
    <cellStyle name="Incorreto 10" xfId="294"/>
    <cellStyle name="Incorreto 2" xfId="295"/>
    <cellStyle name="Incorreto 3" xfId="296"/>
    <cellStyle name="Incorreto 4" xfId="297"/>
    <cellStyle name="Incorreto 5" xfId="298"/>
    <cellStyle name="Incorreto 6" xfId="299"/>
    <cellStyle name="Incorreto 7" xfId="300"/>
    <cellStyle name="Incorreto 8" xfId="301"/>
    <cellStyle name="Incorreto 9" xfId="302"/>
    <cellStyle name="Neutra 1" xfId="303"/>
    <cellStyle name="Neutra 10" xfId="304"/>
    <cellStyle name="Neutra 2" xfId="305"/>
    <cellStyle name="Neutra 3" xfId="306"/>
    <cellStyle name="Neutra 4" xfId="307"/>
    <cellStyle name="Neutra 5" xfId="308"/>
    <cellStyle name="Neutra 6" xfId="309"/>
    <cellStyle name="Neutra 7" xfId="310"/>
    <cellStyle name="Neutra 8" xfId="311"/>
    <cellStyle name="Neutra 9" xfId="312"/>
    <cellStyle name="Normal" xfId="0" builtinId="0"/>
    <cellStyle name="Normal 2" xfId="313"/>
    <cellStyle name="Normal 2 2" xfId="314"/>
    <cellStyle name="Normal 2 3" xfId="315"/>
    <cellStyle name="Normal 2 3 2" xfId="316"/>
    <cellStyle name="Normal 3" xfId="317"/>
    <cellStyle name="Normal 3 2" xfId="318"/>
    <cellStyle name="Normal 4" xfId="319"/>
    <cellStyle name="Normal 4 2" xfId="320"/>
    <cellStyle name="Normal 5" xfId="321"/>
    <cellStyle name="Normal 6" xfId="322"/>
    <cellStyle name="Normal 7" xfId="323"/>
    <cellStyle name="Normal 8" xfId="324"/>
    <cellStyle name="Nota 1" xfId="325"/>
    <cellStyle name="Nota 10" xfId="326"/>
    <cellStyle name="Nota 2" xfId="327"/>
    <cellStyle name="Nota 3" xfId="328"/>
    <cellStyle name="Nota 4" xfId="329"/>
    <cellStyle name="Nota 5" xfId="330"/>
    <cellStyle name="Nota 6" xfId="331"/>
    <cellStyle name="Nota 7" xfId="332"/>
    <cellStyle name="Nota 8" xfId="333"/>
    <cellStyle name="Nota 9" xfId="334"/>
    <cellStyle name="Porcentagem 2" xfId="335"/>
    <cellStyle name="Porcentagem 2 2" xfId="336"/>
    <cellStyle name="Porcentagem 3" xfId="337"/>
    <cellStyle name="Saída 1" xfId="338"/>
    <cellStyle name="Saída 10" xfId="339"/>
    <cellStyle name="Saída 2" xfId="340"/>
    <cellStyle name="Saída 3" xfId="341"/>
    <cellStyle name="Saída 4" xfId="342"/>
    <cellStyle name="Saída 5" xfId="343"/>
    <cellStyle name="Saída 6" xfId="344"/>
    <cellStyle name="Saída 7" xfId="345"/>
    <cellStyle name="Saída 8" xfId="346"/>
    <cellStyle name="Saída 9" xfId="347"/>
    <cellStyle name="Texto de Aviso 1" xfId="348"/>
    <cellStyle name="Texto de Aviso 10" xfId="349"/>
    <cellStyle name="Texto de Aviso 2" xfId="350"/>
    <cellStyle name="Texto de Aviso 3" xfId="351"/>
    <cellStyle name="Texto de Aviso 4" xfId="352"/>
    <cellStyle name="Texto de Aviso 5" xfId="353"/>
    <cellStyle name="Texto de Aviso 6" xfId="354"/>
    <cellStyle name="Texto de Aviso 7" xfId="355"/>
    <cellStyle name="Texto de Aviso 8" xfId="356"/>
    <cellStyle name="Texto de Aviso 9" xfId="357"/>
    <cellStyle name="Texto Explicativo 1" xfId="358"/>
    <cellStyle name="Texto Explicativo 10" xfId="359"/>
    <cellStyle name="Texto Explicativo 2" xfId="360"/>
    <cellStyle name="Texto Explicativo 3" xfId="361"/>
    <cellStyle name="Texto Explicativo 4" xfId="362"/>
    <cellStyle name="Texto Explicativo 5" xfId="363"/>
    <cellStyle name="Texto Explicativo 6" xfId="364"/>
    <cellStyle name="Texto Explicativo 7" xfId="365"/>
    <cellStyle name="Texto Explicativo 8" xfId="366"/>
    <cellStyle name="Texto Explicativo 9" xfId="367"/>
    <cellStyle name="Título 1 1" xfId="368"/>
    <cellStyle name="Título 1 10" xfId="369"/>
    <cellStyle name="Título 1 11" xfId="370"/>
    <cellStyle name="Título 1 2" xfId="371"/>
    <cellStyle name="Título 1 3" xfId="372"/>
    <cellStyle name="Título 1 4" xfId="373"/>
    <cellStyle name="Título 1 5" xfId="374"/>
    <cellStyle name="Título 1 6" xfId="375"/>
    <cellStyle name="Título 1 7" xfId="376"/>
    <cellStyle name="Título 1 8" xfId="377"/>
    <cellStyle name="Título 1 9" xfId="378"/>
    <cellStyle name="Título 10" xfId="379"/>
    <cellStyle name="Título 11" xfId="380"/>
    <cellStyle name="Título 12" xfId="381"/>
    <cellStyle name="Título 13" xfId="382"/>
    <cellStyle name="Título 14" xfId="383"/>
    <cellStyle name="Título 2 1" xfId="384"/>
    <cellStyle name="Título 2 10" xfId="385"/>
    <cellStyle name="Título 2 2" xfId="386"/>
    <cellStyle name="Título 2 3" xfId="387"/>
    <cellStyle name="Título 2 4" xfId="388"/>
    <cellStyle name="Título 2 5" xfId="389"/>
    <cellStyle name="Título 2 6" xfId="390"/>
    <cellStyle name="Título 2 7" xfId="391"/>
    <cellStyle name="Título 2 8" xfId="392"/>
    <cellStyle name="Título 2 9" xfId="393"/>
    <cellStyle name="Título 3 1" xfId="394"/>
    <cellStyle name="Título 3 10" xfId="395"/>
    <cellStyle name="Título 3 2" xfId="396"/>
    <cellStyle name="Título 3 3" xfId="397"/>
    <cellStyle name="Título 3 4" xfId="398"/>
    <cellStyle name="Título 3 5" xfId="399"/>
    <cellStyle name="Título 3 6" xfId="400"/>
    <cellStyle name="Título 3 7" xfId="401"/>
    <cellStyle name="Título 3 8" xfId="402"/>
    <cellStyle name="Título 3 9" xfId="403"/>
    <cellStyle name="Título 4 1" xfId="404"/>
    <cellStyle name="Título 4 10" xfId="405"/>
    <cellStyle name="Título 4 2" xfId="406"/>
    <cellStyle name="Título 4 3" xfId="407"/>
    <cellStyle name="Título 4 4" xfId="408"/>
    <cellStyle name="Título 4 5" xfId="409"/>
    <cellStyle name="Título 4 6" xfId="410"/>
    <cellStyle name="Título 4 7" xfId="411"/>
    <cellStyle name="Título 4 8" xfId="412"/>
    <cellStyle name="Título 4 9" xfId="413"/>
    <cellStyle name="Título 5" xfId="414"/>
    <cellStyle name="Título 6" xfId="415"/>
    <cellStyle name="Título 7" xfId="416"/>
    <cellStyle name="Título 8" xfId="417"/>
    <cellStyle name="Título 9" xfId="418"/>
    <cellStyle name="Total" xfId="419" builtinId="25" customBuiltin="1"/>
    <cellStyle name="Total 1" xfId="420"/>
    <cellStyle name="Total 10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  <cellStyle name="Vírgula 2" xfId="4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tabilidade%20Or&#231;amento/Nizeti/Execu&#231;&#227;o%20Or&#231;ament&#225;ria/LDO/LDO%202017/Receita/Evolu&#231;&#227;o%20da%20ReceitaLDO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Detalhada"/>
      <sheetName val="Receita LDO 2017"/>
      <sheetName val="RCL LDO 2017"/>
    </sheetNames>
    <sheetDataSet>
      <sheetData sheetId="0" refreshError="1"/>
      <sheetData sheetId="1" refreshError="1">
        <row r="304">
          <cell r="G304">
            <v>0</v>
          </cell>
          <cell r="H304">
            <v>0</v>
          </cell>
          <cell r="I30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9"/>
  <sheetViews>
    <sheetView zoomScale="110" zoomScaleNormal="110" zoomScaleSheetLayoutView="62" workbookViewId="0">
      <pane xSplit="3" ySplit="2" topLeftCell="M184" activePane="bottomRight" state="frozen"/>
      <selection pane="topRight" activeCell="C1" sqref="C1"/>
      <selection pane="bottomLeft" activeCell="A3" sqref="A3"/>
      <selection pane="bottomRight" activeCell="A478" sqref="A478"/>
    </sheetView>
  </sheetViews>
  <sheetFormatPr defaultColWidth="11.5703125" defaultRowHeight="12.75"/>
  <cols>
    <col min="1" max="1" width="17.42578125" style="41" customWidth="1"/>
    <col min="2" max="2" width="5.140625" style="71" customWidth="1"/>
    <col min="3" max="3" width="55.85546875" style="41" customWidth="1"/>
    <col min="4" max="4" width="12.5703125" style="41" customWidth="1"/>
    <col min="5" max="5" width="12.28515625" style="41" customWidth="1"/>
    <col min="6" max="6" width="12.42578125" style="41" customWidth="1"/>
    <col min="7" max="7" width="12" style="41" customWidth="1"/>
    <col min="8" max="9" width="12.28515625" style="41" customWidth="1"/>
    <col min="10" max="10" width="12.85546875" style="41" customWidth="1"/>
    <col min="11" max="11" width="12.42578125" style="41" customWidth="1"/>
    <col min="12" max="13" width="12.140625" style="41" customWidth="1"/>
    <col min="14" max="14" width="12.28515625" style="41" customWidth="1"/>
    <col min="15" max="15" width="12.140625" style="41" customWidth="1"/>
    <col min="16" max="16" width="13.85546875" style="41" customWidth="1"/>
    <col min="17" max="16384" width="11.5703125" style="41"/>
  </cols>
  <sheetData>
    <row r="1" spans="1:16" s="36" customFormat="1" ht="12.4" customHeight="1">
      <c r="A1" s="191" t="s">
        <v>0</v>
      </c>
      <c r="B1" s="191" t="s">
        <v>1</v>
      </c>
      <c r="C1" s="191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188" t="s">
        <v>15</v>
      </c>
    </row>
    <row r="2" spans="1:16" s="37" customFormat="1" ht="12">
      <c r="A2" s="191"/>
      <c r="B2" s="191"/>
      <c r="C2" s="191"/>
      <c r="D2" s="35" t="s">
        <v>16</v>
      </c>
      <c r="E2" s="35" t="s">
        <v>16</v>
      </c>
      <c r="F2" s="35" t="s">
        <v>16</v>
      </c>
      <c r="G2" s="35" t="s">
        <v>16</v>
      </c>
      <c r="H2" s="35" t="s">
        <v>16</v>
      </c>
      <c r="I2" s="35" t="s">
        <v>16</v>
      </c>
      <c r="J2" s="35" t="s">
        <v>16</v>
      </c>
      <c r="K2" s="35" t="s">
        <v>16</v>
      </c>
      <c r="L2" s="35" t="s">
        <v>17</v>
      </c>
      <c r="M2" s="35" t="s">
        <v>17</v>
      </c>
      <c r="N2" s="35" t="s">
        <v>17</v>
      </c>
      <c r="O2" s="35" t="s">
        <v>17</v>
      </c>
      <c r="P2" s="189"/>
    </row>
    <row r="3" spans="1:16">
      <c r="A3" s="38" t="s">
        <v>18</v>
      </c>
      <c r="B3" s="39"/>
      <c r="C3" s="38" t="s">
        <v>19</v>
      </c>
      <c r="D3" s="40">
        <f t="shared" ref="D3:P3" si="0">SUM(D4+D72+D102+D284+D287+D459+D293)</f>
        <v>59043559.109999999</v>
      </c>
      <c r="E3" s="40">
        <f t="shared" si="0"/>
        <v>38184315.75</v>
      </c>
      <c r="F3" s="40">
        <f t="shared" si="0"/>
        <v>38654009.499999993</v>
      </c>
      <c r="G3" s="40">
        <f t="shared" si="0"/>
        <v>39642219.100000001</v>
      </c>
      <c r="H3" s="40">
        <f t="shared" si="0"/>
        <v>38299146.390000001</v>
      </c>
      <c r="I3" s="40">
        <f t="shared" si="0"/>
        <v>37260145.640000001</v>
      </c>
      <c r="J3" s="40">
        <f t="shared" si="0"/>
        <v>43854729.329999998</v>
      </c>
      <c r="K3" s="40">
        <f t="shared" si="0"/>
        <v>38846299.829999998</v>
      </c>
      <c r="L3" s="40">
        <f t="shared" si="0"/>
        <v>37372479.069999993</v>
      </c>
      <c r="M3" s="40">
        <f t="shared" si="0"/>
        <v>36563095.170000002</v>
      </c>
      <c r="N3" s="40">
        <f t="shared" si="0"/>
        <v>38430438.464999996</v>
      </c>
      <c r="O3" s="40">
        <f t="shared" si="0"/>
        <v>49433085.99944444</v>
      </c>
      <c r="P3" s="40">
        <f t="shared" si="0"/>
        <v>495583849.95444447</v>
      </c>
    </row>
    <row r="4" spans="1:16">
      <c r="A4" s="42" t="s">
        <v>20</v>
      </c>
      <c r="B4" s="43"/>
      <c r="C4" s="42" t="s">
        <v>21</v>
      </c>
      <c r="D4" s="44">
        <f t="shared" ref="D4:J4" si="1">SUM(D5+D52)</f>
        <v>21768592.780000001</v>
      </c>
      <c r="E4" s="44">
        <f t="shared" si="1"/>
        <v>8066792.4500000011</v>
      </c>
      <c r="F4" s="44">
        <f t="shared" si="1"/>
        <v>11538578.579999998</v>
      </c>
      <c r="G4" s="44">
        <f t="shared" si="1"/>
        <v>9071888.6500000004</v>
      </c>
      <c r="H4" s="44">
        <f t="shared" si="1"/>
        <v>8557729.3800000008</v>
      </c>
      <c r="I4" s="44">
        <f t="shared" si="1"/>
        <v>8698180.2899999991</v>
      </c>
      <c r="J4" s="44">
        <f t="shared" si="1"/>
        <v>8580108.1699999999</v>
      </c>
      <c r="K4" s="44">
        <f t="shared" ref="K4:P4" si="2">SUM(K5+K52)</f>
        <v>8661134.3000000007</v>
      </c>
      <c r="L4" s="44">
        <f t="shared" si="2"/>
        <v>8547165.4499999993</v>
      </c>
      <c r="M4" s="44">
        <f t="shared" si="2"/>
        <v>8760165.4499999993</v>
      </c>
      <c r="N4" s="44">
        <f t="shared" si="2"/>
        <v>8335265.4500000002</v>
      </c>
      <c r="O4" s="44">
        <f t="shared" si="2"/>
        <v>9502173.8499999996</v>
      </c>
      <c r="P4" s="44">
        <f t="shared" si="2"/>
        <v>120087774.80000001</v>
      </c>
    </row>
    <row r="5" spans="1:16">
      <c r="A5" s="45" t="s">
        <v>22</v>
      </c>
      <c r="B5" s="46"/>
      <c r="C5" s="45" t="s">
        <v>23</v>
      </c>
      <c r="D5" s="44">
        <f t="shared" ref="D5:J5" si="3">SUM(D6+D46)</f>
        <v>18451504.73</v>
      </c>
      <c r="E5" s="44">
        <f t="shared" si="3"/>
        <v>7298057.8900000006</v>
      </c>
      <c r="F5" s="44">
        <f t="shared" si="3"/>
        <v>9806657.129999999</v>
      </c>
      <c r="G5" s="44">
        <f t="shared" si="3"/>
        <v>8077236.2300000004</v>
      </c>
      <c r="H5" s="44">
        <f t="shared" si="3"/>
        <v>7885218.2400000002</v>
      </c>
      <c r="I5" s="44">
        <f t="shared" si="3"/>
        <v>7949862.5599999996</v>
      </c>
      <c r="J5" s="44">
        <f t="shared" si="3"/>
        <v>7756075.5899999999</v>
      </c>
      <c r="K5" s="44">
        <f t="shared" ref="K5:P5" si="4">SUM(K6+K46)</f>
        <v>7878862.3399999999</v>
      </c>
      <c r="L5" s="44">
        <f t="shared" si="4"/>
        <v>7866160</v>
      </c>
      <c r="M5" s="44">
        <f t="shared" si="4"/>
        <v>7906160</v>
      </c>
      <c r="N5" s="44">
        <f t="shared" si="4"/>
        <v>7876160</v>
      </c>
      <c r="O5" s="44">
        <f t="shared" si="4"/>
        <v>9056160</v>
      </c>
      <c r="P5" s="44">
        <f t="shared" si="4"/>
        <v>107808114.71000001</v>
      </c>
    </row>
    <row r="6" spans="1:16">
      <c r="A6" s="47" t="s">
        <v>24</v>
      </c>
      <c r="B6" s="48"/>
      <c r="C6" s="47" t="s">
        <v>25</v>
      </c>
      <c r="D6" s="49">
        <f t="shared" ref="D6:J6" si="5">SUM(D7+D11+D42)</f>
        <v>14048961.870000001</v>
      </c>
      <c r="E6" s="49">
        <f t="shared" si="5"/>
        <v>3643176.65</v>
      </c>
      <c r="F6" s="49">
        <f t="shared" si="5"/>
        <v>6352955.4100000001</v>
      </c>
      <c r="G6" s="49">
        <f t="shared" si="5"/>
        <v>4225033.59</v>
      </c>
      <c r="H6" s="49">
        <f t="shared" si="5"/>
        <v>4051582.3600000003</v>
      </c>
      <c r="I6" s="49">
        <f t="shared" si="5"/>
        <v>3777896.1599999992</v>
      </c>
      <c r="J6" s="49">
        <f t="shared" si="5"/>
        <v>3751590.61</v>
      </c>
      <c r="K6" s="49">
        <f t="shared" ref="K6:P6" si="6">SUM(K7+K11+K42)</f>
        <v>4077894.2199999997</v>
      </c>
      <c r="L6" s="49">
        <f t="shared" si="6"/>
        <v>3876160</v>
      </c>
      <c r="M6" s="49">
        <f t="shared" si="6"/>
        <v>3916160</v>
      </c>
      <c r="N6" s="49">
        <f t="shared" si="6"/>
        <v>3886160</v>
      </c>
      <c r="O6" s="49">
        <f t="shared" si="6"/>
        <v>5066160</v>
      </c>
      <c r="P6" s="49">
        <f t="shared" si="6"/>
        <v>60673730.869999997</v>
      </c>
    </row>
    <row r="7" spans="1:16" s="53" customFormat="1" ht="11.25">
      <c r="A7" s="50" t="s">
        <v>26</v>
      </c>
      <c r="B7" s="51"/>
      <c r="C7" s="50" t="s">
        <v>27</v>
      </c>
      <c r="D7" s="52">
        <f>SUM(D8:D10)</f>
        <v>12022163.970000001</v>
      </c>
      <c r="E7" s="52">
        <f t="shared" ref="E7:O7" si="7">SUM(E8:E10)</f>
        <v>1226040.25</v>
      </c>
      <c r="F7" s="52">
        <f t="shared" si="7"/>
        <v>3903719.9499999997</v>
      </c>
      <c r="G7" s="52">
        <f t="shared" si="7"/>
        <v>1011052.8799999999</v>
      </c>
      <c r="H7" s="52">
        <f t="shared" si="7"/>
        <v>958944.66000000015</v>
      </c>
      <c r="I7" s="52">
        <f t="shared" si="7"/>
        <v>883205.71</v>
      </c>
      <c r="J7" s="52">
        <f t="shared" si="7"/>
        <v>938757.62</v>
      </c>
      <c r="K7" s="52">
        <f t="shared" si="7"/>
        <v>890684.76</v>
      </c>
      <c r="L7" s="52">
        <f t="shared" si="7"/>
        <v>910000</v>
      </c>
      <c r="M7" s="52">
        <f t="shared" si="7"/>
        <v>950000</v>
      </c>
      <c r="N7" s="52">
        <f t="shared" si="7"/>
        <v>920000</v>
      </c>
      <c r="O7" s="52">
        <f t="shared" si="7"/>
        <v>2100000</v>
      </c>
      <c r="P7" s="52">
        <f>SUM(P8:P10)</f>
        <v>26714569.800000001</v>
      </c>
    </row>
    <row r="8" spans="1:16">
      <c r="A8" s="32" t="s">
        <v>28</v>
      </c>
      <c r="B8" s="31" t="s">
        <v>29</v>
      </c>
      <c r="C8" s="32" t="s">
        <v>30</v>
      </c>
      <c r="D8" s="54">
        <v>7212905.0700000003</v>
      </c>
      <c r="E8" s="54">
        <v>735583.21</v>
      </c>
      <c r="F8" s="54">
        <v>2342159.27</v>
      </c>
      <c r="G8" s="54">
        <v>606578.69999999995</v>
      </c>
      <c r="H8" s="54">
        <v>575320.93000000005</v>
      </c>
      <c r="I8" s="54">
        <v>529883.41</v>
      </c>
      <c r="J8" s="54">
        <v>563209.36</v>
      </c>
      <c r="K8" s="54">
        <v>534369.46</v>
      </c>
      <c r="L8" s="54">
        <v>546000</v>
      </c>
      <c r="M8" s="54">
        <v>570000</v>
      </c>
      <c r="N8" s="54">
        <v>552000</v>
      </c>
      <c r="O8" s="54">
        <v>1260000</v>
      </c>
      <c r="P8" s="54">
        <f>SUM(D8:O8)</f>
        <v>16028009.41</v>
      </c>
    </row>
    <row r="9" spans="1:16">
      <c r="A9" s="32" t="s">
        <v>31</v>
      </c>
      <c r="B9" s="31" t="s">
        <v>32</v>
      </c>
      <c r="C9" s="32" t="s">
        <v>33</v>
      </c>
      <c r="D9" s="54">
        <v>3005810.72</v>
      </c>
      <c r="E9" s="54">
        <v>306545.03000000003</v>
      </c>
      <c r="F9" s="54">
        <v>975990.74</v>
      </c>
      <c r="G9" s="54">
        <v>252806.68</v>
      </c>
      <c r="H9" s="54">
        <v>239775.41</v>
      </c>
      <c r="I9" s="54">
        <v>220835.73</v>
      </c>
      <c r="J9" s="54">
        <v>234727</v>
      </c>
      <c r="K9" s="54">
        <v>222707.03</v>
      </c>
      <c r="L9" s="54">
        <v>227500</v>
      </c>
      <c r="M9" s="54">
        <v>237500</v>
      </c>
      <c r="N9" s="54">
        <v>230000</v>
      </c>
      <c r="O9" s="54">
        <v>525000</v>
      </c>
      <c r="P9" s="54">
        <f>SUM(D9:O9)</f>
        <v>6679198.3400000008</v>
      </c>
    </row>
    <row r="10" spans="1:16">
      <c r="A10" s="32" t="s">
        <v>34</v>
      </c>
      <c r="B10" s="31" t="s">
        <v>35</v>
      </c>
      <c r="C10" s="32" t="s">
        <v>36</v>
      </c>
      <c r="D10" s="54">
        <v>1803448.18</v>
      </c>
      <c r="E10" s="54">
        <v>183912.01</v>
      </c>
      <c r="F10" s="54">
        <v>585569.93999999994</v>
      </c>
      <c r="G10" s="54">
        <v>151667.5</v>
      </c>
      <c r="H10" s="54">
        <v>143848.32000000001</v>
      </c>
      <c r="I10" s="54">
        <v>132486.57</v>
      </c>
      <c r="J10" s="54">
        <v>140821.26</v>
      </c>
      <c r="K10" s="54">
        <v>133608.26999999999</v>
      </c>
      <c r="L10" s="54">
        <v>136500</v>
      </c>
      <c r="M10" s="54">
        <v>142500</v>
      </c>
      <c r="N10" s="54">
        <v>138000</v>
      </c>
      <c r="O10" s="54">
        <v>315000</v>
      </c>
      <c r="P10" s="54">
        <f>SUM(D10:O10)</f>
        <v>4007362.0499999993</v>
      </c>
    </row>
    <row r="11" spans="1:16">
      <c r="A11" s="50" t="s">
        <v>37</v>
      </c>
      <c r="B11" s="31"/>
      <c r="C11" s="50" t="s">
        <v>38</v>
      </c>
      <c r="D11" s="52">
        <f t="shared" ref="D11:J11" si="8">SUM(D12+D37)</f>
        <v>1149119.9099999999</v>
      </c>
      <c r="E11" s="52">
        <f t="shared" si="8"/>
        <v>1128960.47</v>
      </c>
      <c r="F11" s="52">
        <f t="shared" si="8"/>
        <v>1182974.5199999998</v>
      </c>
      <c r="G11" s="52">
        <f t="shared" si="8"/>
        <v>1534372.35</v>
      </c>
      <c r="H11" s="52">
        <f t="shared" si="8"/>
        <v>1842958.2099999997</v>
      </c>
      <c r="I11" s="52">
        <f t="shared" si="8"/>
        <v>1550671.5199999998</v>
      </c>
      <c r="J11" s="52">
        <f t="shared" si="8"/>
        <v>1485435.44</v>
      </c>
      <c r="K11" s="52">
        <f t="shared" ref="K11:P11" si="9">SUM(K12+K37)</f>
        <v>1594340.1899999997</v>
      </c>
      <c r="L11" s="52">
        <f t="shared" si="9"/>
        <v>1546160</v>
      </c>
      <c r="M11" s="52">
        <f t="shared" si="9"/>
        <v>1546160</v>
      </c>
      <c r="N11" s="52">
        <f t="shared" si="9"/>
        <v>1546160</v>
      </c>
      <c r="O11" s="52">
        <f t="shared" si="9"/>
        <v>1546160</v>
      </c>
      <c r="P11" s="52">
        <f t="shared" si="9"/>
        <v>17653472.609999999</v>
      </c>
    </row>
    <row r="12" spans="1:16">
      <c r="A12" s="50" t="s">
        <v>39</v>
      </c>
      <c r="B12" s="31"/>
      <c r="C12" s="50" t="s">
        <v>40</v>
      </c>
      <c r="D12" s="52">
        <f t="shared" ref="D12:J12" si="10">SUM(D13+D17+D21+D25+D29+D33)</f>
        <v>1149119.9099999999</v>
      </c>
      <c r="E12" s="52">
        <f t="shared" si="10"/>
        <v>1128960.47</v>
      </c>
      <c r="F12" s="52">
        <f t="shared" si="10"/>
        <v>1182974.5199999998</v>
      </c>
      <c r="G12" s="52">
        <f t="shared" si="10"/>
        <v>1528570.52</v>
      </c>
      <c r="H12" s="52">
        <f t="shared" si="10"/>
        <v>1841160.2499999998</v>
      </c>
      <c r="I12" s="52">
        <f t="shared" si="10"/>
        <v>1550417.0099999998</v>
      </c>
      <c r="J12" s="52">
        <f t="shared" si="10"/>
        <v>1479662.93</v>
      </c>
      <c r="K12" s="52">
        <f t="shared" ref="K12:P12" si="11">SUM(K13+K17+K21+K25+K29+K33)</f>
        <v>1590433.4799999997</v>
      </c>
      <c r="L12" s="52">
        <f t="shared" si="11"/>
        <v>1541360</v>
      </c>
      <c r="M12" s="52">
        <f t="shared" si="11"/>
        <v>1541360</v>
      </c>
      <c r="N12" s="52">
        <f t="shared" si="11"/>
        <v>1541360</v>
      </c>
      <c r="O12" s="52">
        <f t="shared" si="11"/>
        <v>1541360</v>
      </c>
      <c r="P12" s="52">
        <f t="shared" si="11"/>
        <v>17616739.09</v>
      </c>
    </row>
    <row r="13" spans="1:16" ht="22.5">
      <c r="A13" s="50" t="s">
        <v>41</v>
      </c>
      <c r="B13" s="31"/>
      <c r="C13" s="55" t="s">
        <v>42</v>
      </c>
      <c r="D13" s="52">
        <f t="shared" ref="D13:I13" si="12">SUM(D14:D16)</f>
        <v>789927.73</v>
      </c>
      <c r="E13" s="52">
        <f t="shared" si="12"/>
        <v>776633.95</v>
      </c>
      <c r="F13" s="52">
        <f t="shared" si="12"/>
        <v>796127.84999999986</v>
      </c>
      <c r="G13" s="52">
        <f t="shared" si="12"/>
        <v>1142617</v>
      </c>
      <c r="H13" s="52">
        <f t="shared" si="12"/>
        <v>1343924.91</v>
      </c>
      <c r="I13" s="52">
        <f t="shared" si="12"/>
        <v>1126500.53</v>
      </c>
      <c r="J13" s="52">
        <f t="shared" ref="J13:P13" si="13">SUM(J14:J16)</f>
        <v>1063674.02</v>
      </c>
      <c r="K13" s="52">
        <f t="shared" si="13"/>
        <v>1137565.8399999999</v>
      </c>
      <c r="L13" s="52">
        <f t="shared" si="13"/>
        <v>1110000</v>
      </c>
      <c r="M13" s="52">
        <f t="shared" si="13"/>
        <v>1110000</v>
      </c>
      <c r="N13" s="52">
        <f t="shared" si="13"/>
        <v>1110000</v>
      </c>
      <c r="O13" s="52">
        <f t="shared" si="13"/>
        <v>1110000</v>
      </c>
      <c r="P13" s="52">
        <f t="shared" si="13"/>
        <v>12616971.829999998</v>
      </c>
    </row>
    <row r="14" spans="1:16">
      <c r="A14" s="32" t="s">
        <v>43</v>
      </c>
      <c r="B14" s="31" t="s">
        <v>29</v>
      </c>
      <c r="C14" s="32" t="s">
        <v>44</v>
      </c>
      <c r="D14" s="54">
        <v>473956.61</v>
      </c>
      <c r="E14" s="54">
        <v>465980.32</v>
      </c>
      <c r="F14" s="54">
        <v>477676.66</v>
      </c>
      <c r="G14" s="54">
        <v>685570.19</v>
      </c>
      <c r="H14" s="54">
        <v>806354.85</v>
      </c>
      <c r="I14" s="54">
        <v>675900.23</v>
      </c>
      <c r="J14" s="54">
        <v>638204.35</v>
      </c>
      <c r="K14" s="54">
        <v>682539.44</v>
      </c>
      <c r="L14" s="54">
        <v>666000</v>
      </c>
      <c r="M14" s="54">
        <f>L14</f>
        <v>666000</v>
      </c>
      <c r="N14" s="54">
        <f>M14</f>
        <v>666000</v>
      </c>
      <c r="O14" s="54">
        <f>N14</f>
        <v>666000</v>
      </c>
      <c r="P14" s="54">
        <f t="shared" ref="P14:P24" si="14">SUM(D14:O14)</f>
        <v>7570182.6500000004</v>
      </c>
    </row>
    <row r="15" spans="1:16">
      <c r="A15" s="32" t="s">
        <v>45</v>
      </c>
      <c r="B15" s="31" t="s">
        <v>32</v>
      </c>
      <c r="C15" s="32" t="s">
        <v>46</v>
      </c>
      <c r="D15" s="54">
        <v>197481.91</v>
      </c>
      <c r="E15" s="54">
        <v>194158.52</v>
      </c>
      <c r="F15" s="54">
        <v>199031.99</v>
      </c>
      <c r="G15" s="54">
        <v>285654.26</v>
      </c>
      <c r="H15" s="54">
        <v>335981.3</v>
      </c>
      <c r="I15" s="54">
        <v>281625.21000000002</v>
      </c>
      <c r="J15" s="54">
        <v>265918.57</v>
      </c>
      <c r="K15" s="54">
        <v>284391.53999999998</v>
      </c>
      <c r="L15" s="54">
        <v>277500</v>
      </c>
      <c r="M15" s="54">
        <f t="shared" ref="M15:O16" si="15">L15</f>
        <v>277500</v>
      </c>
      <c r="N15" s="54">
        <f t="shared" si="15"/>
        <v>277500</v>
      </c>
      <c r="O15" s="54">
        <f t="shared" si="15"/>
        <v>277500</v>
      </c>
      <c r="P15" s="54">
        <f t="shared" si="14"/>
        <v>3154243.3</v>
      </c>
    </row>
    <row r="16" spans="1:16">
      <c r="A16" s="32" t="s">
        <v>47</v>
      </c>
      <c r="B16" s="31" t="s">
        <v>35</v>
      </c>
      <c r="C16" s="32" t="s">
        <v>48</v>
      </c>
      <c r="D16" s="54">
        <v>118489.21</v>
      </c>
      <c r="E16" s="54">
        <v>116495.11</v>
      </c>
      <c r="F16" s="54">
        <v>119419.2</v>
      </c>
      <c r="G16" s="54">
        <v>171392.55</v>
      </c>
      <c r="H16" s="54">
        <v>201588.76</v>
      </c>
      <c r="I16" s="54">
        <v>168975.09</v>
      </c>
      <c r="J16" s="54">
        <v>159551.1</v>
      </c>
      <c r="K16" s="54">
        <v>170634.86</v>
      </c>
      <c r="L16" s="54">
        <v>166500</v>
      </c>
      <c r="M16" s="54">
        <f t="shared" si="15"/>
        <v>166500</v>
      </c>
      <c r="N16" s="54">
        <f t="shared" si="15"/>
        <v>166500</v>
      </c>
      <c r="O16" s="54">
        <f t="shared" si="15"/>
        <v>166500</v>
      </c>
      <c r="P16" s="54">
        <f t="shared" si="14"/>
        <v>1892545.88</v>
      </c>
    </row>
    <row r="17" spans="1:16">
      <c r="A17" s="50" t="s">
        <v>49</v>
      </c>
      <c r="B17" s="31"/>
      <c r="C17" s="50" t="s">
        <v>50</v>
      </c>
      <c r="D17" s="52">
        <f t="shared" ref="D17:I17" si="16">SUM(D18:D20)</f>
        <v>51114.559999999998</v>
      </c>
      <c r="E17" s="52">
        <f t="shared" si="16"/>
        <v>44246.630000000005</v>
      </c>
      <c r="F17" s="52">
        <f t="shared" si="16"/>
        <v>45536.21</v>
      </c>
      <c r="G17" s="52">
        <f t="shared" si="16"/>
        <v>45900.639999999999</v>
      </c>
      <c r="H17" s="52">
        <f t="shared" si="16"/>
        <v>64225.409999999996</v>
      </c>
      <c r="I17" s="52">
        <f t="shared" si="16"/>
        <v>53993.919999999998</v>
      </c>
      <c r="J17" s="52">
        <f t="shared" ref="J17:P17" si="17">SUM(J18:J20)</f>
        <v>53141.95</v>
      </c>
      <c r="K17" s="52">
        <f t="shared" si="17"/>
        <v>52885.61</v>
      </c>
      <c r="L17" s="52">
        <f t="shared" si="17"/>
        <v>53100</v>
      </c>
      <c r="M17" s="52">
        <f t="shared" si="17"/>
        <v>53100</v>
      </c>
      <c r="N17" s="52">
        <f t="shared" si="17"/>
        <v>53100</v>
      </c>
      <c r="O17" s="52">
        <f t="shared" si="17"/>
        <v>53100</v>
      </c>
      <c r="P17" s="52">
        <f t="shared" si="17"/>
        <v>623444.93000000005</v>
      </c>
    </row>
    <row r="18" spans="1:16">
      <c r="A18" s="32" t="s">
        <v>51</v>
      </c>
      <c r="B18" s="31" t="s">
        <v>29</v>
      </c>
      <c r="C18" s="32" t="s">
        <v>52</v>
      </c>
      <c r="D18" s="54">
        <v>30668.73</v>
      </c>
      <c r="E18" s="54">
        <v>26547.97</v>
      </c>
      <c r="F18" s="54">
        <v>27321.73</v>
      </c>
      <c r="G18" s="54">
        <v>27540.38</v>
      </c>
      <c r="H18" s="54">
        <v>38535.25</v>
      </c>
      <c r="I18" s="54">
        <v>32396.35</v>
      </c>
      <c r="J18" s="54">
        <v>31885.17</v>
      </c>
      <c r="K18" s="54">
        <v>31731.37</v>
      </c>
      <c r="L18" s="54">
        <v>32100</v>
      </c>
      <c r="M18" s="54">
        <f>L18</f>
        <v>32100</v>
      </c>
      <c r="N18" s="54">
        <f>M18</f>
        <v>32100</v>
      </c>
      <c r="O18" s="54">
        <f>N18</f>
        <v>32100</v>
      </c>
      <c r="P18" s="54">
        <f t="shared" si="14"/>
        <v>375026.95</v>
      </c>
    </row>
    <row r="19" spans="1:16">
      <c r="A19" s="32" t="s">
        <v>53</v>
      </c>
      <c r="B19" s="31" t="s">
        <v>32</v>
      </c>
      <c r="C19" s="32" t="s">
        <v>54</v>
      </c>
      <c r="D19" s="54">
        <v>12778.64</v>
      </c>
      <c r="E19" s="54">
        <v>11061.65</v>
      </c>
      <c r="F19" s="54">
        <v>11384.05</v>
      </c>
      <c r="G19" s="54">
        <v>11475.16</v>
      </c>
      <c r="H19" s="54">
        <v>16056.35</v>
      </c>
      <c r="I19" s="54">
        <v>13498.48</v>
      </c>
      <c r="J19" s="54">
        <v>13285.49</v>
      </c>
      <c r="K19" s="54">
        <v>13221.4</v>
      </c>
      <c r="L19" s="54">
        <v>13125</v>
      </c>
      <c r="M19" s="54">
        <f t="shared" ref="M19:O20" si="18">L19</f>
        <v>13125</v>
      </c>
      <c r="N19" s="54">
        <f t="shared" si="18"/>
        <v>13125</v>
      </c>
      <c r="O19" s="54">
        <f t="shared" si="18"/>
        <v>13125</v>
      </c>
      <c r="P19" s="54">
        <f t="shared" si="14"/>
        <v>155261.22</v>
      </c>
    </row>
    <row r="20" spans="1:16">
      <c r="A20" s="32" t="s">
        <v>55</v>
      </c>
      <c r="B20" s="31" t="s">
        <v>35</v>
      </c>
      <c r="C20" s="32" t="s">
        <v>56</v>
      </c>
      <c r="D20" s="54">
        <v>7667.19</v>
      </c>
      <c r="E20" s="54">
        <v>6637.01</v>
      </c>
      <c r="F20" s="54">
        <v>6830.43</v>
      </c>
      <c r="G20" s="54">
        <v>6885.1</v>
      </c>
      <c r="H20" s="54">
        <v>9633.81</v>
      </c>
      <c r="I20" s="54">
        <v>8099.09</v>
      </c>
      <c r="J20" s="54">
        <v>7971.29</v>
      </c>
      <c r="K20" s="54">
        <v>7932.84</v>
      </c>
      <c r="L20" s="54">
        <v>7875</v>
      </c>
      <c r="M20" s="54">
        <f t="shared" si="18"/>
        <v>7875</v>
      </c>
      <c r="N20" s="54">
        <f t="shared" si="18"/>
        <v>7875</v>
      </c>
      <c r="O20" s="54">
        <f t="shared" si="18"/>
        <v>7875</v>
      </c>
      <c r="P20" s="54">
        <f t="shared" si="14"/>
        <v>93156.760000000009</v>
      </c>
    </row>
    <row r="21" spans="1:16">
      <c r="A21" s="50" t="s">
        <v>57</v>
      </c>
      <c r="B21" s="31"/>
      <c r="C21" s="50" t="s">
        <v>58</v>
      </c>
      <c r="D21" s="52">
        <f t="shared" ref="D21:P21" si="19">SUM(D22:D24)</f>
        <v>268649.21000000002</v>
      </c>
      <c r="E21" s="52">
        <f t="shared" si="19"/>
        <v>271823.84000000003</v>
      </c>
      <c r="F21" s="52">
        <f t="shared" si="19"/>
        <v>279978.52999999997</v>
      </c>
      <c r="G21" s="52">
        <f t="shared" si="19"/>
        <v>282063.35999999999</v>
      </c>
      <c r="H21" s="52">
        <f t="shared" si="19"/>
        <v>386106.22000000003</v>
      </c>
      <c r="I21" s="52">
        <f t="shared" si="19"/>
        <v>319476.70999999996</v>
      </c>
      <c r="J21" s="52">
        <f t="shared" si="19"/>
        <v>318450.36</v>
      </c>
      <c r="K21" s="52">
        <f t="shared" si="19"/>
        <v>331828.95999999996</v>
      </c>
      <c r="L21" s="52">
        <f t="shared" si="19"/>
        <v>323500</v>
      </c>
      <c r="M21" s="52">
        <f t="shared" si="19"/>
        <v>323500</v>
      </c>
      <c r="N21" s="52">
        <f t="shared" si="19"/>
        <v>323500</v>
      </c>
      <c r="O21" s="52">
        <f t="shared" si="19"/>
        <v>323500</v>
      </c>
      <c r="P21" s="52">
        <f t="shared" si="19"/>
        <v>3752377.19</v>
      </c>
    </row>
    <row r="22" spans="1:16">
      <c r="A22" s="32" t="s">
        <v>59</v>
      </c>
      <c r="B22" s="31" t="s">
        <v>29</v>
      </c>
      <c r="C22" s="32" t="s">
        <v>60</v>
      </c>
      <c r="D22" s="54">
        <v>161189.51999999999</v>
      </c>
      <c r="E22" s="54">
        <v>163094.29999999999</v>
      </c>
      <c r="F22" s="54">
        <v>167987.11</v>
      </c>
      <c r="G22" s="54">
        <v>169238.02</v>
      </c>
      <c r="H22" s="54">
        <v>231663.73</v>
      </c>
      <c r="I22" s="54">
        <v>191686.02</v>
      </c>
      <c r="J22" s="54">
        <v>191070.22</v>
      </c>
      <c r="K22" s="54">
        <v>199097.37</v>
      </c>
      <c r="L22" s="54">
        <v>194100</v>
      </c>
      <c r="M22" s="54">
        <f>L22</f>
        <v>194100</v>
      </c>
      <c r="N22" s="54">
        <f>M22</f>
        <v>194100</v>
      </c>
      <c r="O22" s="54">
        <f>N22</f>
        <v>194100</v>
      </c>
      <c r="P22" s="54">
        <f t="shared" si="14"/>
        <v>2251426.29</v>
      </c>
    </row>
    <row r="23" spans="1:16">
      <c r="A23" s="32" t="s">
        <v>61</v>
      </c>
      <c r="B23" s="31" t="s">
        <v>32</v>
      </c>
      <c r="C23" s="32" t="s">
        <v>62</v>
      </c>
      <c r="D23" s="54">
        <v>67162.3</v>
      </c>
      <c r="E23" s="54">
        <v>67955.960000000006</v>
      </c>
      <c r="F23" s="54">
        <v>69994.63</v>
      </c>
      <c r="G23" s="54">
        <v>70515.839999999997</v>
      </c>
      <c r="H23" s="54">
        <v>96526.56</v>
      </c>
      <c r="I23" s="54">
        <v>79869.179999999993</v>
      </c>
      <c r="J23" s="54">
        <v>79612.59</v>
      </c>
      <c r="K23" s="54">
        <v>82957.240000000005</v>
      </c>
      <c r="L23" s="54">
        <v>80875</v>
      </c>
      <c r="M23" s="54">
        <f t="shared" ref="M23:O24" si="20">L23</f>
        <v>80875</v>
      </c>
      <c r="N23" s="54">
        <f t="shared" si="20"/>
        <v>80875</v>
      </c>
      <c r="O23" s="54">
        <f t="shared" si="20"/>
        <v>80875</v>
      </c>
      <c r="P23" s="54">
        <f t="shared" si="14"/>
        <v>938094.29999999993</v>
      </c>
    </row>
    <row r="24" spans="1:16">
      <c r="A24" s="32" t="s">
        <v>63</v>
      </c>
      <c r="B24" s="31" t="s">
        <v>35</v>
      </c>
      <c r="C24" s="32" t="s">
        <v>64</v>
      </c>
      <c r="D24" s="54">
        <v>40297.39</v>
      </c>
      <c r="E24" s="54">
        <v>40773.58</v>
      </c>
      <c r="F24" s="54">
        <v>41996.79</v>
      </c>
      <c r="G24" s="54">
        <v>42309.5</v>
      </c>
      <c r="H24" s="54">
        <v>57915.93</v>
      </c>
      <c r="I24" s="54">
        <v>47921.51</v>
      </c>
      <c r="J24" s="54">
        <v>47767.55</v>
      </c>
      <c r="K24" s="54">
        <v>49774.35</v>
      </c>
      <c r="L24" s="54">
        <v>48525</v>
      </c>
      <c r="M24" s="54">
        <f t="shared" si="20"/>
        <v>48525</v>
      </c>
      <c r="N24" s="54">
        <f t="shared" si="20"/>
        <v>48525</v>
      </c>
      <c r="O24" s="54">
        <f t="shared" si="20"/>
        <v>48525</v>
      </c>
      <c r="P24" s="54">
        <f t="shared" si="14"/>
        <v>562856.6</v>
      </c>
    </row>
    <row r="25" spans="1:16">
      <c r="A25" s="50" t="s">
        <v>65</v>
      </c>
      <c r="B25" s="31"/>
      <c r="C25" s="55" t="s">
        <v>66</v>
      </c>
      <c r="D25" s="56">
        <f t="shared" ref="D25:P25" si="21">SUM(D26:D28)</f>
        <v>12236.15</v>
      </c>
      <c r="E25" s="56">
        <f t="shared" si="21"/>
        <v>12387.300000000001</v>
      </c>
      <c r="F25" s="56">
        <f t="shared" si="21"/>
        <v>11471.52</v>
      </c>
      <c r="G25" s="56">
        <f t="shared" si="21"/>
        <v>12870.640000000001</v>
      </c>
      <c r="H25" s="56">
        <f t="shared" si="21"/>
        <v>14549.52</v>
      </c>
      <c r="I25" s="56">
        <f t="shared" si="21"/>
        <v>12739.93</v>
      </c>
      <c r="J25" s="56">
        <f t="shared" si="21"/>
        <v>10750.720000000001</v>
      </c>
      <c r="K25" s="56">
        <f t="shared" si="21"/>
        <v>16561.150000000001</v>
      </c>
      <c r="L25" s="56">
        <f t="shared" si="21"/>
        <v>13500</v>
      </c>
      <c r="M25" s="56">
        <f t="shared" si="21"/>
        <v>13500</v>
      </c>
      <c r="N25" s="56">
        <f t="shared" si="21"/>
        <v>13500</v>
      </c>
      <c r="O25" s="56">
        <f t="shared" si="21"/>
        <v>13500</v>
      </c>
      <c r="P25" s="56">
        <f t="shared" si="21"/>
        <v>157566.93</v>
      </c>
    </row>
    <row r="26" spans="1:16">
      <c r="A26" s="32" t="s">
        <v>67</v>
      </c>
      <c r="B26" s="31" t="s">
        <v>29</v>
      </c>
      <c r="C26" s="32" t="s">
        <v>68</v>
      </c>
      <c r="D26" s="54">
        <v>7341.69</v>
      </c>
      <c r="E26" s="54">
        <v>7432.38</v>
      </c>
      <c r="F26" s="54">
        <v>6882.91</v>
      </c>
      <c r="G26" s="54">
        <v>7722.38</v>
      </c>
      <c r="H26" s="54">
        <v>8729.7099999999991</v>
      </c>
      <c r="I26" s="54">
        <v>7643.96</v>
      </c>
      <c r="J26" s="54">
        <v>6450.43</v>
      </c>
      <c r="K26" s="54">
        <v>9936.69</v>
      </c>
      <c r="L26" s="54">
        <v>8100</v>
      </c>
      <c r="M26" s="54">
        <f>L26</f>
        <v>8100</v>
      </c>
      <c r="N26" s="54">
        <f>M26</f>
        <v>8100</v>
      </c>
      <c r="O26" s="54">
        <f>N26</f>
        <v>8100</v>
      </c>
      <c r="P26" s="54">
        <f t="shared" ref="P26:P36" si="22">SUM(D26:O26)</f>
        <v>94540.15</v>
      </c>
    </row>
    <row r="27" spans="1:16">
      <c r="A27" s="32" t="s">
        <v>69</v>
      </c>
      <c r="B27" s="31" t="s">
        <v>32</v>
      </c>
      <c r="C27" s="32" t="s">
        <v>70</v>
      </c>
      <c r="D27" s="54">
        <v>3059.03</v>
      </c>
      <c r="E27" s="54">
        <v>3096.82</v>
      </c>
      <c r="F27" s="54">
        <v>2867.88</v>
      </c>
      <c r="G27" s="54">
        <v>3217.66</v>
      </c>
      <c r="H27" s="54">
        <v>3637.38</v>
      </c>
      <c r="I27" s="54">
        <v>3184.98</v>
      </c>
      <c r="J27" s="54">
        <v>2687.68</v>
      </c>
      <c r="K27" s="54">
        <v>4140.29</v>
      </c>
      <c r="L27" s="54">
        <v>3375</v>
      </c>
      <c r="M27" s="54">
        <f t="shared" ref="M27:O28" si="23">L27</f>
        <v>3375</v>
      </c>
      <c r="N27" s="54">
        <f t="shared" si="23"/>
        <v>3375</v>
      </c>
      <c r="O27" s="54">
        <f t="shared" si="23"/>
        <v>3375</v>
      </c>
      <c r="P27" s="54">
        <f t="shared" si="22"/>
        <v>39391.72</v>
      </c>
    </row>
    <row r="28" spans="1:16">
      <c r="A28" s="32" t="s">
        <v>71</v>
      </c>
      <c r="B28" s="31" t="s">
        <v>35</v>
      </c>
      <c r="C28" s="32" t="s">
        <v>72</v>
      </c>
      <c r="D28" s="54">
        <v>1835.43</v>
      </c>
      <c r="E28" s="54">
        <v>1858.1</v>
      </c>
      <c r="F28" s="54">
        <v>1720.73</v>
      </c>
      <c r="G28" s="54">
        <v>1930.6</v>
      </c>
      <c r="H28" s="54">
        <v>2182.4299999999998</v>
      </c>
      <c r="I28" s="54">
        <v>1910.99</v>
      </c>
      <c r="J28" s="54">
        <v>1612.61</v>
      </c>
      <c r="K28" s="54">
        <v>2484.17</v>
      </c>
      <c r="L28" s="54">
        <v>2025</v>
      </c>
      <c r="M28" s="54">
        <f t="shared" si="23"/>
        <v>2025</v>
      </c>
      <c r="N28" s="54">
        <f t="shared" si="23"/>
        <v>2025</v>
      </c>
      <c r="O28" s="54">
        <f t="shared" si="23"/>
        <v>2025</v>
      </c>
      <c r="P28" s="54">
        <f t="shared" si="22"/>
        <v>23635.06</v>
      </c>
    </row>
    <row r="29" spans="1:16" ht="25.5" customHeight="1">
      <c r="A29" s="50" t="s">
        <v>73</v>
      </c>
      <c r="B29" s="31"/>
      <c r="C29" s="55" t="s">
        <v>74</v>
      </c>
      <c r="D29" s="57">
        <f t="shared" ref="D29:I29" si="24">SUM(D30:D32)</f>
        <v>26960.780000000002</v>
      </c>
      <c r="E29" s="57">
        <f t="shared" si="24"/>
        <v>23828.100000000002</v>
      </c>
      <c r="F29" s="57">
        <f t="shared" si="24"/>
        <v>49396.51</v>
      </c>
      <c r="G29" s="57">
        <f t="shared" si="24"/>
        <v>44856.829999999994</v>
      </c>
      <c r="H29" s="57">
        <f t="shared" si="24"/>
        <v>32128.55</v>
      </c>
      <c r="I29" s="57">
        <f t="shared" si="24"/>
        <v>37468.130000000005</v>
      </c>
      <c r="J29" s="57">
        <f>SUM(J30:J32)</f>
        <v>33384.39</v>
      </c>
      <c r="K29" s="57">
        <f t="shared" ref="K29:P29" si="25">SUM(K30:K32)</f>
        <v>51325.78</v>
      </c>
      <c r="L29" s="57">
        <f t="shared" si="25"/>
        <v>41000</v>
      </c>
      <c r="M29" s="57">
        <f t="shared" si="25"/>
        <v>41000</v>
      </c>
      <c r="N29" s="57">
        <f t="shared" si="25"/>
        <v>41000</v>
      </c>
      <c r="O29" s="57">
        <f t="shared" si="25"/>
        <v>41000</v>
      </c>
      <c r="P29" s="57">
        <f t="shared" si="25"/>
        <v>463349.06999999995</v>
      </c>
    </row>
    <row r="30" spans="1:16">
      <c r="A30" s="32" t="s">
        <v>75</v>
      </c>
      <c r="B30" s="31" t="s">
        <v>29</v>
      </c>
      <c r="C30" s="32" t="s">
        <v>76</v>
      </c>
      <c r="D30" s="54">
        <v>16176.43</v>
      </c>
      <c r="E30" s="54">
        <v>14296.84</v>
      </c>
      <c r="F30" s="54">
        <v>29637.83</v>
      </c>
      <c r="G30" s="54">
        <v>26914.03</v>
      </c>
      <c r="H30" s="54">
        <v>19277.05</v>
      </c>
      <c r="I30" s="54">
        <v>22480.82</v>
      </c>
      <c r="J30" s="54">
        <v>20030.560000000001</v>
      </c>
      <c r="K30" s="54">
        <v>30795.4</v>
      </c>
      <c r="L30" s="54">
        <v>24600</v>
      </c>
      <c r="M30" s="54">
        <f>L30</f>
        <v>24600</v>
      </c>
      <c r="N30" s="54">
        <f>M30</f>
        <v>24600</v>
      </c>
      <c r="O30" s="54">
        <f>N30</f>
        <v>24600</v>
      </c>
      <c r="P30" s="54">
        <f t="shared" si="22"/>
        <v>278008.95999999996</v>
      </c>
    </row>
    <row r="31" spans="1:16">
      <c r="A31" s="32" t="s">
        <v>77</v>
      </c>
      <c r="B31" s="31" t="s">
        <v>32</v>
      </c>
      <c r="C31" s="32" t="s">
        <v>78</v>
      </c>
      <c r="D31" s="54">
        <v>6740.22</v>
      </c>
      <c r="E31" s="54">
        <v>5957.06</v>
      </c>
      <c r="F31" s="54">
        <v>12349.19</v>
      </c>
      <c r="G31" s="54">
        <v>11214.23</v>
      </c>
      <c r="H31" s="54">
        <v>8032.16</v>
      </c>
      <c r="I31" s="54">
        <v>9367.08</v>
      </c>
      <c r="J31" s="54">
        <v>8346.1299999999992</v>
      </c>
      <c r="K31" s="54">
        <v>12831.49</v>
      </c>
      <c r="L31" s="54">
        <v>10250</v>
      </c>
      <c r="M31" s="54">
        <f t="shared" ref="M31:O32" si="26">L31</f>
        <v>10250</v>
      </c>
      <c r="N31" s="54">
        <f t="shared" si="26"/>
        <v>10250</v>
      </c>
      <c r="O31" s="54">
        <f t="shared" si="26"/>
        <v>10250</v>
      </c>
      <c r="P31" s="54">
        <f t="shared" si="22"/>
        <v>115837.56</v>
      </c>
    </row>
    <row r="32" spans="1:16">
      <c r="A32" s="32" t="s">
        <v>79</v>
      </c>
      <c r="B32" s="31" t="s">
        <v>35</v>
      </c>
      <c r="C32" s="32" t="s">
        <v>80</v>
      </c>
      <c r="D32" s="54">
        <v>4044.13</v>
      </c>
      <c r="E32" s="54">
        <v>3574.2</v>
      </c>
      <c r="F32" s="54">
        <v>7409.49</v>
      </c>
      <c r="G32" s="54">
        <v>6728.57</v>
      </c>
      <c r="H32" s="54">
        <v>4819.34</v>
      </c>
      <c r="I32" s="54">
        <v>5620.23</v>
      </c>
      <c r="J32" s="54">
        <v>5007.7</v>
      </c>
      <c r="K32" s="54">
        <v>7698.89</v>
      </c>
      <c r="L32" s="54">
        <v>6150</v>
      </c>
      <c r="M32" s="54">
        <f t="shared" si="26"/>
        <v>6150</v>
      </c>
      <c r="N32" s="54">
        <f t="shared" si="26"/>
        <v>6150</v>
      </c>
      <c r="O32" s="54">
        <f t="shared" si="26"/>
        <v>6150</v>
      </c>
      <c r="P32" s="54">
        <f t="shared" si="22"/>
        <v>69502.549999999988</v>
      </c>
    </row>
    <row r="33" spans="1:16">
      <c r="A33" s="50" t="s">
        <v>81</v>
      </c>
      <c r="B33" s="31"/>
      <c r="C33" s="50" t="s">
        <v>82</v>
      </c>
      <c r="D33" s="57">
        <f t="shared" ref="D33:P33" si="27">SUM(D34:D36)</f>
        <v>231.48</v>
      </c>
      <c r="E33" s="57">
        <f t="shared" si="27"/>
        <v>40.650000000000006</v>
      </c>
      <c r="F33" s="57">
        <f t="shared" si="27"/>
        <v>463.9</v>
      </c>
      <c r="G33" s="57">
        <f t="shared" si="27"/>
        <v>262.05</v>
      </c>
      <c r="H33" s="57">
        <f t="shared" si="27"/>
        <v>225.64</v>
      </c>
      <c r="I33" s="57">
        <f t="shared" si="27"/>
        <v>237.79000000000002</v>
      </c>
      <c r="J33" s="57">
        <f t="shared" si="27"/>
        <v>261.49</v>
      </c>
      <c r="K33" s="57">
        <f t="shared" si="27"/>
        <v>266.14000000000004</v>
      </c>
      <c r="L33" s="57">
        <f t="shared" si="27"/>
        <v>260</v>
      </c>
      <c r="M33" s="57">
        <f t="shared" si="27"/>
        <v>260</v>
      </c>
      <c r="N33" s="57">
        <f t="shared" si="27"/>
        <v>260</v>
      </c>
      <c r="O33" s="57">
        <f t="shared" si="27"/>
        <v>260</v>
      </c>
      <c r="P33" s="57">
        <f t="shared" si="27"/>
        <v>3029.1400000000003</v>
      </c>
    </row>
    <row r="34" spans="1:16">
      <c r="A34" s="32" t="s">
        <v>83</v>
      </c>
      <c r="B34" s="31" t="s">
        <v>29</v>
      </c>
      <c r="C34" s="32" t="s">
        <v>84</v>
      </c>
      <c r="D34" s="54">
        <v>138.88</v>
      </c>
      <c r="E34" s="54">
        <v>24.4</v>
      </c>
      <c r="F34" s="54">
        <v>278.33999999999997</v>
      </c>
      <c r="G34" s="54">
        <v>157.22999999999999</v>
      </c>
      <c r="H34" s="54">
        <v>135.38</v>
      </c>
      <c r="I34" s="54">
        <v>142.66999999999999</v>
      </c>
      <c r="J34" s="54">
        <v>156.9</v>
      </c>
      <c r="K34" s="54">
        <v>159.68</v>
      </c>
      <c r="L34" s="54">
        <v>156</v>
      </c>
      <c r="M34" s="54">
        <f>L34</f>
        <v>156</v>
      </c>
      <c r="N34" s="54">
        <f>M34</f>
        <v>156</v>
      </c>
      <c r="O34" s="54">
        <f>N34</f>
        <v>156</v>
      </c>
      <c r="P34" s="54">
        <f t="shared" si="22"/>
        <v>1817.48</v>
      </c>
    </row>
    <row r="35" spans="1:16">
      <c r="A35" s="32" t="s">
        <v>85</v>
      </c>
      <c r="B35" s="31" t="s">
        <v>32</v>
      </c>
      <c r="C35" s="32" t="s">
        <v>86</v>
      </c>
      <c r="D35" s="54">
        <v>57.88</v>
      </c>
      <c r="E35" s="54">
        <v>10.16</v>
      </c>
      <c r="F35" s="54">
        <v>115.98</v>
      </c>
      <c r="G35" s="54">
        <v>65.510000000000005</v>
      </c>
      <c r="H35" s="54">
        <v>56.41</v>
      </c>
      <c r="I35" s="54">
        <v>59.45</v>
      </c>
      <c r="J35" s="54">
        <v>65.37</v>
      </c>
      <c r="K35" s="54">
        <v>66.540000000000006</v>
      </c>
      <c r="L35" s="54">
        <v>65</v>
      </c>
      <c r="M35" s="54">
        <f t="shared" ref="M35:O36" si="28">L35</f>
        <v>65</v>
      </c>
      <c r="N35" s="54">
        <f t="shared" si="28"/>
        <v>65</v>
      </c>
      <c r="O35" s="54">
        <f t="shared" si="28"/>
        <v>65</v>
      </c>
      <c r="P35" s="54">
        <f t="shared" si="22"/>
        <v>757.30000000000007</v>
      </c>
    </row>
    <row r="36" spans="1:16">
      <c r="A36" s="32" t="s">
        <v>87</v>
      </c>
      <c r="B36" s="31" t="s">
        <v>35</v>
      </c>
      <c r="C36" s="32" t="s">
        <v>88</v>
      </c>
      <c r="D36" s="54">
        <v>34.72</v>
      </c>
      <c r="E36" s="54">
        <v>6.09</v>
      </c>
      <c r="F36" s="54">
        <v>69.58</v>
      </c>
      <c r="G36" s="54">
        <v>39.31</v>
      </c>
      <c r="H36" s="54">
        <v>33.85</v>
      </c>
      <c r="I36" s="54">
        <v>35.67</v>
      </c>
      <c r="J36" s="54">
        <v>39.22</v>
      </c>
      <c r="K36" s="54">
        <v>39.92</v>
      </c>
      <c r="L36" s="54">
        <v>39</v>
      </c>
      <c r="M36" s="54">
        <f t="shared" si="28"/>
        <v>39</v>
      </c>
      <c r="N36" s="54">
        <f t="shared" si="28"/>
        <v>39</v>
      </c>
      <c r="O36" s="54">
        <f t="shared" si="28"/>
        <v>39</v>
      </c>
      <c r="P36" s="54">
        <f t="shared" si="22"/>
        <v>454.35999999999996</v>
      </c>
    </row>
    <row r="37" spans="1:16">
      <c r="A37" s="50" t="s">
        <v>89</v>
      </c>
      <c r="B37" s="31"/>
      <c r="C37" s="50" t="s">
        <v>90</v>
      </c>
      <c r="D37" s="56">
        <f t="shared" ref="D37:P37" si="29">SUM(D38:D38)</f>
        <v>0</v>
      </c>
      <c r="E37" s="56">
        <f t="shared" si="29"/>
        <v>0</v>
      </c>
      <c r="F37" s="56">
        <f t="shared" si="29"/>
        <v>0</v>
      </c>
      <c r="G37" s="56">
        <f t="shared" si="29"/>
        <v>5801.83</v>
      </c>
      <c r="H37" s="56">
        <f t="shared" si="29"/>
        <v>1797.96</v>
      </c>
      <c r="I37" s="56">
        <f t="shared" si="29"/>
        <v>254.51</v>
      </c>
      <c r="J37" s="56">
        <f t="shared" si="29"/>
        <v>5772.51</v>
      </c>
      <c r="K37" s="56">
        <f t="shared" si="29"/>
        <v>3906.71</v>
      </c>
      <c r="L37" s="56">
        <f t="shared" si="29"/>
        <v>4800</v>
      </c>
      <c r="M37" s="56">
        <f t="shared" si="29"/>
        <v>4800</v>
      </c>
      <c r="N37" s="56">
        <f t="shared" si="29"/>
        <v>4800</v>
      </c>
      <c r="O37" s="56">
        <f t="shared" si="29"/>
        <v>4800</v>
      </c>
      <c r="P37" s="56">
        <f t="shared" si="29"/>
        <v>36733.519999999997</v>
      </c>
    </row>
    <row r="38" spans="1:16">
      <c r="A38" s="50" t="s">
        <v>91</v>
      </c>
      <c r="B38" s="31"/>
      <c r="C38" s="50" t="s">
        <v>92</v>
      </c>
      <c r="D38" s="57">
        <f t="shared" ref="D38:I38" si="30">SUM(D39:D41)</f>
        <v>0</v>
      </c>
      <c r="E38" s="57">
        <f t="shared" si="30"/>
        <v>0</v>
      </c>
      <c r="F38" s="57">
        <f t="shared" si="30"/>
        <v>0</v>
      </c>
      <c r="G38" s="57">
        <f t="shared" si="30"/>
        <v>5801.83</v>
      </c>
      <c r="H38" s="57">
        <f t="shared" si="30"/>
        <v>1797.96</v>
      </c>
      <c r="I38" s="57">
        <f t="shared" si="30"/>
        <v>254.51</v>
      </c>
      <c r="J38" s="57">
        <f>SUM(J39:J41)</f>
        <v>5772.51</v>
      </c>
      <c r="K38" s="57">
        <f t="shared" ref="K38:P38" si="31">SUM(K39:K41)</f>
        <v>3906.71</v>
      </c>
      <c r="L38" s="57">
        <f t="shared" si="31"/>
        <v>4800</v>
      </c>
      <c r="M38" s="57">
        <f t="shared" si="31"/>
        <v>4800</v>
      </c>
      <c r="N38" s="57">
        <f t="shared" si="31"/>
        <v>4800</v>
      </c>
      <c r="O38" s="57">
        <f t="shared" si="31"/>
        <v>4800</v>
      </c>
      <c r="P38" s="57">
        <f t="shared" si="31"/>
        <v>36733.519999999997</v>
      </c>
    </row>
    <row r="39" spans="1:16">
      <c r="A39" s="32" t="s">
        <v>93</v>
      </c>
      <c r="B39" s="31" t="s">
        <v>29</v>
      </c>
      <c r="C39" s="32" t="s">
        <v>94</v>
      </c>
      <c r="D39" s="54"/>
      <c r="E39" s="54"/>
      <c r="F39" s="54"/>
      <c r="G39" s="54">
        <v>3481.09</v>
      </c>
      <c r="H39" s="54">
        <v>1078.78</v>
      </c>
      <c r="I39" s="54">
        <v>152.69999999999999</v>
      </c>
      <c r="J39" s="54">
        <v>3463.5</v>
      </c>
      <c r="K39" s="54">
        <v>2344.02</v>
      </c>
      <c r="L39" s="54">
        <v>2880</v>
      </c>
      <c r="M39" s="54">
        <f t="shared" ref="M39:O41" si="32">L39</f>
        <v>2880</v>
      </c>
      <c r="N39" s="54">
        <f t="shared" si="32"/>
        <v>2880</v>
      </c>
      <c r="O39" s="54">
        <f t="shared" si="32"/>
        <v>2880</v>
      </c>
      <c r="P39" s="54">
        <f t="shared" ref="P39:P45" si="33">SUM(D39:O39)</f>
        <v>22040.09</v>
      </c>
    </row>
    <row r="40" spans="1:16">
      <c r="A40" s="32" t="s">
        <v>95</v>
      </c>
      <c r="B40" s="31" t="s">
        <v>32</v>
      </c>
      <c r="C40" s="32" t="s">
        <v>96</v>
      </c>
      <c r="D40" s="54"/>
      <c r="E40" s="54"/>
      <c r="F40" s="54"/>
      <c r="G40" s="54">
        <v>1450.46</v>
      </c>
      <c r="H40" s="54">
        <v>449.49</v>
      </c>
      <c r="I40" s="54">
        <v>63.63</v>
      </c>
      <c r="J40" s="54">
        <v>1443.13</v>
      </c>
      <c r="K40" s="54">
        <v>976.68</v>
      </c>
      <c r="L40" s="54">
        <v>1200</v>
      </c>
      <c r="M40" s="54">
        <f t="shared" si="32"/>
        <v>1200</v>
      </c>
      <c r="N40" s="54">
        <f t="shared" si="32"/>
        <v>1200</v>
      </c>
      <c r="O40" s="54">
        <f t="shared" si="32"/>
        <v>1200</v>
      </c>
      <c r="P40" s="54">
        <f t="shared" si="33"/>
        <v>9183.39</v>
      </c>
    </row>
    <row r="41" spans="1:16">
      <c r="A41" s="32" t="s">
        <v>97</v>
      </c>
      <c r="B41" s="31" t="s">
        <v>35</v>
      </c>
      <c r="C41" s="32" t="s">
        <v>98</v>
      </c>
      <c r="D41" s="54"/>
      <c r="E41" s="54"/>
      <c r="F41" s="54"/>
      <c r="G41" s="54">
        <v>870.28</v>
      </c>
      <c r="H41" s="54">
        <v>269.69</v>
      </c>
      <c r="I41" s="54">
        <v>38.18</v>
      </c>
      <c r="J41" s="54">
        <v>865.88</v>
      </c>
      <c r="K41" s="54">
        <v>586.01</v>
      </c>
      <c r="L41" s="54">
        <v>720</v>
      </c>
      <c r="M41" s="54">
        <f t="shared" si="32"/>
        <v>720</v>
      </c>
      <c r="N41" s="54">
        <f t="shared" si="32"/>
        <v>720</v>
      </c>
      <c r="O41" s="54">
        <f t="shared" si="32"/>
        <v>720</v>
      </c>
      <c r="P41" s="54">
        <f t="shared" si="33"/>
        <v>5510.04</v>
      </c>
    </row>
    <row r="42" spans="1:16">
      <c r="A42" s="50" t="s">
        <v>99</v>
      </c>
      <c r="B42" s="31"/>
      <c r="C42" s="50" t="s">
        <v>100</v>
      </c>
      <c r="D42" s="57">
        <f t="shared" ref="D42:P42" si="34">SUM(D43:D45)</f>
        <v>877677.99</v>
      </c>
      <c r="E42" s="57">
        <f t="shared" si="34"/>
        <v>1288175.9300000002</v>
      </c>
      <c r="F42" s="57">
        <f t="shared" si="34"/>
        <v>1266260.94</v>
      </c>
      <c r="G42" s="57">
        <f t="shared" si="34"/>
        <v>1679608.36</v>
      </c>
      <c r="H42" s="57">
        <f t="shared" si="34"/>
        <v>1249679.4900000002</v>
      </c>
      <c r="I42" s="57">
        <f t="shared" si="34"/>
        <v>1344018.93</v>
      </c>
      <c r="J42" s="57">
        <f t="shared" si="34"/>
        <v>1327397.5499999998</v>
      </c>
      <c r="K42" s="57">
        <f t="shared" si="34"/>
        <v>1592869.27</v>
      </c>
      <c r="L42" s="57">
        <f t="shared" si="34"/>
        <v>1420000</v>
      </c>
      <c r="M42" s="57">
        <f t="shared" si="34"/>
        <v>1420000</v>
      </c>
      <c r="N42" s="57">
        <f t="shared" si="34"/>
        <v>1420000</v>
      </c>
      <c r="O42" s="57">
        <f t="shared" si="34"/>
        <v>1420000</v>
      </c>
      <c r="P42" s="57">
        <f t="shared" si="34"/>
        <v>16305688.460000001</v>
      </c>
    </row>
    <row r="43" spans="1:16">
      <c r="A43" s="32" t="s">
        <v>101</v>
      </c>
      <c r="B43" s="31" t="s">
        <v>29</v>
      </c>
      <c r="C43" s="32" t="s">
        <v>102</v>
      </c>
      <c r="D43" s="54">
        <v>526605.64</v>
      </c>
      <c r="E43" s="54">
        <v>772904.13</v>
      </c>
      <c r="F43" s="54">
        <v>759755.22</v>
      </c>
      <c r="G43" s="54">
        <v>1007763.38</v>
      </c>
      <c r="H43" s="54">
        <v>749806.38</v>
      </c>
      <c r="I43" s="54">
        <v>806410.38</v>
      </c>
      <c r="J43" s="54">
        <v>796437</v>
      </c>
      <c r="K43" s="54">
        <v>955720.12</v>
      </c>
      <c r="L43" s="54">
        <v>852000</v>
      </c>
      <c r="M43" s="54">
        <f>L43</f>
        <v>852000</v>
      </c>
      <c r="N43" s="54">
        <f>M43</f>
        <v>852000</v>
      </c>
      <c r="O43" s="54">
        <f>N43</f>
        <v>852000</v>
      </c>
      <c r="P43" s="54">
        <f t="shared" si="33"/>
        <v>9783402.25</v>
      </c>
    </row>
    <row r="44" spans="1:16">
      <c r="A44" s="32" t="s">
        <v>103</v>
      </c>
      <c r="B44" s="31" t="s">
        <v>32</v>
      </c>
      <c r="C44" s="32" t="s">
        <v>104</v>
      </c>
      <c r="D44" s="54">
        <v>219420.06</v>
      </c>
      <c r="E44" s="54">
        <v>322044.68</v>
      </c>
      <c r="F44" s="54">
        <v>316565.89</v>
      </c>
      <c r="G44" s="54">
        <v>419902.95</v>
      </c>
      <c r="H44" s="54">
        <v>312420.51</v>
      </c>
      <c r="I44" s="54">
        <v>336005.84</v>
      </c>
      <c r="J44" s="54">
        <v>331850.13</v>
      </c>
      <c r="K44" s="54">
        <v>398218.02</v>
      </c>
      <c r="L44" s="54">
        <v>355000</v>
      </c>
      <c r="M44" s="54">
        <f t="shared" ref="M44:O45" si="35">L44</f>
        <v>355000</v>
      </c>
      <c r="N44" s="54">
        <f t="shared" si="35"/>
        <v>355000</v>
      </c>
      <c r="O44" s="54">
        <f t="shared" si="35"/>
        <v>355000</v>
      </c>
      <c r="P44" s="54">
        <f t="shared" si="33"/>
        <v>4076428.08</v>
      </c>
    </row>
    <row r="45" spans="1:16">
      <c r="A45" s="32" t="s">
        <v>105</v>
      </c>
      <c r="B45" s="31" t="s">
        <v>35</v>
      </c>
      <c r="C45" s="32" t="s">
        <v>106</v>
      </c>
      <c r="D45" s="54">
        <v>131652.29</v>
      </c>
      <c r="E45" s="54">
        <v>193227.12</v>
      </c>
      <c r="F45" s="54">
        <v>189939.83</v>
      </c>
      <c r="G45" s="54">
        <v>251942.03</v>
      </c>
      <c r="H45" s="54">
        <v>187452.6</v>
      </c>
      <c r="I45" s="54">
        <v>201602.71</v>
      </c>
      <c r="J45" s="54">
        <v>199110.42</v>
      </c>
      <c r="K45" s="54">
        <v>238931.13</v>
      </c>
      <c r="L45" s="54">
        <v>213000</v>
      </c>
      <c r="M45" s="54">
        <f t="shared" si="35"/>
        <v>213000</v>
      </c>
      <c r="N45" s="54">
        <f t="shared" si="35"/>
        <v>213000</v>
      </c>
      <c r="O45" s="54">
        <f t="shared" si="35"/>
        <v>213000</v>
      </c>
      <c r="P45" s="54">
        <f t="shared" si="33"/>
        <v>2445858.13</v>
      </c>
    </row>
    <row r="46" spans="1:16">
      <c r="A46" s="47" t="s">
        <v>107</v>
      </c>
      <c r="B46" s="31"/>
      <c r="C46" s="47" t="s">
        <v>108</v>
      </c>
      <c r="D46" s="49">
        <f t="shared" ref="D46:P47" si="36">D47</f>
        <v>4402542.8600000003</v>
      </c>
      <c r="E46" s="49">
        <f t="shared" si="36"/>
        <v>3654881.24</v>
      </c>
      <c r="F46" s="49">
        <f t="shared" si="36"/>
        <v>3453701.7199999997</v>
      </c>
      <c r="G46" s="49">
        <f t="shared" si="36"/>
        <v>3852202.64</v>
      </c>
      <c r="H46" s="49">
        <f t="shared" si="36"/>
        <v>3833635.88</v>
      </c>
      <c r="I46" s="49">
        <f t="shared" si="36"/>
        <v>4171966.4000000004</v>
      </c>
      <c r="J46" s="49">
        <f t="shared" si="36"/>
        <v>4004484.98</v>
      </c>
      <c r="K46" s="49">
        <f t="shared" si="36"/>
        <v>3800968.12</v>
      </c>
      <c r="L46" s="49">
        <f t="shared" si="36"/>
        <v>3990000</v>
      </c>
      <c r="M46" s="49">
        <f t="shared" si="36"/>
        <v>3990000</v>
      </c>
      <c r="N46" s="49">
        <f t="shared" si="36"/>
        <v>3990000</v>
      </c>
      <c r="O46" s="49">
        <f t="shared" si="36"/>
        <v>3990000</v>
      </c>
      <c r="P46" s="49">
        <f t="shared" si="36"/>
        <v>47134383.840000004</v>
      </c>
    </row>
    <row r="47" spans="1:16">
      <c r="A47" s="50" t="s">
        <v>109</v>
      </c>
      <c r="B47" s="31"/>
      <c r="C47" s="50" t="s">
        <v>110</v>
      </c>
      <c r="D47" s="57">
        <f>D48</f>
        <v>4402542.8600000003</v>
      </c>
      <c r="E47" s="57">
        <f t="shared" si="36"/>
        <v>3654881.24</v>
      </c>
      <c r="F47" s="57">
        <f t="shared" si="36"/>
        <v>3453701.7199999997</v>
      </c>
      <c r="G47" s="57">
        <f t="shared" si="36"/>
        <v>3852202.64</v>
      </c>
      <c r="H47" s="57">
        <f t="shared" si="36"/>
        <v>3833635.88</v>
      </c>
      <c r="I47" s="57">
        <f>I48</f>
        <v>4171966.4000000004</v>
      </c>
      <c r="J47" s="57">
        <f t="shared" si="36"/>
        <v>4004484.98</v>
      </c>
      <c r="K47" s="57">
        <f t="shared" si="36"/>
        <v>3800968.12</v>
      </c>
      <c r="L47" s="57">
        <f t="shared" si="36"/>
        <v>3990000</v>
      </c>
      <c r="M47" s="57">
        <f t="shared" si="36"/>
        <v>3990000</v>
      </c>
      <c r="N47" s="57">
        <f t="shared" si="36"/>
        <v>3990000</v>
      </c>
      <c r="O47" s="57">
        <f t="shared" si="36"/>
        <v>3990000</v>
      </c>
      <c r="P47" s="57">
        <f t="shared" si="36"/>
        <v>47134383.840000004</v>
      </c>
    </row>
    <row r="48" spans="1:16">
      <c r="A48" s="50" t="s">
        <v>111</v>
      </c>
      <c r="B48" s="31"/>
      <c r="C48" s="50" t="s">
        <v>110</v>
      </c>
      <c r="D48" s="57">
        <f t="shared" ref="D48:J48" si="37">SUM(D49:D51)</f>
        <v>4402542.8600000003</v>
      </c>
      <c r="E48" s="57">
        <f t="shared" si="37"/>
        <v>3654881.24</v>
      </c>
      <c r="F48" s="57">
        <f t="shared" si="37"/>
        <v>3453701.7199999997</v>
      </c>
      <c r="G48" s="57">
        <f t="shared" si="37"/>
        <v>3852202.64</v>
      </c>
      <c r="H48" s="57">
        <f t="shared" si="37"/>
        <v>3833635.88</v>
      </c>
      <c r="I48" s="57">
        <f t="shared" si="37"/>
        <v>4171966.4000000004</v>
      </c>
      <c r="J48" s="57">
        <f t="shared" si="37"/>
        <v>4004484.98</v>
      </c>
      <c r="K48" s="57">
        <f t="shared" ref="K48:P48" si="38">SUM(K49:K51)</f>
        <v>3800968.12</v>
      </c>
      <c r="L48" s="57">
        <f t="shared" si="38"/>
        <v>3990000</v>
      </c>
      <c r="M48" s="57">
        <f t="shared" si="38"/>
        <v>3990000</v>
      </c>
      <c r="N48" s="57">
        <f t="shared" si="38"/>
        <v>3990000</v>
      </c>
      <c r="O48" s="57">
        <f t="shared" si="38"/>
        <v>3990000</v>
      </c>
      <c r="P48" s="57">
        <f t="shared" si="38"/>
        <v>47134383.840000004</v>
      </c>
    </row>
    <row r="49" spans="1:16">
      <c r="A49" s="32" t="s">
        <v>112</v>
      </c>
      <c r="B49" s="31" t="s">
        <v>29</v>
      </c>
      <c r="C49" s="32" t="s">
        <v>113</v>
      </c>
      <c r="D49" s="54">
        <v>2641524.91</v>
      </c>
      <c r="E49" s="54">
        <v>2192928.1800000002</v>
      </c>
      <c r="F49" s="54">
        <v>2072220.15</v>
      </c>
      <c r="G49" s="54">
        <v>2311320.91</v>
      </c>
      <c r="H49" s="54">
        <v>2300180.88</v>
      </c>
      <c r="I49" s="54">
        <v>2503179.04</v>
      </c>
      <c r="J49" s="54">
        <v>2402690.4300000002</v>
      </c>
      <c r="K49" s="54">
        <v>2280580.25</v>
      </c>
      <c r="L49" s="54">
        <v>2394000</v>
      </c>
      <c r="M49" s="54">
        <f>L49</f>
        <v>2394000</v>
      </c>
      <c r="N49" s="54">
        <f>M49</f>
        <v>2394000</v>
      </c>
      <c r="O49" s="54">
        <f>N49</f>
        <v>2394000</v>
      </c>
      <c r="P49" s="54">
        <f>SUM(D49:O49)</f>
        <v>28280624.75</v>
      </c>
    </row>
    <row r="50" spans="1:16">
      <c r="A50" s="32" t="s">
        <v>114</v>
      </c>
      <c r="B50" s="31" t="s">
        <v>32</v>
      </c>
      <c r="C50" s="32" t="s">
        <v>115</v>
      </c>
      <c r="D50" s="54">
        <v>1100636.3400000001</v>
      </c>
      <c r="E50" s="54">
        <v>913720.75</v>
      </c>
      <c r="F50" s="54">
        <v>863426.06</v>
      </c>
      <c r="G50" s="54">
        <v>963051.16</v>
      </c>
      <c r="H50" s="54">
        <v>958409.51</v>
      </c>
      <c r="I50" s="54">
        <v>1042992.08</v>
      </c>
      <c r="J50" s="54">
        <v>1001121.73</v>
      </c>
      <c r="K50" s="54">
        <v>950242.49</v>
      </c>
      <c r="L50" s="54">
        <v>997500</v>
      </c>
      <c r="M50" s="54">
        <f t="shared" ref="M50:O51" si="39">L50</f>
        <v>997500</v>
      </c>
      <c r="N50" s="54">
        <f t="shared" si="39"/>
        <v>997500</v>
      </c>
      <c r="O50" s="54">
        <f t="shared" si="39"/>
        <v>997500</v>
      </c>
      <c r="P50" s="54">
        <f>SUM(D50:O50)</f>
        <v>11783600.120000001</v>
      </c>
    </row>
    <row r="51" spans="1:16">
      <c r="A51" s="32" t="s">
        <v>116</v>
      </c>
      <c r="B51" s="31" t="s">
        <v>35</v>
      </c>
      <c r="C51" s="32" t="s">
        <v>117</v>
      </c>
      <c r="D51" s="54">
        <v>660381.61</v>
      </c>
      <c r="E51" s="54">
        <v>548232.31000000006</v>
      </c>
      <c r="F51" s="54">
        <v>518055.51</v>
      </c>
      <c r="G51" s="54">
        <v>577830.56999999995</v>
      </c>
      <c r="H51" s="54">
        <v>575045.49</v>
      </c>
      <c r="I51" s="54">
        <v>625795.28</v>
      </c>
      <c r="J51" s="54">
        <v>600672.81999999995</v>
      </c>
      <c r="K51" s="54">
        <v>570145.38</v>
      </c>
      <c r="L51" s="54">
        <v>598500</v>
      </c>
      <c r="M51" s="54">
        <f t="shared" si="39"/>
        <v>598500</v>
      </c>
      <c r="N51" s="54">
        <f t="shared" si="39"/>
        <v>598500</v>
      </c>
      <c r="O51" s="54">
        <f t="shared" si="39"/>
        <v>598500</v>
      </c>
      <c r="P51" s="54">
        <f>SUM(D51:O51)</f>
        <v>7070158.9700000007</v>
      </c>
    </row>
    <row r="52" spans="1:16">
      <c r="A52" s="45" t="s">
        <v>118</v>
      </c>
      <c r="B52" s="31"/>
      <c r="C52" s="45" t="s">
        <v>119</v>
      </c>
      <c r="D52" s="44">
        <f t="shared" ref="D52:P52" si="40">SUM(D53+D64)</f>
        <v>3317088.0500000003</v>
      </c>
      <c r="E52" s="44">
        <f t="shared" si="40"/>
        <v>768734.56</v>
      </c>
      <c r="F52" s="44">
        <f t="shared" si="40"/>
        <v>1731921.4500000002</v>
      </c>
      <c r="G52" s="44">
        <f t="shared" si="40"/>
        <v>994652.42</v>
      </c>
      <c r="H52" s="44">
        <f t="shared" si="40"/>
        <v>672511.14000000013</v>
      </c>
      <c r="I52" s="44">
        <f t="shared" si="40"/>
        <v>748317.73</v>
      </c>
      <c r="J52" s="44">
        <f t="shared" si="40"/>
        <v>824032.57999999984</v>
      </c>
      <c r="K52" s="44">
        <f t="shared" si="40"/>
        <v>782271.96</v>
      </c>
      <c r="L52" s="44">
        <f t="shared" si="40"/>
        <v>681005.45</v>
      </c>
      <c r="M52" s="44">
        <f t="shared" si="40"/>
        <v>854005.45</v>
      </c>
      <c r="N52" s="44">
        <f t="shared" si="40"/>
        <v>459105.45</v>
      </c>
      <c r="O52" s="44">
        <f t="shared" si="40"/>
        <v>446013.85000000003</v>
      </c>
      <c r="P52" s="44">
        <f t="shared" si="40"/>
        <v>12279660.09</v>
      </c>
    </row>
    <row r="53" spans="1:16">
      <c r="A53" s="47" t="s">
        <v>120</v>
      </c>
      <c r="B53" s="31"/>
      <c r="C53" s="47" t="s">
        <v>121</v>
      </c>
      <c r="D53" s="49">
        <f t="shared" ref="D53:P53" si="41">SUM(D54:D60)</f>
        <v>170064.95</v>
      </c>
      <c r="E53" s="49">
        <f t="shared" si="41"/>
        <v>330276.64</v>
      </c>
      <c r="F53" s="49">
        <f t="shared" si="41"/>
        <v>492934.07999999996</v>
      </c>
      <c r="G53" s="49">
        <f t="shared" si="41"/>
        <v>676509.9800000001</v>
      </c>
      <c r="H53" s="49">
        <f t="shared" si="41"/>
        <v>383782.47000000003</v>
      </c>
      <c r="I53" s="49">
        <f t="shared" si="41"/>
        <v>483560.5</v>
      </c>
      <c r="J53" s="49">
        <f t="shared" si="41"/>
        <v>542584.86999999988</v>
      </c>
      <c r="K53" s="49">
        <f t="shared" si="41"/>
        <v>443336.54</v>
      </c>
      <c r="L53" s="49">
        <f t="shared" si="41"/>
        <v>401613</v>
      </c>
      <c r="M53" s="49">
        <f t="shared" si="41"/>
        <v>569413</v>
      </c>
      <c r="N53" s="49">
        <f t="shared" si="41"/>
        <v>171713</v>
      </c>
      <c r="O53" s="49">
        <f t="shared" si="41"/>
        <v>164013</v>
      </c>
      <c r="P53" s="49">
        <f t="shared" si="41"/>
        <v>4829802.03</v>
      </c>
    </row>
    <row r="54" spans="1:16">
      <c r="A54" s="32" t="s">
        <v>122</v>
      </c>
      <c r="B54" s="31" t="s">
        <v>123</v>
      </c>
      <c r="C54" s="32" t="s">
        <v>124</v>
      </c>
      <c r="D54" s="58">
        <v>27217.87</v>
      </c>
      <c r="E54" s="58">
        <v>70072.52</v>
      </c>
      <c r="F54" s="58">
        <v>330884.92</v>
      </c>
      <c r="G54" s="58">
        <v>458153.31</v>
      </c>
      <c r="H54" s="58">
        <v>96498.93</v>
      </c>
      <c r="I54" s="54">
        <v>47951.11</v>
      </c>
      <c r="J54" s="58">
        <v>39128.629999999997</v>
      </c>
      <c r="K54" s="58">
        <v>24867.73</v>
      </c>
      <c r="L54" s="58">
        <v>27000</v>
      </c>
      <c r="M54" s="58">
        <v>21000</v>
      </c>
      <c r="N54" s="58">
        <v>21500</v>
      </c>
      <c r="O54" s="58">
        <v>18000</v>
      </c>
      <c r="P54" s="54">
        <f t="shared" ref="P54:P59" si="42">SUM(D54:O54)</f>
        <v>1182275.02</v>
      </c>
    </row>
    <row r="55" spans="1:16">
      <c r="A55" s="32" t="s">
        <v>125</v>
      </c>
      <c r="B55" s="31" t="s">
        <v>126</v>
      </c>
      <c r="C55" s="32" t="s">
        <v>127</v>
      </c>
      <c r="D55" s="58">
        <v>5774.41</v>
      </c>
      <c r="E55" s="58">
        <v>13641.25</v>
      </c>
      <c r="F55" s="58">
        <v>8171.22</v>
      </c>
      <c r="G55" s="58">
        <v>16068.28</v>
      </c>
      <c r="H55" s="58">
        <v>8579.11</v>
      </c>
      <c r="I55" s="54">
        <v>6803.51</v>
      </c>
      <c r="J55" s="58">
        <v>10059.280000000001</v>
      </c>
      <c r="K55" s="58">
        <v>31443.05</v>
      </c>
      <c r="L55" s="58">
        <v>18000</v>
      </c>
      <c r="M55" s="58">
        <v>13400</v>
      </c>
      <c r="N55" s="58">
        <v>17500</v>
      </c>
      <c r="O55" s="58">
        <v>6300</v>
      </c>
      <c r="P55" s="54">
        <f t="shared" si="42"/>
        <v>155740.11000000002</v>
      </c>
    </row>
    <row r="56" spans="1:16" ht="18">
      <c r="A56" s="32" t="s">
        <v>128</v>
      </c>
      <c r="B56" s="31" t="s">
        <v>29</v>
      </c>
      <c r="C56" s="33" t="s">
        <v>129</v>
      </c>
      <c r="D56" s="58">
        <v>73387.16</v>
      </c>
      <c r="E56" s="58">
        <v>165655.93</v>
      </c>
      <c r="F56" s="58">
        <v>55321.42</v>
      </c>
      <c r="G56" s="58">
        <v>123393.76</v>
      </c>
      <c r="H56" s="58">
        <v>208303.96</v>
      </c>
      <c r="I56" s="54">
        <v>344856.89</v>
      </c>
      <c r="J56" s="58">
        <v>298887.62</v>
      </c>
      <c r="K56" s="58">
        <v>306653.46999999997</v>
      </c>
      <c r="L56" s="58">
        <v>265000</v>
      </c>
      <c r="M56" s="58">
        <v>436000</v>
      </c>
      <c r="N56" s="58">
        <v>43000</v>
      </c>
      <c r="O56" s="58">
        <v>60000</v>
      </c>
      <c r="P56" s="54">
        <f t="shared" si="42"/>
        <v>2380460.21</v>
      </c>
    </row>
    <row r="57" spans="1:16">
      <c r="A57" s="32" t="s">
        <v>130</v>
      </c>
      <c r="B57" s="31" t="s">
        <v>29</v>
      </c>
      <c r="C57" s="32" t="s">
        <v>131</v>
      </c>
      <c r="D57" s="58">
        <v>16905.3</v>
      </c>
      <c r="E57" s="58">
        <v>26697.33</v>
      </c>
      <c r="F57" s="58">
        <v>18106.080000000002</v>
      </c>
      <c r="G57" s="58">
        <v>23108.14</v>
      </c>
      <c r="H57" s="58">
        <v>16683.71</v>
      </c>
      <c r="I57" s="54">
        <v>23213.62</v>
      </c>
      <c r="J57" s="58">
        <v>22784.85</v>
      </c>
      <c r="K57" s="58">
        <v>20546.72</v>
      </c>
      <c r="L57" s="58">
        <v>22200</v>
      </c>
      <c r="M57" s="58">
        <v>22000</v>
      </c>
      <c r="N57" s="58">
        <v>21500</v>
      </c>
      <c r="O57" s="58">
        <v>21900</v>
      </c>
      <c r="P57" s="54">
        <f t="shared" si="42"/>
        <v>255645.75</v>
      </c>
    </row>
    <row r="58" spans="1:16">
      <c r="A58" s="32" t="s">
        <v>132</v>
      </c>
      <c r="B58" s="31" t="s">
        <v>29</v>
      </c>
      <c r="C58" s="32" t="s">
        <v>133</v>
      </c>
      <c r="D58" s="58">
        <v>252.6</v>
      </c>
      <c r="E58" s="58">
        <v>229.46</v>
      </c>
      <c r="F58" s="58">
        <v>26280.69</v>
      </c>
      <c r="G58" s="58">
        <v>240.55</v>
      </c>
      <c r="H58" s="58">
        <v>329.54</v>
      </c>
      <c r="I58" s="54">
        <v>223.87</v>
      </c>
      <c r="J58" s="58">
        <v>238.77</v>
      </c>
      <c r="K58" s="58">
        <v>176.23</v>
      </c>
      <c r="L58" s="58">
        <v>213</v>
      </c>
      <c r="M58" s="58">
        <v>213</v>
      </c>
      <c r="N58" s="58">
        <v>213</v>
      </c>
      <c r="O58" s="58">
        <v>213</v>
      </c>
      <c r="P58" s="54">
        <f t="shared" si="42"/>
        <v>28823.71</v>
      </c>
    </row>
    <row r="59" spans="1:16">
      <c r="A59" s="32" t="s">
        <v>134</v>
      </c>
      <c r="B59" s="31" t="s">
        <v>29</v>
      </c>
      <c r="C59" s="32" t="s">
        <v>135</v>
      </c>
      <c r="D59" s="58">
        <v>14965.27</v>
      </c>
      <c r="E59" s="58">
        <v>21379.78</v>
      </c>
      <c r="F59" s="58">
        <v>20886.29</v>
      </c>
      <c r="G59" s="58">
        <v>23482.03</v>
      </c>
      <c r="H59" s="58">
        <v>16717.64</v>
      </c>
      <c r="I59" s="54">
        <v>21290.62</v>
      </c>
      <c r="J59" s="58">
        <v>19901.16</v>
      </c>
      <c r="K59" s="58">
        <v>17002.2</v>
      </c>
      <c r="L59" s="58">
        <v>19300</v>
      </c>
      <c r="M59" s="58">
        <v>19300</v>
      </c>
      <c r="N59" s="58">
        <v>19300</v>
      </c>
      <c r="O59" s="58">
        <v>19300</v>
      </c>
      <c r="P59" s="54">
        <f t="shared" si="42"/>
        <v>232824.99</v>
      </c>
    </row>
    <row r="60" spans="1:16">
      <c r="A60" s="50" t="s">
        <v>136</v>
      </c>
      <c r="B60" s="31"/>
      <c r="C60" s="50" t="s">
        <v>137</v>
      </c>
      <c r="D60" s="52">
        <f>SUM(D61:D63)</f>
        <v>31562.34</v>
      </c>
      <c r="E60" s="52">
        <f t="shared" ref="E60:P60" si="43">SUM(E61:E63)</f>
        <v>32600.370000000003</v>
      </c>
      <c r="F60" s="52">
        <f t="shared" si="43"/>
        <v>33283.46</v>
      </c>
      <c r="G60" s="52">
        <f t="shared" si="43"/>
        <v>32063.91</v>
      </c>
      <c r="H60" s="52">
        <f t="shared" si="43"/>
        <v>36669.58</v>
      </c>
      <c r="I60" s="52">
        <f t="shared" si="43"/>
        <v>39220.879999999997</v>
      </c>
      <c r="J60" s="52">
        <f t="shared" si="43"/>
        <v>151584.56</v>
      </c>
      <c r="K60" s="52">
        <f t="shared" si="43"/>
        <v>42647.14</v>
      </c>
      <c r="L60" s="52">
        <f t="shared" si="43"/>
        <v>49900</v>
      </c>
      <c r="M60" s="52">
        <f t="shared" si="43"/>
        <v>57500</v>
      </c>
      <c r="N60" s="52">
        <f t="shared" si="43"/>
        <v>48700</v>
      </c>
      <c r="O60" s="52">
        <f t="shared" si="43"/>
        <v>38300</v>
      </c>
      <c r="P60" s="52">
        <f t="shared" si="43"/>
        <v>594032.23999999987</v>
      </c>
    </row>
    <row r="61" spans="1:16">
      <c r="A61" s="32" t="s">
        <v>138</v>
      </c>
      <c r="B61" s="31" t="s">
        <v>139</v>
      </c>
      <c r="C61" s="32" t="s">
        <v>140</v>
      </c>
      <c r="D61" s="58">
        <v>31506.15</v>
      </c>
      <c r="E61" s="58">
        <v>30655.43</v>
      </c>
      <c r="F61" s="58">
        <v>31347.19</v>
      </c>
      <c r="G61" s="58">
        <v>28135.599999999999</v>
      </c>
      <c r="H61" s="58">
        <v>34545.660000000003</v>
      </c>
      <c r="I61" s="54">
        <v>34743.519999999997</v>
      </c>
      <c r="J61" s="58">
        <v>147169.93</v>
      </c>
      <c r="K61" s="58">
        <v>40996.11</v>
      </c>
      <c r="L61" s="58">
        <v>46600</v>
      </c>
      <c r="M61" s="58">
        <v>54200</v>
      </c>
      <c r="N61" s="58">
        <v>45400</v>
      </c>
      <c r="O61" s="58">
        <v>35000</v>
      </c>
      <c r="P61" s="54">
        <f>SUM(D61:O61)</f>
        <v>560299.59</v>
      </c>
    </row>
    <row r="62" spans="1:16">
      <c r="A62" s="32" t="s">
        <v>141</v>
      </c>
      <c r="B62" s="31" t="s">
        <v>29</v>
      </c>
      <c r="C62" s="32" t="s">
        <v>142</v>
      </c>
      <c r="D62" s="58">
        <v>56.19</v>
      </c>
      <c r="E62" s="58">
        <v>1771.9</v>
      </c>
      <c r="F62" s="58">
        <v>1936.27</v>
      </c>
      <c r="G62" s="58">
        <v>3928.31</v>
      </c>
      <c r="H62" s="58">
        <v>1677.95</v>
      </c>
      <c r="I62" s="54">
        <v>3937.29</v>
      </c>
      <c r="J62" s="58">
        <v>4414.63</v>
      </c>
      <c r="K62" s="58">
        <v>1651.03</v>
      </c>
      <c r="L62" s="58">
        <v>3300</v>
      </c>
      <c r="M62" s="58">
        <v>3300</v>
      </c>
      <c r="N62" s="58">
        <v>3300</v>
      </c>
      <c r="O62" s="58">
        <v>3300</v>
      </c>
      <c r="P62" s="54">
        <f>SUM(D62:O62)</f>
        <v>32573.57</v>
      </c>
    </row>
    <row r="63" spans="1:16">
      <c r="A63" s="32" t="s">
        <v>143</v>
      </c>
      <c r="B63" s="31" t="s">
        <v>144</v>
      </c>
      <c r="C63" s="33" t="s">
        <v>145</v>
      </c>
      <c r="D63" s="58">
        <v>0</v>
      </c>
      <c r="E63" s="58">
        <v>173.04</v>
      </c>
      <c r="F63" s="58">
        <v>0</v>
      </c>
      <c r="G63" s="58">
        <v>0</v>
      </c>
      <c r="H63" s="58">
        <v>445.97</v>
      </c>
      <c r="I63" s="54">
        <v>540.07000000000005</v>
      </c>
      <c r="J63" s="58">
        <v>0</v>
      </c>
      <c r="K63" s="58">
        <v>0</v>
      </c>
      <c r="L63" s="58"/>
      <c r="M63" s="58"/>
      <c r="N63" s="58"/>
      <c r="O63" s="58"/>
      <c r="P63" s="54">
        <f>SUM(D63:O63)</f>
        <v>1159.08</v>
      </c>
    </row>
    <row r="64" spans="1:16">
      <c r="A64" s="47" t="s">
        <v>146</v>
      </c>
      <c r="B64" s="31"/>
      <c r="C64" s="47" t="s">
        <v>147</v>
      </c>
      <c r="D64" s="49">
        <f t="shared" ref="D64:I64" si="44">SUM(D65:D68)</f>
        <v>3147023.1</v>
      </c>
      <c r="E64" s="49">
        <f t="shared" si="44"/>
        <v>438457.92</v>
      </c>
      <c r="F64" s="49">
        <f t="shared" si="44"/>
        <v>1238987.3700000001</v>
      </c>
      <c r="G64" s="49">
        <f t="shared" si="44"/>
        <v>318142.43999999994</v>
      </c>
      <c r="H64" s="49">
        <f t="shared" si="44"/>
        <v>288728.67000000004</v>
      </c>
      <c r="I64" s="49">
        <f t="shared" si="44"/>
        <v>264757.23</v>
      </c>
      <c r="J64" s="49">
        <f t="shared" ref="J64:P64" si="45">SUM(J65:J68)</f>
        <v>281447.70999999996</v>
      </c>
      <c r="K64" s="49">
        <f t="shared" si="45"/>
        <v>338935.42</v>
      </c>
      <c r="L64" s="49">
        <f t="shared" si="45"/>
        <v>279392.45</v>
      </c>
      <c r="M64" s="49">
        <f t="shared" si="45"/>
        <v>284592.45</v>
      </c>
      <c r="N64" s="49">
        <f t="shared" si="45"/>
        <v>287392.45</v>
      </c>
      <c r="O64" s="49">
        <f t="shared" si="45"/>
        <v>282000.85000000003</v>
      </c>
      <c r="P64" s="49">
        <f t="shared" si="45"/>
        <v>7449858.0599999996</v>
      </c>
    </row>
    <row r="65" spans="1:16">
      <c r="A65" s="32" t="s">
        <v>148</v>
      </c>
      <c r="B65" s="31" t="s">
        <v>29</v>
      </c>
      <c r="C65" s="32" t="s">
        <v>149</v>
      </c>
      <c r="D65" s="58">
        <v>18203.68</v>
      </c>
      <c r="E65" s="58">
        <v>22500.69</v>
      </c>
      <c r="F65" s="58">
        <v>20308.7</v>
      </c>
      <c r="G65" s="58">
        <v>23065.81</v>
      </c>
      <c r="H65" s="58">
        <v>22396.18</v>
      </c>
      <c r="I65" s="54">
        <v>23162.16</v>
      </c>
      <c r="J65" s="58">
        <v>25217.25</v>
      </c>
      <c r="K65" s="58">
        <v>26115.95</v>
      </c>
      <c r="L65" s="58">
        <v>25000</v>
      </c>
      <c r="M65" s="58">
        <v>25500</v>
      </c>
      <c r="N65" s="58">
        <v>25500</v>
      </c>
      <c r="O65" s="58">
        <v>25000</v>
      </c>
      <c r="P65" s="54">
        <f>SUM(D65:O65)</f>
        <v>281970.42000000004</v>
      </c>
    </row>
    <row r="66" spans="1:16">
      <c r="A66" s="32" t="s">
        <v>150</v>
      </c>
      <c r="B66" s="31" t="s">
        <v>29</v>
      </c>
      <c r="C66" s="32" t="s">
        <v>151</v>
      </c>
      <c r="D66" s="58">
        <v>47651.44</v>
      </c>
      <c r="E66" s="58">
        <v>35798.29</v>
      </c>
      <c r="F66" s="58">
        <v>43585.65</v>
      </c>
      <c r="G66" s="58">
        <v>38920.31</v>
      </c>
      <c r="H66" s="58">
        <v>38411.01</v>
      </c>
      <c r="I66" s="54">
        <v>36975.58</v>
      </c>
      <c r="J66" s="58">
        <v>40983.18</v>
      </c>
      <c r="K66" s="58">
        <v>79332.33</v>
      </c>
      <c r="L66" s="58">
        <v>38700</v>
      </c>
      <c r="M66" s="58">
        <v>38700</v>
      </c>
      <c r="N66" s="58">
        <v>38700</v>
      </c>
      <c r="O66" s="58">
        <v>38700</v>
      </c>
      <c r="P66" s="54">
        <f>SUM(D66:O66)</f>
        <v>516457.79000000004</v>
      </c>
    </row>
    <row r="67" spans="1:16">
      <c r="A67" s="32" t="s">
        <v>152</v>
      </c>
      <c r="B67" s="31" t="s">
        <v>29</v>
      </c>
      <c r="C67" s="32" t="s">
        <v>153</v>
      </c>
      <c r="D67" s="58">
        <v>3077528.03</v>
      </c>
      <c r="E67" s="58">
        <v>367818.17</v>
      </c>
      <c r="F67" s="58">
        <v>1165781.4099999999</v>
      </c>
      <c r="G67" s="58">
        <v>248097.08</v>
      </c>
      <c r="H67" s="58">
        <v>214620.59</v>
      </c>
      <c r="I67" s="54">
        <v>193595.14</v>
      </c>
      <c r="J67" s="58">
        <v>203618.15</v>
      </c>
      <c r="K67" s="58">
        <v>225474.27</v>
      </c>
      <c r="L67" s="58">
        <v>207500</v>
      </c>
      <c r="M67" s="58">
        <v>212200</v>
      </c>
      <c r="N67" s="58">
        <v>215000</v>
      </c>
      <c r="O67" s="58">
        <f>211600-1491.6</f>
        <v>210108.4</v>
      </c>
      <c r="P67" s="54">
        <f>SUM(D67:O67)</f>
        <v>6541341.2399999993</v>
      </c>
    </row>
    <row r="68" spans="1:16">
      <c r="A68" s="50" t="s">
        <v>154</v>
      </c>
      <c r="B68" s="31"/>
      <c r="C68" s="50" t="s">
        <v>155</v>
      </c>
      <c r="D68" s="52">
        <f t="shared" ref="D68:P68" si="46">SUM(D69:D71)</f>
        <v>3639.95</v>
      </c>
      <c r="E68" s="52">
        <f t="shared" si="46"/>
        <v>12340.77</v>
      </c>
      <c r="F68" s="52">
        <f t="shared" si="46"/>
        <v>9311.61</v>
      </c>
      <c r="G68" s="52">
        <f t="shared" si="46"/>
        <v>8059.24</v>
      </c>
      <c r="H68" s="52">
        <f t="shared" si="46"/>
        <v>13300.89</v>
      </c>
      <c r="I68" s="52">
        <f t="shared" si="46"/>
        <v>11024.35</v>
      </c>
      <c r="J68" s="52">
        <f t="shared" si="46"/>
        <v>11629.130000000001</v>
      </c>
      <c r="K68" s="52">
        <f t="shared" si="46"/>
        <v>8012.87</v>
      </c>
      <c r="L68" s="52">
        <f t="shared" si="46"/>
        <v>8192.4500000000007</v>
      </c>
      <c r="M68" s="52">
        <f t="shared" si="46"/>
        <v>8192.4500000000007</v>
      </c>
      <c r="N68" s="52">
        <f t="shared" si="46"/>
        <v>8192.4500000000007</v>
      </c>
      <c r="O68" s="52">
        <f t="shared" si="46"/>
        <v>8192.4500000000007</v>
      </c>
      <c r="P68" s="52">
        <f t="shared" si="46"/>
        <v>110088.60999999999</v>
      </c>
    </row>
    <row r="69" spans="1:16">
      <c r="A69" s="32" t="s">
        <v>156</v>
      </c>
      <c r="B69" s="31" t="s">
        <v>29</v>
      </c>
      <c r="C69" s="32" t="s">
        <v>157</v>
      </c>
      <c r="D69" s="58">
        <v>0</v>
      </c>
      <c r="E69" s="58">
        <v>0</v>
      </c>
      <c r="F69" s="58">
        <v>393.33</v>
      </c>
      <c r="G69" s="58">
        <v>112.38</v>
      </c>
      <c r="H69" s="58">
        <v>4857.66</v>
      </c>
      <c r="I69" s="54">
        <v>2112.12</v>
      </c>
      <c r="J69" s="58">
        <v>4932.8500000000004</v>
      </c>
      <c r="K69" s="58">
        <v>397.16</v>
      </c>
      <c r="L69" s="58">
        <v>500</v>
      </c>
      <c r="M69" s="58">
        <v>500</v>
      </c>
      <c r="N69" s="58">
        <v>500</v>
      </c>
      <c r="O69" s="58">
        <v>500</v>
      </c>
      <c r="P69" s="54">
        <f>SUM(D69:O69)</f>
        <v>14805.5</v>
      </c>
    </row>
    <row r="70" spans="1:16">
      <c r="A70" s="32" t="s">
        <v>158</v>
      </c>
      <c r="B70" s="31" t="s">
        <v>29</v>
      </c>
      <c r="C70" s="32" t="s">
        <v>159</v>
      </c>
      <c r="D70" s="58">
        <v>0</v>
      </c>
      <c r="E70" s="58">
        <v>4474.17</v>
      </c>
      <c r="F70" s="58">
        <v>4535.46</v>
      </c>
      <c r="G70" s="58">
        <v>4493.74</v>
      </c>
      <c r="H70" s="58">
        <v>4453.74</v>
      </c>
      <c r="I70" s="54">
        <v>4372.0200000000004</v>
      </c>
      <c r="J70" s="58">
        <v>4392.49</v>
      </c>
      <c r="K70" s="58">
        <v>4392.45</v>
      </c>
      <c r="L70" s="58">
        <f>K70</f>
        <v>4392.45</v>
      </c>
      <c r="M70" s="58">
        <f>L70</f>
        <v>4392.45</v>
      </c>
      <c r="N70" s="58">
        <f>M70</f>
        <v>4392.45</v>
      </c>
      <c r="O70" s="58">
        <f>N70</f>
        <v>4392.45</v>
      </c>
      <c r="P70" s="54">
        <f>SUM(D70:O70)</f>
        <v>48683.869999999995</v>
      </c>
    </row>
    <row r="71" spans="1:16">
      <c r="A71" s="32" t="s">
        <v>160</v>
      </c>
      <c r="B71" s="31" t="s">
        <v>29</v>
      </c>
      <c r="C71" s="32" t="s">
        <v>161</v>
      </c>
      <c r="D71" s="58">
        <v>3639.95</v>
      </c>
      <c r="E71" s="58">
        <v>7866.6</v>
      </c>
      <c r="F71" s="58">
        <v>4382.82</v>
      </c>
      <c r="G71" s="58">
        <v>3453.12</v>
      </c>
      <c r="H71" s="58">
        <v>3989.49</v>
      </c>
      <c r="I71" s="54">
        <v>4540.21</v>
      </c>
      <c r="J71" s="58">
        <v>2303.79</v>
      </c>
      <c r="K71" s="58">
        <v>3223.26</v>
      </c>
      <c r="L71" s="58">
        <v>3300</v>
      </c>
      <c r="M71" s="58">
        <v>3300</v>
      </c>
      <c r="N71" s="58">
        <v>3300</v>
      </c>
      <c r="O71" s="58">
        <v>3300</v>
      </c>
      <c r="P71" s="54">
        <f>SUM(D71:O71)</f>
        <v>46599.24</v>
      </c>
    </row>
    <row r="72" spans="1:16">
      <c r="A72" s="38" t="s">
        <v>162</v>
      </c>
      <c r="B72" s="39"/>
      <c r="C72" s="38" t="s">
        <v>163</v>
      </c>
      <c r="D72" s="40">
        <f t="shared" ref="D72:P72" si="47">SUM(D73+D101)</f>
        <v>3156050.92</v>
      </c>
      <c r="E72" s="40">
        <f t="shared" si="47"/>
        <v>2191807.48</v>
      </c>
      <c r="F72" s="40">
        <f t="shared" si="47"/>
        <v>2281964</v>
      </c>
      <c r="G72" s="40">
        <f t="shared" si="47"/>
        <v>2521423.1800000002</v>
      </c>
      <c r="H72" s="40">
        <f t="shared" si="47"/>
        <v>2476310.63</v>
      </c>
      <c r="I72" s="40">
        <f t="shared" si="47"/>
        <v>2098529.2999999998</v>
      </c>
      <c r="J72" s="40">
        <f t="shared" si="47"/>
        <v>2510897.29</v>
      </c>
      <c r="K72" s="40">
        <f t="shared" si="47"/>
        <v>2356958.63</v>
      </c>
      <c r="L72" s="40">
        <f t="shared" si="47"/>
        <v>2382387.13</v>
      </c>
      <c r="M72" s="40">
        <f t="shared" si="47"/>
        <v>2382387.13</v>
      </c>
      <c r="N72" s="40">
        <f t="shared" si="47"/>
        <v>2382387.13</v>
      </c>
      <c r="O72" s="40">
        <f t="shared" si="47"/>
        <v>4165176.34</v>
      </c>
      <c r="P72" s="40">
        <f t="shared" si="47"/>
        <v>30906279.159999996</v>
      </c>
    </row>
    <row r="73" spans="1:16">
      <c r="A73" s="42" t="s">
        <v>164</v>
      </c>
      <c r="B73" s="43"/>
      <c r="C73" s="42" t="s">
        <v>165</v>
      </c>
      <c r="D73" s="44">
        <f>SUM(D74+D85+D98)</f>
        <v>2579248.2799999998</v>
      </c>
      <c r="E73" s="44">
        <f t="shared" ref="E73:P73" si="48">SUM(E74+E85+E98)</f>
        <v>1748183.8199999998</v>
      </c>
      <c r="F73" s="44">
        <f t="shared" si="48"/>
        <v>1757108.57</v>
      </c>
      <c r="G73" s="44">
        <f t="shared" si="48"/>
        <v>2036414.34</v>
      </c>
      <c r="H73" s="44">
        <f t="shared" si="48"/>
        <v>2038436.35</v>
      </c>
      <c r="I73" s="44">
        <f t="shared" si="48"/>
        <v>1648288.2499999998</v>
      </c>
      <c r="J73" s="44">
        <f t="shared" si="48"/>
        <v>2133322.7800000003</v>
      </c>
      <c r="K73" s="44">
        <f t="shared" si="48"/>
        <v>1920865.87</v>
      </c>
      <c r="L73" s="44">
        <f t="shared" si="48"/>
        <v>1961387.13</v>
      </c>
      <c r="M73" s="44">
        <f t="shared" si="48"/>
        <v>1961387.13</v>
      </c>
      <c r="N73" s="44">
        <f t="shared" si="48"/>
        <v>1961387.13</v>
      </c>
      <c r="O73" s="44">
        <f t="shared" si="48"/>
        <v>3744176.34</v>
      </c>
      <c r="P73" s="44">
        <f t="shared" si="48"/>
        <v>25490205.989999998</v>
      </c>
    </row>
    <row r="74" spans="1:16">
      <c r="A74" s="45" t="s">
        <v>166</v>
      </c>
      <c r="B74" s="46"/>
      <c r="C74" s="45" t="s">
        <v>167</v>
      </c>
      <c r="D74" s="44">
        <f>D75</f>
        <v>643099.17999999993</v>
      </c>
      <c r="E74" s="44">
        <f t="shared" ref="E74:P74" si="49">E75</f>
        <v>633032.92000000004</v>
      </c>
      <c r="F74" s="44">
        <f t="shared" si="49"/>
        <v>631707.85000000009</v>
      </c>
      <c r="G74" s="44">
        <f t="shared" si="49"/>
        <v>634416.52999999991</v>
      </c>
      <c r="H74" s="44">
        <f t="shared" si="49"/>
        <v>620049.39</v>
      </c>
      <c r="I74" s="44">
        <f t="shared" si="49"/>
        <v>618122.55999999994</v>
      </c>
      <c r="J74" s="44">
        <f t="shared" si="49"/>
        <v>615957.15</v>
      </c>
      <c r="K74" s="44">
        <f t="shared" si="49"/>
        <v>624201.27</v>
      </c>
      <c r="L74" s="44">
        <f t="shared" si="49"/>
        <v>662055.1</v>
      </c>
      <c r="M74" s="44">
        <f t="shared" si="49"/>
        <v>662055.1</v>
      </c>
      <c r="N74" s="44">
        <f t="shared" si="49"/>
        <v>662055.1</v>
      </c>
      <c r="O74" s="44">
        <f t="shared" si="49"/>
        <v>1208947.8499999999</v>
      </c>
      <c r="P74" s="44">
        <f t="shared" si="49"/>
        <v>8215700</v>
      </c>
    </row>
    <row r="75" spans="1:16">
      <c r="A75" s="47" t="s">
        <v>168</v>
      </c>
      <c r="B75" s="48"/>
      <c r="C75" s="47" t="s">
        <v>169</v>
      </c>
      <c r="D75" s="49">
        <f>SUM(D76+D81+D83)</f>
        <v>643099.17999999993</v>
      </c>
      <c r="E75" s="49">
        <f t="shared" ref="E75:P75" si="50">SUM(E76+E81+E83)</f>
        <v>633032.92000000004</v>
      </c>
      <c r="F75" s="49">
        <f t="shared" si="50"/>
        <v>631707.85000000009</v>
      </c>
      <c r="G75" s="49">
        <f t="shared" si="50"/>
        <v>634416.52999999991</v>
      </c>
      <c r="H75" s="49">
        <f t="shared" si="50"/>
        <v>620049.39</v>
      </c>
      <c r="I75" s="49">
        <f t="shared" si="50"/>
        <v>618122.55999999994</v>
      </c>
      <c r="J75" s="49">
        <f t="shared" si="50"/>
        <v>615957.15</v>
      </c>
      <c r="K75" s="49">
        <f t="shared" si="50"/>
        <v>624201.27</v>
      </c>
      <c r="L75" s="49">
        <f t="shared" si="50"/>
        <v>662055.1</v>
      </c>
      <c r="M75" s="49">
        <f t="shared" si="50"/>
        <v>662055.1</v>
      </c>
      <c r="N75" s="49">
        <f t="shared" si="50"/>
        <v>662055.1</v>
      </c>
      <c r="O75" s="49">
        <f t="shared" si="50"/>
        <v>1208947.8499999999</v>
      </c>
      <c r="P75" s="49">
        <f t="shared" si="50"/>
        <v>8215700</v>
      </c>
    </row>
    <row r="76" spans="1:16" s="53" customFormat="1" ht="11.25">
      <c r="A76" s="50" t="s">
        <v>170</v>
      </c>
      <c r="B76" s="51"/>
      <c r="C76" s="50" t="s">
        <v>171</v>
      </c>
      <c r="D76" s="52">
        <f>SUM(D77:D80)</f>
        <v>398072.13</v>
      </c>
      <c r="E76" s="52">
        <f t="shared" ref="E76:P76" si="51">SUM(E77:E80)</f>
        <v>383438.62</v>
      </c>
      <c r="F76" s="52">
        <f t="shared" si="51"/>
        <v>383287.21</v>
      </c>
      <c r="G76" s="52">
        <f t="shared" si="51"/>
        <v>381225.42</v>
      </c>
      <c r="H76" s="52">
        <f t="shared" si="51"/>
        <v>369780.64999999997</v>
      </c>
      <c r="I76" s="52">
        <f t="shared" si="51"/>
        <v>366728.85</v>
      </c>
      <c r="J76" s="52">
        <f t="shared" si="51"/>
        <v>365570.37</v>
      </c>
      <c r="K76" s="52">
        <f t="shared" si="51"/>
        <v>375379.75</v>
      </c>
      <c r="L76" s="52">
        <f t="shared" si="51"/>
        <v>372055.1</v>
      </c>
      <c r="M76" s="52">
        <f t="shared" si="51"/>
        <v>372055.1</v>
      </c>
      <c r="N76" s="52">
        <f t="shared" si="51"/>
        <v>372055.1</v>
      </c>
      <c r="O76" s="52">
        <f t="shared" si="51"/>
        <v>796051.7</v>
      </c>
      <c r="P76" s="52">
        <f t="shared" si="51"/>
        <v>4935700</v>
      </c>
    </row>
    <row r="77" spans="1:16">
      <c r="A77" s="32" t="s">
        <v>172</v>
      </c>
      <c r="B77" s="31" t="s">
        <v>173</v>
      </c>
      <c r="C77" s="32" t="s">
        <v>174</v>
      </c>
      <c r="D77" s="58">
        <v>0</v>
      </c>
      <c r="E77" s="58">
        <v>5559.8</v>
      </c>
      <c r="F77" s="58">
        <v>2779.9</v>
      </c>
      <c r="G77" s="58">
        <v>2555.1</v>
      </c>
      <c r="H77" s="58">
        <v>2555.1</v>
      </c>
      <c r="I77" s="54">
        <v>2555.1</v>
      </c>
      <c r="J77" s="58">
        <v>0</v>
      </c>
      <c r="K77" s="58">
        <v>5110.2</v>
      </c>
      <c r="L77" s="58">
        <f>I77</f>
        <v>2555.1</v>
      </c>
      <c r="M77" s="58">
        <f t="shared" ref="M77:N79" si="52">L77</f>
        <v>2555.1</v>
      </c>
      <c r="N77" s="58">
        <f t="shared" si="52"/>
        <v>2555.1</v>
      </c>
      <c r="O77" s="58">
        <v>5619.5</v>
      </c>
      <c r="P77" s="54">
        <f>SUM(D77:O77)</f>
        <v>34400</v>
      </c>
    </row>
    <row r="78" spans="1:16">
      <c r="A78" s="32" t="s">
        <v>175</v>
      </c>
      <c r="B78" s="31" t="s">
        <v>173</v>
      </c>
      <c r="C78" s="32" t="s">
        <v>176</v>
      </c>
      <c r="D78" s="58">
        <v>392676.93</v>
      </c>
      <c r="E78" s="58">
        <v>373153.02</v>
      </c>
      <c r="F78" s="58">
        <v>373313.71</v>
      </c>
      <c r="G78" s="58">
        <v>370127.92</v>
      </c>
      <c r="H78" s="58">
        <v>359132.75</v>
      </c>
      <c r="I78" s="54">
        <v>355406.55</v>
      </c>
      <c r="J78" s="58">
        <v>356271.27</v>
      </c>
      <c r="K78" s="58">
        <v>360000</v>
      </c>
      <c r="L78" s="58">
        <f>K78</f>
        <v>360000</v>
      </c>
      <c r="M78" s="58">
        <f t="shared" si="52"/>
        <v>360000</v>
      </c>
      <c r="N78" s="58">
        <f t="shared" si="52"/>
        <v>360000</v>
      </c>
      <c r="O78" s="58">
        <v>779917.85</v>
      </c>
      <c r="P78" s="54">
        <f>SUM(D78:O78)</f>
        <v>4800000</v>
      </c>
    </row>
    <row r="79" spans="1:16">
      <c r="A79" s="32" t="s">
        <v>177</v>
      </c>
      <c r="B79" s="31" t="s">
        <v>173</v>
      </c>
      <c r="C79" s="32" t="s">
        <v>178</v>
      </c>
      <c r="D79" s="58">
        <v>0</v>
      </c>
      <c r="E79" s="58">
        <v>5</v>
      </c>
      <c r="F79" s="58">
        <v>2248</v>
      </c>
      <c r="G79" s="58">
        <v>1124</v>
      </c>
      <c r="H79" s="58">
        <v>1124</v>
      </c>
      <c r="I79" s="54">
        <v>1124</v>
      </c>
      <c r="J79" s="58">
        <v>1124</v>
      </c>
      <c r="K79" s="58">
        <v>1124</v>
      </c>
      <c r="L79" s="58">
        <v>1200</v>
      </c>
      <c r="M79" s="58">
        <f t="shared" si="52"/>
        <v>1200</v>
      </c>
      <c r="N79" s="58">
        <f t="shared" si="52"/>
        <v>1200</v>
      </c>
      <c r="O79" s="58">
        <v>1327</v>
      </c>
      <c r="P79" s="54">
        <f>SUM(D79:O79)</f>
        <v>12800</v>
      </c>
    </row>
    <row r="80" spans="1:16">
      <c r="A80" s="32" t="s">
        <v>179</v>
      </c>
      <c r="B80" s="31" t="s">
        <v>173</v>
      </c>
      <c r="C80" s="32" t="s">
        <v>180</v>
      </c>
      <c r="D80" s="58">
        <v>5395.2</v>
      </c>
      <c r="E80" s="58">
        <v>4720.8</v>
      </c>
      <c r="F80" s="58">
        <v>4945.6000000000004</v>
      </c>
      <c r="G80" s="58">
        <v>7418.4</v>
      </c>
      <c r="H80" s="58">
        <v>6968.8</v>
      </c>
      <c r="I80" s="54">
        <v>7643.2</v>
      </c>
      <c r="J80" s="58">
        <v>8175.1</v>
      </c>
      <c r="K80" s="58">
        <v>9145.5499999999993</v>
      </c>
      <c r="L80" s="58">
        <v>8300</v>
      </c>
      <c r="M80" s="58">
        <v>8300</v>
      </c>
      <c r="N80" s="58">
        <v>8300</v>
      </c>
      <c r="O80" s="58">
        <v>9187.35</v>
      </c>
      <c r="P80" s="54">
        <f>SUM(D80:O80)</f>
        <v>88500</v>
      </c>
    </row>
    <row r="81" spans="1:16">
      <c r="A81" s="50" t="s">
        <v>181</v>
      </c>
      <c r="B81" s="31"/>
      <c r="C81" s="50" t="s">
        <v>182</v>
      </c>
      <c r="D81" s="52">
        <f>D82</f>
        <v>208220.05</v>
      </c>
      <c r="E81" s="52">
        <f t="shared" ref="E81:P81" si="53">E82</f>
        <v>213165.65</v>
      </c>
      <c r="F81" s="52">
        <f t="shared" si="53"/>
        <v>212266.45</v>
      </c>
      <c r="G81" s="52">
        <f t="shared" si="53"/>
        <v>215863.26</v>
      </c>
      <c r="H81" s="52">
        <f t="shared" si="53"/>
        <v>213165.69</v>
      </c>
      <c r="I81" s="52">
        <f t="shared" si="53"/>
        <v>214515.46</v>
      </c>
      <c r="J81" s="52">
        <f t="shared" si="53"/>
        <v>213508.53</v>
      </c>
      <c r="K81" s="52">
        <f t="shared" si="53"/>
        <v>211718.47</v>
      </c>
      <c r="L81" s="52">
        <f t="shared" si="53"/>
        <v>250000</v>
      </c>
      <c r="M81" s="52">
        <f t="shared" si="53"/>
        <v>250000</v>
      </c>
      <c r="N81" s="52">
        <f t="shared" si="53"/>
        <v>250000</v>
      </c>
      <c r="O81" s="52">
        <f t="shared" si="53"/>
        <v>347576.44</v>
      </c>
      <c r="P81" s="52">
        <f t="shared" si="53"/>
        <v>2799999.9999999995</v>
      </c>
    </row>
    <row r="82" spans="1:16">
      <c r="A82" s="32" t="s">
        <v>183</v>
      </c>
      <c r="B82" s="31" t="s">
        <v>173</v>
      </c>
      <c r="C82" s="32" t="s">
        <v>184</v>
      </c>
      <c r="D82" s="58">
        <v>208220.05</v>
      </c>
      <c r="E82" s="58">
        <v>213165.65</v>
      </c>
      <c r="F82" s="58">
        <v>212266.45</v>
      </c>
      <c r="G82" s="58">
        <v>215863.26</v>
      </c>
      <c r="H82" s="58">
        <v>213165.69</v>
      </c>
      <c r="I82" s="54">
        <v>214515.46</v>
      </c>
      <c r="J82" s="58">
        <v>213508.53</v>
      </c>
      <c r="K82" s="58">
        <v>211718.47</v>
      </c>
      <c r="L82" s="58">
        <v>250000</v>
      </c>
      <c r="M82" s="58">
        <v>250000</v>
      </c>
      <c r="N82" s="58">
        <v>250000</v>
      </c>
      <c r="O82" s="58">
        <v>347576.44</v>
      </c>
      <c r="P82" s="54">
        <f>SUM(D82:O82)</f>
        <v>2799999.9999999995</v>
      </c>
    </row>
    <row r="83" spans="1:16">
      <c r="A83" s="50" t="s">
        <v>185</v>
      </c>
      <c r="B83" s="31"/>
      <c r="C83" s="50" t="s">
        <v>186</v>
      </c>
      <c r="D83" s="52">
        <f>D84</f>
        <v>36807</v>
      </c>
      <c r="E83" s="52">
        <f t="shared" ref="E83:P83" si="54">E84</f>
        <v>36428.65</v>
      </c>
      <c r="F83" s="52">
        <f t="shared" si="54"/>
        <v>36154.19</v>
      </c>
      <c r="G83" s="52">
        <f t="shared" si="54"/>
        <v>37327.85</v>
      </c>
      <c r="H83" s="52">
        <f t="shared" si="54"/>
        <v>37103.050000000003</v>
      </c>
      <c r="I83" s="52">
        <f t="shared" si="54"/>
        <v>36878.25</v>
      </c>
      <c r="J83" s="52">
        <f t="shared" si="54"/>
        <v>36878.25</v>
      </c>
      <c r="K83" s="52">
        <f t="shared" si="54"/>
        <v>37103.050000000003</v>
      </c>
      <c r="L83" s="52">
        <f t="shared" si="54"/>
        <v>40000</v>
      </c>
      <c r="M83" s="52">
        <f t="shared" si="54"/>
        <v>40000</v>
      </c>
      <c r="N83" s="52">
        <f t="shared" si="54"/>
        <v>40000</v>
      </c>
      <c r="O83" s="52">
        <f t="shared" si="54"/>
        <v>65319.71</v>
      </c>
      <c r="P83" s="52">
        <f t="shared" si="54"/>
        <v>480000</v>
      </c>
    </row>
    <row r="84" spans="1:16">
      <c r="A84" s="32" t="s">
        <v>187</v>
      </c>
      <c r="B84" s="31" t="s">
        <v>173</v>
      </c>
      <c r="C84" s="32" t="s">
        <v>188</v>
      </c>
      <c r="D84" s="58">
        <v>36807</v>
      </c>
      <c r="E84" s="58">
        <v>36428.65</v>
      </c>
      <c r="F84" s="58">
        <v>36154.19</v>
      </c>
      <c r="G84" s="58">
        <v>37327.85</v>
      </c>
      <c r="H84" s="58">
        <v>37103.050000000003</v>
      </c>
      <c r="I84" s="54">
        <v>36878.25</v>
      </c>
      <c r="J84" s="58">
        <v>36878.25</v>
      </c>
      <c r="K84" s="58">
        <v>37103.050000000003</v>
      </c>
      <c r="L84" s="58">
        <v>40000</v>
      </c>
      <c r="M84" s="58">
        <v>40000</v>
      </c>
      <c r="N84" s="58">
        <v>40000</v>
      </c>
      <c r="O84" s="58">
        <v>65319.71</v>
      </c>
      <c r="P84" s="54">
        <f>SUM(D84:O84)</f>
        <v>480000</v>
      </c>
    </row>
    <row r="85" spans="1:16">
      <c r="A85" s="47" t="s">
        <v>189</v>
      </c>
      <c r="B85" s="31"/>
      <c r="C85" s="47" t="s">
        <v>190</v>
      </c>
      <c r="D85" s="49">
        <f>SUM(D86+D88+D94+D96)</f>
        <v>1870302.2</v>
      </c>
      <c r="E85" s="49">
        <f t="shared" ref="E85:P85" si="55">SUM(E86+E88+E94+E96)</f>
        <v>1109073.6099999999</v>
      </c>
      <c r="F85" s="49">
        <f t="shared" si="55"/>
        <v>1097934.79</v>
      </c>
      <c r="G85" s="49">
        <f t="shared" si="55"/>
        <v>1112507.8600000001</v>
      </c>
      <c r="H85" s="49">
        <f t="shared" si="55"/>
        <v>1401000</v>
      </c>
      <c r="I85" s="49">
        <f t="shared" si="55"/>
        <v>998981.54999999993</v>
      </c>
      <c r="J85" s="49">
        <f t="shared" si="55"/>
        <v>1295020.8100000003</v>
      </c>
      <c r="K85" s="49">
        <f t="shared" si="55"/>
        <v>1294954.6000000001</v>
      </c>
      <c r="L85" s="49">
        <f t="shared" si="55"/>
        <v>1299332.03</v>
      </c>
      <c r="M85" s="49">
        <f t="shared" si="55"/>
        <v>1299332.03</v>
      </c>
      <c r="N85" s="49">
        <f t="shared" si="55"/>
        <v>1299332.03</v>
      </c>
      <c r="O85" s="49">
        <f t="shared" si="55"/>
        <v>2535228.4899999998</v>
      </c>
      <c r="P85" s="49">
        <f t="shared" si="55"/>
        <v>16613000</v>
      </c>
    </row>
    <row r="86" spans="1:16">
      <c r="A86" s="50" t="s">
        <v>191</v>
      </c>
      <c r="B86" s="31"/>
      <c r="C86" s="50" t="s">
        <v>192</v>
      </c>
      <c r="D86" s="52">
        <f>D87</f>
        <v>251.68</v>
      </c>
      <c r="E86" s="52">
        <f t="shared" ref="E86:P86" si="56">E87</f>
        <v>0</v>
      </c>
      <c r="F86" s="52">
        <f t="shared" si="56"/>
        <v>0</v>
      </c>
      <c r="G86" s="52">
        <f t="shared" si="56"/>
        <v>260.64</v>
      </c>
      <c r="H86" s="52">
        <f t="shared" si="56"/>
        <v>260.64</v>
      </c>
      <c r="I86" s="52">
        <f t="shared" si="56"/>
        <v>4325.45</v>
      </c>
      <c r="J86" s="52">
        <f t="shared" si="56"/>
        <v>552.46</v>
      </c>
      <c r="K86" s="52">
        <f t="shared" si="56"/>
        <v>3021</v>
      </c>
      <c r="L86" s="52">
        <f t="shared" si="56"/>
        <v>1332.03</v>
      </c>
      <c r="M86" s="52">
        <f t="shared" si="56"/>
        <v>1332.03</v>
      </c>
      <c r="N86" s="52">
        <f t="shared" si="56"/>
        <v>1332.03</v>
      </c>
      <c r="O86" s="52">
        <f t="shared" si="56"/>
        <v>1332.04</v>
      </c>
      <c r="P86" s="52">
        <f t="shared" si="56"/>
        <v>14000</v>
      </c>
    </row>
    <row r="87" spans="1:16">
      <c r="A87" s="32" t="s">
        <v>193</v>
      </c>
      <c r="B87" s="31" t="s">
        <v>173</v>
      </c>
      <c r="C87" s="32" t="s">
        <v>194</v>
      </c>
      <c r="D87" s="58">
        <v>251.68</v>
      </c>
      <c r="E87" s="58">
        <v>0</v>
      </c>
      <c r="F87" s="58">
        <v>0</v>
      </c>
      <c r="G87" s="58">
        <v>260.64</v>
      </c>
      <c r="H87" s="58">
        <v>260.64</v>
      </c>
      <c r="I87" s="54">
        <v>4325.45</v>
      </c>
      <c r="J87" s="58">
        <v>552.46</v>
      </c>
      <c r="K87" s="58">
        <v>3021</v>
      </c>
      <c r="L87" s="58">
        <v>1332.03</v>
      </c>
      <c r="M87" s="58">
        <f>L87</f>
        <v>1332.03</v>
      </c>
      <c r="N87" s="58">
        <f>M87</f>
        <v>1332.03</v>
      </c>
      <c r="O87" s="58">
        <v>1332.04</v>
      </c>
      <c r="P87" s="54">
        <f>SUM(D87:O87)</f>
        <v>14000</v>
      </c>
    </row>
    <row r="88" spans="1:16">
      <c r="A88" s="50" t="s">
        <v>195</v>
      </c>
      <c r="B88" s="31"/>
      <c r="C88" s="50" t="s">
        <v>196</v>
      </c>
      <c r="D88" s="52">
        <f>SUM(D89:D93)</f>
        <v>1787527.6400000001</v>
      </c>
      <c r="E88" s="52">
        <f t="shared" ref="E88:P88" si="57">SUM(E89:E93)</f>
        <v>1031262.09</v>
      </c>
      <c r="F88" s="52">
        <f t="shared" si="57"/>
        <v>1017172.32</v>
      </c>
      <c r="G88" s="52">
        <f t="shared" si="57"/>
        <v>1031348.8300000001</v>
      </c>
      <c r="H88" s="52">
        <f t="shared" si="57"/>
        <v>1279921.26</v>
      </c>
      <c r="I88" s="52">
        <f t="shared" si="57"/>
        <v>900334.6399999999</v>
      </c>
      <c r="J88" s="52">
        <f t="shared" si="57"/>
        <v>1199519.3500000003</v>
      </c>
      <c r="K88" s="52">
        <f t="shared" si="57"/>
        <v>1196104.68</v>
      </c>
      <c r="L88" s="52">
        <f t="shared" si="57"/>
        <v>1201000</v>
      </c>
      <c r="M88" s="52">
        <f t="shared" si="57"/>
        <v>1201000</v>
      </c>
      <c r="N88" s="52">
        <f t="shared" si="57"/>
        <v>1201000</v>
      </c>
      <c r="O88" s="52">
        <f t="shared" si="57"/>
        <v>2328509.19</v>
      </c>
      <c r="P88" s="52">
        <f t="shared" si="57"/>
        <v>15374700</v>
      </c>
    </row>
    <row r="89" spans="1:16">
      <c r="A89" s="32" t="s">
        <v>197</v>
      </c>
      <c r="B89" s="31" t="s">
        <v>173</v>
      </c>
      <c r="C89" s="32" t="s">
        <v>198</v>
      </c>
      <c r="D89" s="58">
        <v>0</v>
      </c>
      <c r="E89" s="58">
        <v>39961.89</v>
      </c>
      <c r="F89" s="58">
        <v>15552.69</v>
      </c>
      <c r="G89" s="58">
        <v>15174.31</v>
      </c>
      <c r="H89" s="58">
        <v>17904.259999999998</v>
      </c>
      <c r="I89" s="54">
        <v>20488.52</v>
      </c>
      <c r="J89" s="58">
        <v>0</v>
      </c>
      <c r="K89" s="58">
        <v>32267.33</v>
      </c>
      <c r="L89" s="58">
        <v>20000</v>
      </c>
      <c r="M89" s="58">
        <v>20000</v>
      </c>
      <c r="N89" s="58">
        <v>20000</v>
      </c>
      <c r="O89" s="58">
        <v>28651</v>
      </c>
      <c r="P89" s="54">
        <f>SUM(D89:O89)</f>
        <v>230000</v>
      </c>
    </row>
    <row r="90" spans="1:16">
      <c r="A90" s="32" t="s">
        <v>199</v>
      </c>
      <c r="B90" s="31" t="s">
        <v>173</v>
      </c>
      <c r="C90" s="32" t="s">
        <v>200</v>
      </c>
      <c r="D90" s="58">
        <v>1767798.47</v>
      </c>
      <c r="E90" s="58">
        <v>974849.59</v>
      </c>
      <c r="F90" s="58">
        <v>981974.1</v>
      </c>
      <c r="G90" s="58">
        <v>989926.48</v>
      </c>
      <c r="H90" s="58">
        <v>1230999.5900000001</v>
      </c>
      <c r="I90" s="54">
        <v>843632</v>
      </c>
      <c r="J90" s="58">
        <v>1168813.81</v>
      </c>
      <c r="K90" s="58">
        <v>1131763.94</v>
      </c>
      <c r="L90" s="58">
        <v>1150000</v>
      </c>
      <c r="M90" s="58">
        <f t="shared" ref="M90:N93" si="58">L90</f>
        <v>1150000</v>
      </c>
      <c r="N90" s="58">
        <f t="shared" si="58"/>
        <v>1150000</v>
      </c>
      <c r="O90" s="58">
        <v>2260242.02</v>
      </c>
      <c r="P90" s="54">
        <f>SUM(D90:O90)</f>
        <v>14800000</v>
      </c>
    </row>
    <row r="91" spans="1:16">
      <c r="A91" s="32" t="s">
        <v>201</v>
      </c>
      <c r="B91" s="31" t="s">
        <v>173</v>
      </c>
      <c r="C91" s="32" t="s">
        <v>202</v>
      </c>
      <c r="D91" s="58">
        <v>0</v>
      </c>
      <c r="E91" s="58">
        <v>3067.67</v>
      </c>
      <c r="F91" s="58">
        <v>3067.67</v>
      </c>
      <c r="G91" s="58">
        <v>3066.63</v>
      </c>
      <c r="H91" s="58">
        <v>5156.22</v>
      </c>
      <c r="I91" s="54">
        <v>6902.83</v>
      </c>
      <c r="J91" s="58">
        <v>5732.11</v>
      </c>
      <c r="K91" s="58">
        <v>5859.8</v>
      </c>
      <c r="L91" s="58">
        <v>5000</v>
      </c>
      <c r="M91" s="58">
        <f t="shared" si="58"/>
        <v>5000</v>
      </c>
      <c r="N91" s="58">
        <f t="shared" si="58"/>
        <v>5000</v>
      </c>
      <c r="O91" s="58">
        <v>5547.07</v>
      </c>
      <c r="P91" s="54">
        <f>SUM(D91:O91)</f>
        <v>53400.000000000007</v>
      </c>
    </row>
    <row r="92" spans="1:16">
      <c r="A92" s="32" t="s">
        <v>203</v>
      </c>
      <c r="B92" s="31" t="s">
        <v>173</v>
      </c>
      <c r="C92" s="32" t="s">
        <v>204</v>
      </c>
      <c r="D92" s="58">
        <v>19575.36</v>
      </c>
      <c r="E92" s="58">
        <v>13382.94</v>
      </c>
      <c r="F92" s="58">
        <v>16577.86</v>
      </c>
      <c r="G92" s="58">
        <v>23022.13</v>
      </c>
      <c r="H92" s="58">
        <v>25701.91</v>
      </c>
      <c r="I92" s="54">
        <v>26425.22</v>
      </c>
      <c r="J92" s="58">
        <v>24635.82</v>
      </c>
      <c r="K92" s="58">
        <v>24367.45</v>
      </c>
      <c r="L92" s="58">
        <v>25000</v>
      </c>
      <c r="M92" s="58">
        <f t="shared" si="58"/>
        <v>25000</v>
      </c>
      <c r="N92" s="58">
        <f t="shared" si="58"/>
        <v>25000</v>
      </c>
      <c r="O92" s="58">
        <v>33611.31</v>
      </c>
      <c r="P92" s="54">
        <f>SUM(D92:O92)</f>
        <v>282300</v>
      </c>
    </row>
    <row r="93" spans="1:16">
      <c r="A93" s="32" t="s">
        <v>205</v>
      </c>
      <c r="B93" s="31" t="s">
        <v>173</v>
      </c>
      <c r="C93" s="32" t="s">
        <v>206</v>
      </c>
      <c r="D93" s="58">
        <v>153.81</v>
      </c>
      <c r="E93" s="58">
        <v>0</v>
      </c>
      <c r="F93" s="58">
        <v>0</v>
      </c>
      <c r="G93" s="58">
        <v>159.28</v>
      </c>
      <c r="H93" s="58">
        <v>159.28</v>
      </c>
      <c r="I93" s="54">
        <v>2886.07</v>
      </c>
      <c r="J93" s="58">
        <v>337.61</v>
      </c>
      <c r="K93" s="58">
        <v>1846.16</v>
      </c>
      <c r="L93" s="58">
        <v>1000</v>
      </c>
      <c r="M93" s="58">
        <f t="shared" si="58"/>
        <v>1000</v>
      </c>
      <c r="N93" s="58">
        <f t="shared" si="58"/>
        <v>1000</v>
      </c>
      <c r="O93" s="58">
        <v>457.79</v>
      </c>
      <c r="P93" s="54">
        <f>SUM(D93:O93)</f>
        <v>9000</v>
      </c>
    </row>
    <row r="94" spans="1:16">
      <c r="A94" s="50" t="s">
        <v>207</v>
      </c>
      <c r="B94" s="31"/>
      <c r="C94" s="50" t="s">
        <v>208</v>
      </c>
      <c r="D94" s="52">
        <f>D95</f>
        <v>80795.12</v>
      </c>
      <c r="E94" s="52">
        <f t="shared" ref="E94:P94" si="59">E95</f>
        <v>76083.759999999995</v>
      </c>
      <c r="F94" s="52">
        <f t="shared" si="59"/>
        <v>79312.19</v>
      </c>
      <c r="G94" s="52">
        <f t="shared" si="59"/>
        <v>79170.63</v>
      </c>
      <c r="H94" s="52">
        <f t="shared" si="59"/>
        <v>118420.33</v>
      </c>
      <c r="I94" s="52">
        <f t="shared" si="59"/>
        <v>92396.92</v>
      </c>
      <c r="J94" s="52">
        <f t="shared" si="59"/>
        <v>93024.46</v>
      </c>
      <c r="K94" s="52">
        <f t="shared" si="59"/>
        <v>93784.35</v>
      </c>
      <c r="L94" s="52">
        <f t="shared" si="59"/>
        <v>95000</v>
      </c>
      <c r="M94" s="52">
        <f t="shared" si="59"/>
        <v>95000</v>
      </c>
      <c r="N94" s="52">
        <f t="shared" si="59"/>
        <v>95000</v>
      </c>
      <c r="O94" s="52">
        <f t="shared" si="59"/>
        <v>202012.24</v>
      </c>
      <c r="P94" s="52">
        <f t="shared" si="59"/>
        <v>1200000</v>
      </c>
    </row>
    <row r="95" spans="1:16">
      <c r="A95" s="32" t="s">
        <v>209</v>
      </c>
      <c r="B95" s="31" t="s">
        <v>173</v>
      </c>
      <c r="C95" s="32" t="s">
        <v>210</v>
      </c>
      <c r="D95" s="58">
        <v>80795.12</v>
      </c>
      <c r="E95" s="58">
        <v>76083.759999999995</v>
      </c>
      <c r="F95" s="58">
        <v>79312.19</v>
      </c>
      <c r="G95" s="58">
        <v>79170.63</v>
      </c>
      <c r="H95" s="58">
        <v>118420.33</v>
      </c>
      <c r="I95" s="54">
        <v>92396.92</v>
      </c>
      <c r="J95" s="58">
        <v>93024.46</v>
      </c>
      <c r="K95" s="58">
        <v>93784.35</v>
      </c>
      <c r="L95" s="58">
        <v>95000</v>
      </c>
      <c r="M95" s="58">
        <f>L95</f>
        <v>95000</v>
      </c>
      <c r="N95" s="58">
        <f>M95</f>
        <v>95000</v>
      </c>
      <c r="O95" s="58">
        <v>202012.24</v>
      </c>
      <c r="P95" s="54">
        <f>SUM(D95:O95)</f>
        <v>1200000</v>
      </c>
    </row>
    <row r="96" spans="1:16">
      <c r="A96" s="50" t="s">
        <v>211</v>
      </c>
      <c r="B96" s="31"/>
      <c r="C96" s="50" t="s">
        <v>212</v>
      </c>
      <c r="D96" s="52">
        <f>D97</f>
        <v>1727.76</v>
      </c>
      <c r="E96" s="52">
        <f t="shared" ref="E96:P96" si="60">E97</f>
        <v>1727.76</v>
      </c>
      <c r="F96" s="52">
        <f t="shared" si="60"/>
        <v>1450.28</v>
      </c>
      <c r="G96" s="52">
        <f t="shared" si="60"/>
        <v>1727.76</v>
      </c>
      <c r="H96" s="52">
        <f t="shared" si="60"/>
        <v>2397.77</v>
      </c>
      <c r="I96" s="52">
        <f t="shared" si="60"/>
        <v>1924.54</v>
      </c>
      <c r="J96" s="52">
        <f t="shared" si="60"/>
        <v>1924.54</v>
      </c>
      <c r="K96" s="52">
        <f t="shared" si="60"/>
        <v>2044.57</v>
      </c>
      <c r="L96" s="52">
        <f t="shared" si="60"/>
        <v>2000</v>
      </c>
      <c r="M96" s="52">
        <f t="shared" si="60"/>
        <v>2000</v>
      </c>
      <c r="N96" s="52">
        <f t="shared" si="60"/>
        <v>2000</v>
      </c>
      <c r="O96" s="52">
        <f t="shared" si="60"/>
        <v>3375.02</v>
      </c>
      <c r="P96" s="52">
        <f t="shared" si="60"/>
        <v>24300</v>
      </c>
    </row>
    <row r="97" spans="1:16">
      <c r="A97" s="32" t="s">
        <v>213</v>
      </c>
      <c r="B97" s="31" t="s">
        <v>173</v>
      </c>
      <c r="C97" s="32" t="s">
        <v>214</v>
      </c>
      <c r="D97" s="58">
        <v>1727.76</v>
      </c>
      <c r="E97" s="58">
        <v>1727.76</v>
      </c>
      <c r="F97" s="58">
        <v>1450.28</v>
      </c>
      <c r="G97" s="58">
        <v>1727.76</v>
      </c>
      <c r="H97" s="58">
        <v>2397.77</v>
      </c>
      <c r="I97" s="54">
        <v>1924.54</v>
      </c>
      <c r="J97" s="58">
        <v>1924.54</v>
      </c>
      <c r="K97" s="58">
        <v>2044.57</v>
      </c>
      <c r="L97" s="58">
        <v>2000</v>
      </c>
      <c r="M97" s="58">
        <f>L97</f>
        <v>2000</v>
      </c>
      <c r="N97" s="58">
        <f>M97</f>
        <v>2000</v>
      </c>
      <c r="O97" s="58">
        <v>3375.02</v>
      </c>
      <c r="P97" s="54">
        <f>SUM(D97:O97)</f>
        <v>24300</v>
      </c>
    </row>
    <row r="98" spans="1:16">
      <c r="A98" s="47" t="s">
        <v>215</v>
      </c>
      <c r="B98" s="31"/>
      <c r="C98" s="47" t="s">
        <v>216</v>
      </c>
      <c r="D98" s="49">
        <f t="shared" ref="D98:P98" si="61">SUM(D99:D100)</f>
        <v>65846.899999999994</v>
      </c>
      <c r="E98" s="49">
        <f t="shared" si="61"/>
        <v>6077.29</v>
      </c>
      <c r="F98" s="49">
        <f t="shared" si="61"/>
        <v>27465.93</v>
      </c>
      <c r="G98" s="49">
        <f t="shared" si="61"/>
        <v>289489.95</v>
      </c>
      <c r="H98" s="49">
        <f t="shared" si="61"/>
        <v>17386.96</v>
      </c>
      <c r="I98" s="49">
        <f t="shared" si="61"/>
        <v>31184.14</v>
      </c>
      <c r="J98" s="49">
        <f t="shared" si="61"/>
        <v>222344.82</v>
      </c>
      <c r="K98" s="49">
        <f t="shared" si="61"/>
        <v>1710</v>
      </c>
      <c r="L98" s="49">
        <f t="shared" si="61"/>
        <v>0</v>
      </c>
      <c r="M98" s="49">
        <f t="shared" si="61"/>
        <v>0</v>
      </c>
      <c r="N98" s="49">
        <f t="shared" si="61"/>
        <v>0</v>
      </c>
      <c r="O98" s="49">
        <f t="shared" si="61"/>
        <v>0</v>
      </c>
      <c r="P98" s="49">
        <f t="shared" si="61"/>
        <v>661505.99</v>
      </c>
    </row>
    <row r="99" spans="1:16">
      <c r="A99" s="32" t="s">
        <v>217</v>
      </c>
      <c r="B99" s="31" t="s">
        <v>218</v>
      </c>
      <c r="C99" s="32" t="s">
        <v>219</v>
      </c>
      <c r="D99" s="58">
        <v>63846.9</v>
      </c>
      <c r="E99" s="58">
        <v>6077.29</v>
      </c>
      <c r="F99" s="58">
        <v>20125.93</v>
      </c>
      <c r="G99" s="58">
        <v>289489.95</v>
      </c>
      <c r="H99" s="58">
        <v>17386.96</v>
      </c>
      <c r="I99" s="54">
        <v>21534.14</v>
      </c>
      <c r="J99" s="58">
        <v>222344.82</v>
      </c>
      <c r="K99" s="58">
        <v>1710</v>
      </c>
      <c r="L99" s="58"/>
      <c r="M99" s="58"/>
      <c r="N99" s="58"/>
      <c r="O99" s="58"/>
      <c r="P99" s="54">
        <f>SUM(D99:O99)</f>
        <v>642515.99</v>
      </c>
    </row>
    <row r="100" spans="1:16">
      <c r="A100" s="32" t="s">
        <v>220</v>
      </c>
      <c r="B100" s="31" t="s">
        <v>221</v>
      </c>
      <c r="C100" s="32" t="s">
        <v>222</v>
      </c>
      <c r="D100" s="58">
        <v>2000</v>
      </c>
      <c r="E100" s="58">
        <v>0</v>
      </c>
      <c r="F100" s="58">
        <v>7340</v>
      </c>
      <c r="G100" s="58">
        <v>0</v>
      </c>
      <c r="H100" s="58">
        <v>0</v>
      </c>
      <c r="I100" s="54">
        <v>9650</v>
      </c>
      <c r="J100" s="58">
        <v>0</v>
      </c>
      <c r="K100" s="58"/>
      <c r="L100" s="58"/>
      <c r="M100" s="58"/>
      <c r="N100" s="58"/>
      <c r="O100" s="58"/>
      <c r="P100" s="54">
        <f>SUM(D100:O100)</f>
        <v>18990</v>
      </c>
    </row>
    <row r="101" spans="1:16">
      <c r="A101" s="45" t="s">
        <v>223</v>
      </c>
      <c r="B101" s="31" t="s">
        <v>224</v>
      </c>
      <c r="C101" s="45" t="s">
        <v>225</v>
      </c>
      <c r="D101" s="44">
        <v>576802.64</v>
      </c>
      <c r="E101" s="44">
        <v>443623.66</v>
      </c>
      <c r="F101" s="44">
        <v>524855.43000000005</v>
      </c>
      <c r="G101" s="44">
        <v>485008.84</v>
      </c>
      <c r="H101" s="44">
        <v>437874.28</v>
      </c>
      <c r="I101" s="44">
        <v>450241.05</v>
      </c>
      <c r="J101" s="44">
        <v>377574.51</v>
      </c>
      <c r="K101" s="44">
        <v>436092.76</v>
      </c>
      <c r="L101" s="44">
        <v>421000</v>
      </c>
      <c r="M101" s="44">
        <v>421000</v>
      </c>
      <c r="N101" s="44">
        <v>421000</v>
      </c>
      <c r="O101" s="44">
        <v>421000</v>
      </c>
      <c r="P101" s="44">
        <f>SUM(D101:O101)</f>
        <v>5416073.1699999999</v>
      </c>
    </row>
    <row r="102" spans="1:16">
      <c r="A102" s="42" t="s">
        <v>226</v>
      </c>
      <c r="B102" s="31"/>
      <c r="C102" s="42" t="s">
        <v>227</v>
      </c>
      <c r="D102" s="44">
        <f t="shared" ref="D102:P102" si="62">SUM(D103+D108+D280)</f>
        <v>1791778.5899999999</v>
      </c>
      <c r="E102" s="44">
        <f t="shared" si="62"/>
        <v>3316260.41</v>
      </c>
      <c r="F102" s="44">
        <f t="shared" si="62"/>
        <v>2373144.3600000003</v>
      </c>
      <c r="G102" s="44">
        <f t="shared" si="62"/>
        <v>2585009.23</v>
      </c>
      <c r="H102" s="44">
        <f t="shared" si="62"/>
        <v>3470381.4299999997</v>
      </c>
      <c r="I102" s="44">
        <f t="shared" si="62"/>
        <v>3731042.6500000004</v>
      </c>
      <c r="J102" s="44">
        <f t="shared" si="62"/>
        <v>4028681.0300000007</v>
      </c>
      <c r="K102" s="44">
        <f t="shared" si="62"/>
        <v>5588562.6200000001</v>
      </c>
      <c r="L102" s="44">
        <f t="shared" si="62"/>
        <v>4406188.3299999991</v>
      </c>
      <c r="M102" s="44">
        <f t="shared" si="62"/>
        <v>4642264.1733333338</v>
      </c>
      <c r="N102" s="44">
        <f t="shared" si="62"/>
        <v>4861318.0827777758</v>
      </c>
      <c r="O102" s="44">
        <f t="shared" si="62"/>
        <v>4641204.289814814</v>
      </c>
      <c r="P102" s="44">
        <f t="shared" si="62"/>
        <v>45435835.195925921</v>
      </c>
    </row>
    <row r="103" spans="1:16">
      <c r="A103" s="45" t="s">
        <v>228</v>
      </c>
      <c r="B103" s="31"/>
      <c r="C103" s="45" t="s">
        <v>229</v>
      </c>
      <c r="D103" s="44">
        <f t="shared" ref="D103:P103" si="63">SUM(D104+D106)</f>
        <v>332.04</v>
      </c>
      <c r="E103" s="44">
        <f>SUM(E104+E106)</f>
        <v>0</v>
      </c>
      <c r="F103" s="44">
        <f>SUM(F104+F106)</f>
        <v>332.04</v>
      </c>
      <c r="G103" s="44">
        <f>SUM(G104+G106)</f>
        <v>166.02</v>
      </c>
      <c r="H103" s="44">
        <f>SUM(H104+H106)</f>
        <v>0</v>
      </c>
      <c r="I103" s="44">
        <f t="shared" si="63"/>
        <v>181.96</v>
      </c>
      <c r="J103" s="44">
        <f t="shared" si="63"/>
        <v>367.06</v>
      </c>
      <c r="K103" s="44">
        <f t="shared" si="63"/>
        <v>0</v>
      </c>
      <c r="L103" s="44">
        <f t="shared" si="63"/>
        <v>183</v>
      </c>
      <c r="M103" s="44">
        <f t="shared" si="63"/>
        <v>183</v>
      </c>
      <c r="N103" s="44">
        <f t="shared" si="63"/>
        <v>183</v>
      </c>
      <c r="O103" s="44">
        <f t="shared" si="63"/>
        <v>183</v>
      </c>
      <c r="P103" s="44">
        <f t="shared" si="63"/>
        <v>2111.12</v>
      </c>
    </row>
    <row r="104" spans="1:16">
      <c r="A104" s="47" t="s">
        <v>230</v>
      </c>
      <c r="B104" s="31"/>
      <c r="C104" s="47" t="s">
        <v>231</v>
      </c>
      <c r="D104" s="49">
        <f t="shared" ref="D104:P104" si="64">SUM(D105:D105)</f>
        <v>332.04</v>
      </c>
      <c r="E104" s="49">
        <f t="shared" si="64"/>
        <v>0</v>
      </c>
      <c r="F104" s="49">
        <f t="shared" si="64"/>
        <v>332.04</v>
      </c>
      <c r="G104" s="49">
        <f t="shared" si="64"/>
        <v>166.02</v>
      </c>
      <c r="H104" s="49">
        <f t="shared" si="64"/>
        <v>0</v>
      </c>
      <c r="I104" s="49">
        <f t="shared" si="64"/>
        <v>181.96</v>
      </c>
      <c r="J104" s="49">
        <f t="shared" si="64"/>
        <v>367.06</v>
      </c>
      <c r="K104" s="49">
        <f t="shared" si="64"/>
        <v>0</v>
      </c>
      <c r="L104" s="49">
        <f t="shared" si="64"/>
        <v>183</v>
      </c>
      <c r="M104" s="49">
        <f t="shared" si="64"/>
        <v>183</v>
      </c>
      <c r="N104" s="49">
        <f t="shared" si="64"/>
        <v>183</v>
      </c>
      <c r="O104" s="49">
        <f t="shared" si="64"/>
        <v>183</v>
      </c>
      <c r="P104" s="49">
        <f t="shared" si="64"/>
        <v>2111.12</v>
      </c>
    </row>
    <row r="105" spans="1:16">
      <c r="A105" s="32" t="s">
        <v>232</v>
      </c>
      <c r="B105" s="31" t="s">
        <v>29</v>
      </c>
      <c r="C105" s="32" t="s">
        <v>233</v>
      </c>
      <c r="D105" s="58">
        <v>332.04</v>
      </c>
      <c r="E105" s="58">
        <v>0</v>
      </c>
      <c r="F105" s="58">
        <v>332.04</v>
      </c>
      <c r="G105" s="58">
        <v>166.02</v>
      </c>
      <c r="H105" s="58">
        <v>0</v>
      </c>
      <c r="I105" s="54">
        <v>181.96</v>
      </c>
      <c r="J105" s="58">
        <v>367.06</v>
      </c>
      <c r="K105" s="58">
        <v>0</v>
      </c>
      <c r="L105" s="58">
        <v>183</v>
      </c>
      <c r="M105" s="58">
        <v>183</v>
      </c>
      <c r="N105" s="58">
        <v>183</v>
      </c>
      <c r="O105" s="58">
        <v>183</v>
      </c>
      <c r="P105" s="54">
        <f>SUM(D105:O105)</f>
        <v>2111.12</v>
      </c>
    </row>
    <row r="106" spans="1:16">
      <c r="A106" s="47" t="s">
        <v>234</v>
      </c>
      <c r="B106" s="31"/>
      <c r="C106" s="47" t="s">
        <v>235</v>
      </c>
      <c r="D106" s="49">
        <f t="shared" ref="D106:P106" si="65">D107</f>
        <v>0</v>
      </c>
      <c r="E106" s="49">
        <f t="shared" si="65"/>
        <v>0</v>
      </c>
      <c r="F106" s="49">
        <f t="shared" si="65"/>
        <v>0</v>
      </c>
      <c r="G106" s="49">
        <f t="shared" si="65"/>
        <v>0</v>
      </c>
      <c r="H106" s="49">
        <f t="shared" si="65"/>
        <v>0</v>
      </c>
      <c r="I106" s="49">
        <f t="shared" si="65"/>
        <v>0</v>
      </c>
      <c r="J106" s="49">
        <f t="shared" si="65"/>
        <v>0</v>
      </c>
      <c r="K106" s="49">
        <f t="shared" si="65"/>
        <v>0</v>
      </c>
      <c r="L106" s="49">
        <f t="shared" si="65"/>
        <v>0</v>
      </c>
      <c r="M106" s="49">
        <f t="shared" si="65"/>
        <v>0</v>
      </c>
      <c r="N106" s="49">
        <f t="shared" si="65"/>
        <v>0</v>
      </c>
      <c r="O106" s="49">
        <f t="shared" si="65"/>
        <v>0</v>
      </c>
      <c r="P106" s="49">
        <f t="shared" si="65"/>
        <v>0</v>
      </c>
    </row>
    <row r="107" spans="1:16">
      <c r="A107" s="32" t="s">
        <v>236</v>
      </c>
      <c r="B107" s="31" t="s">
        <v>29</v>
      </c>
      <c r="C107" s="32" t="s">
        <v>237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4">
        <f>SUM(D107,E107,F107,G107,H107)</f>
        <v>0</v>
      </c>
      <c r="J107" s="58">
        <v>0</v>
      </c>
      <c r="K107" s="58">
        <v>0</v>
      </c>
      <c r="L107" s="58"/>
      <c r="M107" s="58"/>
      <c r="N107" s="58"/>
      <c r="O107" s="58"/>
      <c r="P107" s="54">
        <f>SUM(D107:O107)</f>
        <v>0</v>
      </c>
    </row>
    <row r="108" spans="1:16">
      <c r="A108" s="45" t="s">
        <v>238</v>
      </c>
      <c r="B108" s="31"/>
      <c r="C108" s="45" t="s">
        <v>239</v>
      </c>
      <c r="D108" s="44">
        <f t="shared" ref="D108:P108" si="66">SUM(D111+D109+D272)</f>
        <v>1791446.5499999998</v>
      </c>
      <c r="E108" s="44">
        <f t="shared" si="66"/>
        <v>3295651.6500000004</v>
      </c>
      <c r="F108" s="44">
        <f t="shared" si="66"/>
        <v>2334161.16</v>
      </c>
      <c r="G108" s="44">
        <f t="shared" si="66"/>
        <v>2565555.84</v>
      </c>
      <c r="H108" s="44">
        <f t="shared" si="66"/>
        <v>3451714.8099999996</v>
      </c>
      <c r="I108" s="44">
        <f t="shared" si="66"/>
        <v>3711725.3000000003</v>
      </c>
      <c r="J108" s="44">
        <f t="shared" si="66"/>
        <v>4028313.9700000007</v>
      </c>
      <c r="K108" s="44">
        <f t="shared" si="66"/>
        <v>5550211.4699999997</v>
      </c>
      <c r="L108" s="44">
        <f t="shared" si="66"/>
        <v>4386843.1499999994</v>
      </c>
      <c r="M108" s="44">
        <f t="shared" si="66"/>
        <v>4622910.0633333335</v>
      </c>
      <c r="N108" s="44">
        <f t="shared" si="66"/>
        <v>4841968.4377777763</v>
      </c>
      <c r="O108" s="44">
        <f t="shared" si="66"/>
        <v>4621854.6448148144</v>
      </c>
      <c r="P108" s="44">
        <f t="shared" si="66"/>
        <v>45202357.045925923</v>
      </c>
    </row>
    <row r="109" spans="1:16">
      <c r="A109" s="47" t="s">
        <v>240</v>
      </c>
      <c r="B109" s="31" t="s">
        <v>29</v>
      </c>
      <c r="C109" s="47" t="s">
        <v>241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/>
      <c r="M109" s="49"/>
      <c r="N109" s="49"/>
      <c r="O109" s="49"/>
      <c r="P109" s="54">
        <f>SUM(D109:O109)</f>
        <v>0</v>
      </c>
    </row>
    <row r="110" spans="1:16">
      <c r="A110" s="47" t="s">
        <v>242</v>
      </c>
      <c r="B110" s="31" t="s">
        <v>29</v>
      </c>
      <c r="C110" s="47" t="s">
        <v>243</v>
      </c>
      <c r="D110" s="49">
        <v>0</v>
      </c>
      <c r="E110" s="49">
        <v>0</v>
      </c>
      <c r="F110" s="49">
        <v>0</v>
      </c>
      <c r="G110" s="49"/>
      <c r="H110" s="49">
        <v>0</v>
      </c>
      <c r="I110" s="49">
        <v>0</v>
      </c>
      <c r="J110" s="49">
        <v>0</v>
      </c>
      <c r="K110" s="49">
        <v>0</v>
      </c>
      <c r="L110" s="49"/>
      <c r="M110" s="49"/>
      <c r="N110" s="49"/>
      <c r="O110" s="49"/>
      <c r="P110" s="54">
        <f>SUM(D110:O110)</f>
        <v>0</v>
      </c>
    </row>
    <row r="111" spans="1:16">
      <c r="A111" s="47" t="s">
        <v>244</v>
      </c>
      <c r="B111" s="31"/>
      <c r="C111" s="47" t="s">
        <v>245</v>
      </c>
      <c r="D111" s="49">
        <f t="shared" ref="D111:P111" si="67">SUM(D112+D268)</f>
        <v>564090.13</v>
      </c>
      <c r="E111" s="49">
        <f t="shared" si="67"/>
        <v>720328.77</v>
      </c>
      <c r="F111" s="49">
        <f t="shared" si="67"/>
        <v>672460.46</v>
      </c>
      <c r="G111" s="49">
        <f t="shared" si="67"/>
        <v>731920.40999999992</v>
      </c>
      <c r="H111" s="49">
        <f t="shared" si="67"/>
        <v>764228.35</v>
      </c>
      <c r="I111" s="49">
        <f t="shared" si="67"/>
        <v>724556.06</v>
      </c>
      <c r="J111" s="49">
        <f t="shared" si="67"/>
        <v>795178.65000000014</v>
      </c>
      <c r="K111" s="49">
        <f t="shared" si="67"/>
        <v>742965.99</v>
      </c>
      <c r="L111" s="49">
        <f t="shared" si="67"/>
        <v>710372.09333333338</v>
      </c>
      <c r="M111" s="49">
        <f t="shared" si="67"/>
        <v>718086.41444444447</v>
      </c>
      <c r="N111" s="49">
        <f t="shared" si="67"/>
        <v>713455.09925925918</v>
      </c>
      <c r="O111" s="49">
        <f t="shared" si="67"/>
        <v>713662.152345679</v>
      </c>
      <c r="P111" s="49">
        <f t="shared" si="67"/>
        <v>8571304.5793827157</v>
      </c>
    </row>
    <row r="112" spans="1:16" ht="13.5" customHeight="1">
      <c r="A112" s="50" t="s">
        <v>246</v>
      </c>
      <c r="B112" s="31"/>
      <c r="C112" s="50" t="s">
        <v>247</v>
      </c>
      <c r="D112" s="52">
        <f t="shared" ref="D112:P112" si="68">SUM(D113+D114+D162+D163+D164+D165+D192+D210)</f>
        <v>290006.84000000003</v>
      </c>
      <c r="E112" s="52">
        <f t="shared" si="68"/>
        <v>394687.64</v>
      </c>
      <c r="F112" s="52">
        <f t="shared" si="68"/>
        <v>355598.65</v>
      </c>
      <c r="G112" s="52">
        <f t="shared" si="68"/>
        <v>369631.87</v>
      </c>
      <c r="H112" s="52">
        <f t="shared" si="68"/>
        <v>393981.98</v>
      </c>
      <c r="I112" s="52">
        <f t="shared" si="68"/>
        <v>355530.89</v>
      </c>
      <c r="J112" s="52">
        <f t="shared" si="68"/>
        <v>395660.84000000008</v>
      </c>
      <c r="K112" s="52">
        <f t="shared" si="68"/>
        <v>361405.72000000003</v>
      </c>
      <c r="L112" s="52">
        <f t="shared" si="68"/>
        <v>327004.34333333332</v>
      </c>
      <c r="M112" s="52">
        <f t="shared" si="68"/>
        <v>329937.80444444448</v>
      </c>
      <c r="N112" s="52">
        <f t="shared" si="68"/>
        <v>329096.22259259259</v>
      </c>
      <c r="O112" s="52">
        <f t="shared" si="68"/>
        <v>328370.40679012344</v>
      </c>
      <c r="P112" s="52">
        <f t="shared" si="68"/>
        <v>4230913.2071604934</v>
      </c>
    </row>
    <row r="113" spans="1:16">
      <c r="A113" s="50" t="s">
        <v>248</v>
      </c>
      <c r="B113" s="31" t="s">
        <v>249</v>
      </c>
      <c r="C113" s="50" t="s">
        <v>250</v>
      </c>
      <c r="D113" s="52">
        <v>23191.54</v>
      </c>
      <c r="E113" s="52">
        <v>29522.83</v>
      </c>
      <c r="F113" s="52">
        <v>34674.870000000003</v>
      </c>
      <c r="G113" s="52">
        <v>36768.51</v>
      </c>
      <c r="H113" s="52">
        <v>31521.68</v>
      </c>
      <c r="I113" s="52">
        <v>27992.16</v>
      </c>
      <c r="J113" s="52">
        <v>27343.09</v>
      </c>
      <c r="K113" s="52">
        <v>20542.18</v>
      </c>
      <c r="L113" s="52"/>
      <c r="M113" s="52"/>
      <c r="N113" s="52"/>
      <c r="O113" s="52"/>
      <c r="P113" s="52">
        <f>SUM(D113:O113)</f>
        <v>231556.86</v>
      </c>
    </row>
    <row r="114" spans="1:16">
      <c r="A114" s="50" t="s">
        <v>251</v>
      </c>
      <c r="B114" s="31"/>
      <c r="C114" s="50" t="s">
        <v>252</v>
      </c>
      <c r="D114" s="52">
        <f t="shared" ref="D114:P114" si="69">SUM(D115:D161)</f>
        <v>62847.159999999996</v>
      </c>
      <c r="E114" s="52">
        <f t="shared" si="69"/>
        <v>123393.78</v>
      </c>
      <c r="F114" s="52">
        <f t="shared" si="69"/>
        <v>107745.15000000001</v>
      </c>
      <c r="G114" s="52">
        <f t="shared" si="69"/>
        <v>88502.35000000002</v>
      </c>
      <c r="H114" s="52">
        <f t="shared" si="69"/>
        <v>104341.45</v>
      </c>
      <c r="I114" s="52">
        <f t="shared" si="69"/>
        <v>102417.93999999999</v>
      </c>
      <c r="J114" s="52">
        <f t="shared" si="69"/>
        <v>126590.18999999999</v>
      </c>
      <c r="K114" s="52">
        <f t="shared" si="69"/>
        <v>120528.23000000001</v>
      </c>
      <c r="L114" s="52">
        <f t="shared" si="69"/>
        <v>112224</v>
      </c>
      <c r="M114" s="52">
        <f t="shared" si="69"/>
        <v>112224</v>
      </c>
      <c r="N114" s="52">
        <f t="shared" si="69"/>
        <v>112224</v>
      </c>
      <c r="O114" s="52">
        <f t="shared" si="69"/>
        <v>112224</v>
      </c>
      <c r="P114" s="52">
        <f t="shared" si="69"/>
        <v>1285262.2500000002</v>
      </c>
    </row>
    <row r="115" spans="1:16">
      <c r="A115" s="32" t="s">
        <v>253</v>
      </c>
      <c r="B115" s="31" t="s">
        <v>254</v>
      </c>
      <c r="C115" s="32" t="s">
        <v>255</v>
      </c>
      <c r="D115" s="58">
        <v>130.52000000000001</v>
      </c>
      <c r="E115" s="58">
        <v>380.02</v>
      </c>
      <c r="F115" s="58">
        <v>273.31</v>
      </c>
      <c r="G115" s="58">
        <v>321.77999999999997</v>
      </c>
      <c r="H115" s="58">
        <v>345.44</v>
      </c>
      <c r="I115" s="54">
        <v>315.89</v>
      </c>
      <c r="J115" s="58">
        <v>346.89</v>
      </c>
      <c r="K115" s="58">
        <v>309.42</v>
      </c>
      <c r="L115" s="58">
        <v>324</v>
      </c>
      <c r="M115" s="58">
        <f>L115</f>
        <v>324</v>
      </c>
      <c r="N115" s="58">
        <f>M115</f>
        <v>324</v>
      </c>
      <c r="O115" s="58">
        <f>N115</f>
        <v>324</v>
      </c>
      <c r="P115" s="54">
        <f>SUM(D115:O115)</f>
        <v>3719.27</v>
      </c>
    </row>
    <row r="116" spans="1:16">
      <c r="A116" s="32" t="s">
        <v>256</v>
      </c>
      <c r="B116" s="31" t="s">
        <v>257</v>
      </c>
      <c r="C116" s="32" t="s">
        <v>258</v>
      </c>
      <c r="D116" s="58">
        <v>4400.67</v>
      </c>
      <c r="E116" s="58">
        <v>4384.92</v>
      </c>
      <c r="F116" s="58">
        <v>1388.24</v>
      </c>
      <c r="G116" s="58">
        <v>650.53</v>
      </c>
      <c r="H116" s="58">
        <v>1015.88</v>
      </c>
      <c r="I116" s="54">
        <v>1602.52</v>
      </c>
      <c r="J116" s="58">
        <v>3251.28</v>
      </c>
      <c r="K116" s="58">
        <v>2506.27</v>
      </c>
      <c r="L116" s="58">
        <v>2400</v>
      </c>
      <c r="M116" s="58">
        <f t="shared" ref="M116:O163" si="70">L116</f>
        <v>2400</v>
      </c>
      <c r="N116" s="58">
        <f t="shared" si="70"/>
        <v>2400</v>
      </c>
      <c r="O116" s="58">
        <f t="shared" si="70"/>
        <v>2400</v>
      </c>
      <c r="P116" s="54">
        <f t="shared" ref="P116:P164" si="71">SUM(D116:O116)</f>
        <v>28800.31</v>
      </c>
    </row>
    <row r="117" spans="1:16">
      <c r="A117" s="32" t="s">
        <v>259</v>
      </c>
      <c r="B117" s="31" t="s">
        <v>260</v>
      </c>
      <c r="C117" s="32" t="s">
        <v>261</v>
      </c>
      <c r="D117" s="58">
        <v>661.87</v>
      </c>
      <c r="E117" s="58">
        <v>8671.4500000000007</v>
      </c>
      <c r="F117" s="58">
        <v>5042.01</v>
      </c>
      <c r="G117" s="58">
        <v>3010.21</v>
      </c>
      <c r="H117" s="58">
        <v>744.85</v>
      </c>
      <c r="I117" s="54">
        <v>4464.6400000000003</v>
      </c>
      <c r="J117" s="58">
        <v>8409.24</v>
      </c>
      <c r="K117" s="58">
        <v>8633.49</v>
      </c>
      <c r="L117" s="58">
        <v>7100</v>
      </c>
      <c r="M117" s="58">
        <f t="shared" si="70"/>
        <v>7100</v>
      </c>
      <c r="N117" s="58">
        <f t="shared" si="70"/>
        <v>7100</v>
      </c>
      <c r="O117" s="58">
        <f t="shared" si="70"/>
        <v>7100</v>
      </c>
      <c r="P117" s="54">
        <f t="shared" si="71"/>
        <v>68037.759999999995</v>
      </c>
    </row>
    <row r="118" spans="1:16">
      <c r="A118" s="32" t="s">
        <v>262</v>
      </c>
      <c r="B118" s="31" t="s">
        <v>123</v>
      </c>
      <c r="C118" s="32" t="s">
        <v>263</v>
      </c>
      <c r="D118" s="58">
        <v>89.07</v>
      </c>
      <c r="E118" s="58">
        <v>368.69</v>
      </c>
      <c r="F118" s="58">
        <v>150.87</v>
      </c>
      <c r="G118" s="58">
        <v>609.28</v>
      </c>
      <c r="H118" s="58">
        <v>11686.19</v>
      </c>
      <c r="I118" s="54">
        <v>6069.26</v>
      </c>
      <c r="J118" s="58">
        <v>6159.37</v>
      </c>
      <c r="K118" s="58">
        <v>4217.99</v>
      </c>
      <c r="L118" s="58">
        <v>4100</v>
      </c>
      <c r="M118" s="58">
        <f t="shared" si="70"/>
        <v>4100</v>
      </c>
      <c r="N118" s="58">
        <f t="shared" si="70"/>
        <v>4100</v>
      </c>
      <c r="O118" s="58">
        <f t="shared" si="70"/>
        <v>4100</v>
      </c>
      <c r="P118" s="54">
        <f t="shared" si="71"/>
        <v>45750.720000000001</v>
      </c>
    </row>
    <row r="119" spans="1:16">
      <c r="A119" s="32" t="s">
        <v>264</v>
      </c>
      <c r="B119" s="31" t="s">
        <v>265</v>
      </c>
      <c r="C119" s="32" t="s">
        <v>266</v>
      </c>
      <c r="D119" s="58">
        <v>341.57</v>
      </c>
      <c r="E119" s="58">
        <v>1784.44</v>
      </c>
      <c r="F119" s="58">
        <v>41.41</v>
      </c>
      <c r="G119" s="58">
        <v>561.71</v>
      </c>
      <c r="H119" s="58">
        <v>346.06</v>
      </c>
      <c r="I119" s="54">
        <v>892.85</v>
      </c>
      <c r="J119" s="58">
        <v>1433.11</v>
      </c>
      <c r="K119" s="58">
        <v>1392.08</v>
      </c>
      <c r="L119" s="58">
        <v>1200</v>
      </c>
      <c r="M119" s="58">
        <f t="shared" si="70"/>
        <v>1200</v>
      </c>
      <c r="N119" s="58">
        <f t="shared" si="70"/>
        <v>1200</v>
      </c>
      <c r="O119" s="58">
        <f t="shared" si="70"/>
        <v>1200</v>
      </c>
      <c r="P119" s="54">
        <f t="shared" si="71"/>
        <v>11593.23</v>
      </c>
    </row>
    <row r="120" spans="1:16">
      <c r="A120" s="32" t="s">
        <v>267</v>
      </c>
      <c r="B120" s="31" t="s">
        <v>268</v>
      </c>
      <c r="C120" s="32" t="s">
        <v>269</v>
      </c>
      <c r="D120" s="58">
        <v>818.2</v>
      </c>
      <c r="E120" s="58">
        <v>1043.3699999999999</v>
      </c>
      <c r="F120" s="58">
        <v>1280.3599999999999</v>
      </c>
      <c r="G120" s="58">
        <v>1345.37</v>
      </c>
      <c r="H120" s="58">
        <v>1076.28</v>
      </c>
      <c r="I120" s="54">
        <v>1657.66</v>
      </c>
      <c r="J120" s="58">
        <v>1622.02</v>
      </c>
      <c r="K120" s="58">
        <v>2551.4499999999998</v>
      </c>
      <c r="L120" s="58">
        <v>1900</v>
      </c>
      <c r="M120" s="58">
        <f t="shared" si="70"/>
        <v>1900</v>
      </c>
      <c r="N120" s="58">
        <f t="shared" si="70"/>
        <v>1900</v>
      </c>
      <c r="O120" s="58">
        <f t="shared" si="70"/>
        <v>1900</v>
      </c>
      <c r="P120" s="54">
        <f t="shared" si="71"/>
        <v>18994.71</v>
      </c>
    </row>
    <row r="121" spans="1:16">
      <c r="A121" s="32" t="s">
        <v>270</v>
      </c>
      <c r="B121" s="31" t="s">
        <v>271</v>
      </c>
      <c r="C121" s="32" t="s">
        <v>272</v>
      </c>
      <c r="D121" s="58">
        <v>4101.78</v>
      </c>
      <c r="E121" s="58">
        <v>6630.87</v>
      </c>
      <c r="F121" s="58">
        <v>5886.35</v>
      </c>
      <c r="G121" s="58">
        <v>6535.08</v>
      </c>
      <c r="H121" s="58">
        <v>6872.62</v>
      </c>
      <c r="I121" s="54">
        <v>6365.76</v>
      </c>
      <c r="J121" s="58">
        <v>7305.26</v>
      </c>
      <c r="K121" s="58">
        <v>6521.51</v>
      </c>
      <c r="L121" s="58">
        <v>6700</v>
      </c>
      <c r="M121" s="58">
        <f t="shared" si="70"/>
        <v>6700</v>
      </c>
      <c r="N121" s="58">
        <f t="shared" si="70"/>
        <v>6700</v>
      </c>
      <c r="O121" s="58">
        <f t="shared" si="70"/>
        <v>6700</v>
      </c>
      <c r="P121" s="54">
        <f t="shared" si="71"/>
        <v>77019.23000000001</v>
      </c>
    </row>
    <row r="122" spans="1:16">
      <c r="A122" s="32" t="s">
        <v>273</v>
      </c>
      <c r="B122" s="31" t="s">
        <v>274</v>
      </c>
      <c r="C122" s="32" t="s">
        <v>275</v>
      </c>
      <c r="D122" s="58">
        <v>2234.71</v>
      </c>
      <c r="E122" s="58">
        <v>6638.89</v>
      </c>
      <c r="F122" s="58">
        <v>4578.6899999999996</v>
      </c>
      <c r="G122" s="58">
        <v>5109.13</v>
      </c>
      <c r="H122" s="58">
        <v>5454.69</v>
      </c>
      <c r="I122" s="54">
        <v>4943.16</v>
      </c>
      <c r="J122" s="58">
        <v>4935.9799999999996</v>
      </c>
      <c r="K122" s="58">
        <v>4795.6099999999997</v>
      </c>
      <c r="L122" s="58">
        <v>4800</v>
      </c>
      <c r="M122" s="58">
        <f t="shared" si="70"/>
        <v>4800</v>
      </c>
      <c r="N122" s="58">
        <f t="shared" si="70"/>
        <v>4800</v>
      </c>
      <c r="O122" s="58">
        <f t="shared" si="70"/>
        <v>4800</v>
      </c>
      <c r="P122" s="54">
        <f t="shared" si="71"/>
        <v>57890.86</v>
      </c>
    </row>
    <row r="123" spans="1:16">
      <c r="A123" s="32" t="s">
        <v>276</v>
      </c>
      <c r="B123" s="31" t="s">
        <v>277</v>
      </c>
      <c r="C123" s="32" t="s">
        <v>278</v>
      </c>
      <c r="D123" s="58">
        <v>740.89</v>
      </c>
      <c r="E123" s="58">
        <v>2632.82</v>
      </c>
      <c r="F123" s="58">
        <v>3136.25</v>
      </c>
      <c r="G123" s="58">
        <v>4104.16</v>
      </c>
      <c r="H123" s="58">
        <v>4501.9399999999996</v>
      </c>
      <c r="I123" s="54">
        <v>3353.69</v>
      </c>
      <c r="J123" s="58">
        <v>3935.38</v>
      </c>
      <c r="K123" s="58">
        <v>3552.5</v>
      </c>
      <c r="L123" s="58">
        <v>3600</v>
      </c>
      <c r="M123" s="58">
        <f t="shared" si="70"/>
        <v>3600</v>
      </c>
      <c r="N123" s="58">
        <f t="shared" si="70"/>
        <v>3600</v>
      </c>
      <c r="O123" s="58">
        <f t="shared" si="70"/>
        <v>3600</v>
      </c>
      <c r="P123" s="54">
        <f t="shared" si="71"/>
        <v>40357.629999999997</v>
      </c>
    </row>
    <row r="124" spans="1:16">
      <c r="A124" s="32" t="s">
        <v>279</v>
      </c>
      <c r="B124" s="31" t="s">
        <v>280</v>
      </c>
      <c r="C124" s="32" t="s">
        <v>281</v>
      </c>
      <c r="D124" s="58">
        <v>321.77</v>
      </c>
      <c r="E124" s="58">
        <v>2151.94</v>
      </c>
      <c r="F124" s="58">
        <v>1788.91</v>
      </c>
      <c r="G124" s="58">
        <v>2078.2199999999998</v>
      </c>
      <c r="H124" s="58">
        <v>75.14</v>
      </c>
      <c r="I124" s="54">
        <v>247.9</v>
      </c>
      <c r="J124" s="58">
        <v>1136.1199999999999</v>
      </c>
      <c r="K124" s="58">
        <v>1437.72</v>
      </c>
      <c r="L124" s="58">
        <v>940</v>
      </c>
      <c r="M124" s="58">
        <f t="shared" si="70"/>
        <v>940</v>
      </c>
      <c r="N124" s="58">
        <f t="shared" si="70"/>
        <v>940</v>
      </c>
      <c r="O124" s="58">
        <f t="shared" si="70"/>
        <v>940</v>
      </c>
      <c r="P124" s="54">
        <f t="shared" si="71"/>
        <v>12997.72</v>
      </c>
    </row>
    <row r="125" spans="1:16">
      <c r="A125" s="32" t="s">
        <v>282</v>
      </c>
      <c r="B125" s="31" t="s">
        <v>283</v>
      </c>
      <c r="C125" s="32" t="s">
        <v>284</v>
      </c>
      <c r="D125" s="58">
        <v>183.19</v>
      </c>
      <c r="E125" s="58">
        <v>356.74</v>
      </c>
      <c r="F125" s="58">
        <v>346.3</v>
      </c>
      <c r="G125" s="58">
        <v>270.02999999999997</v>
      </c>
      <c r="H125" s="58">
        <v>83.97</v>
      </c>
      <c r="I125" s="54">
        <v>3.09</v>
      </c>
      <c r="J125" s="58">
        <v>385.65</v>
      </c>
      <c r="K125" s="58">
        <v>998.73</v>
      </c>
      <c r="L125" s="58">
        <v>400</v>
      </c>
      <c r="M125" s="58">
        <f t="shared" si="70"/>
        <v>400</v>
      </c>
      <c r="N125" s="58">
        <f t="shared" si="70"/>
        <v>400</v>
      </c>
      <c r="O125" s="58">
        <f t="shared" si="70"/>
        <v>400</v>
      </c>
      <c r="P125" s="54">
        <f t="shared" si="71"/>
        <v>4227.7</v>
      </c>
    </row>
    <row r="126" spans="1:16">
      <c r="A126" s="32" t="s">
        <v>285</v>
      </c>
      <c r="B126" s="31" t="s">
        <v>286</v>
      </c>
      <c r="C126" s="32" t="s">
        <v>287</v>
      </c>
      <c r="D126" s="58">
        <v>1322.65</v>
      </c>
      <c r="E126" s="58">
        <v>5334.76</v>
      </c>
      <c r="F126" s="58">
        <v>4644.6400000000003</v>
      </c>
      <c r="G126" s="58">
        <v>6184.63</v>
      </c>
      <c r="H126" s="58">
        <v>7798.13</v>
      </c>
      <c r="I126" s="54">
        <v>6488.57</v>
      </c>
      <c r="J126" s="58">
        <v>6722.47</v>
      </c>
      <c r="K126" s="58">
        <v>4598.46</v>
      </c>
      <c r="L126" s="58">
        <v>4200</v>
      </c>
      <c r="M126" s="58">
        <f t="shared" si="70"/>
        <v>4200</v>
      </c>
      <c r="N126" s="58">
        <f t="shared" si="70"/>
        <v>4200</v>
      </c>
      <c r="O126" s="58">
        <f t="shared" si="70"/>
        <v>4200</v>
      </c>
      <c r="P126" s="54">
        <f t="shared" si="71"/>
        <v>59894.31</v>
      </c>
    </row>
    <row r="127" spans="1:16">
      <c r="A127" s="32" t="s">
        <v>288</v>
      </c>
      <c r="B127" s="31" t="s">
        <v>289</v>
      </c>
      <c r="C127" s="32" t="s">
        <v>290</v>
      </c>
      <c r="D127" s="58">
        <v>413</v>
      </c>
      <c r="E127" s="58">
        <v>1091.7</v>
      </c>
      <c r="F127" s="58">
        <v>784.24</v>
      </c>
      <c r="G127" s="58">
        <v>787.79</v>
      </c>
      <c r="H127" s="58">
        <v>619.14</v>
      </c>
      <c r="I127" s="54">
        <v>353.28</v>
      </c>
      <c r="J127" s="58">
        <v>322.56</v>
      </c>
      <c r="K127" s="58">
        <v>287.25</v>
      </c>
      <c r="L127" s="58">
        <v>250</v>
      </c>
      <c r="M127" s="58">
        <f t="shared" si="70"/>
        <v>250</v>
      </c>
      <c r="N127" s="58">
        <f t="shared" si="70"/>
        <v>250</v>
      </c>
      <c r="O127" s="58">
        <f t="shared" si="70"/>
        <v>250</v>
      </c>
      <c r="P127" s="54">
        <f t="shared" si="71"/>
        <v>5658.96</v>
      </c>
    </row>
    <row r="128" spans="1:16">
      <c r="A128" s="32" t="s">
        <v>291</v>
      </c>
      <c r="B128" s="31" t="s">
        <v>292</v>
      </c>
      <c r="C128" s="32" t="s">
        <v>293</v>
      </c>
      <c r="D128" s="58">
        <v>1054.57</v>
      </c>
      <c r="E128" s="58">
        <v>999.42</v>
      </c>
      <c r="F128" s="58">
        <v>1002.5</v>
      </c>
      <c r="G128" s="58">
        <v>1068.6199999999999</v>
      </c>
      <c r="H128" s="58">
        <v>1030.32</v>
      </c>
      <c r="I128" s="54">
        <v>127.58</v>
      </c>
      <c r="J128" s="58">
        <v>345.99</v>
      </c>
      <c r="K128" s="58">
        <v>299.42</v>
      </c>
      <c r="L128" s="58">
        <v>250</v>
      </c>
      <c r="M128" s="58">
        <f t="shared" si="70"/>
        <v>250</v>
      </c>
      <c r="N128" s="58">
        <f t="shared" si="70"/>
        <v>250</v>
      </c>
      <c r="O128" s="58">
        <f t="shared" si="70"/>
        <v>250</v>
      </c>
      <c r="P128" s="54">
        <f t="shared" si="71"/>
        <v>6928.4199999999992</v>
      </c>
    </row>
    <row r="129" spans="1:16">
      <c r="A129" s="32" t="s">
        <v>294</v>
      </c>
      <c r="B129" s="31" t="s">
        <v>295</v>
      </c>
      <c r="C129" s="32" t="s">
        <v>296</v>
      </c>
      <c r="D129" s="58">
        <v>223.05</v>
      </c>
      <c r="E129" s="58">
        <v>645.36</v>
      </c>
      <c r="F129" s="58">
        <v>635.6</v>
      </c>
      <c r="G129" s="58">
        <v>835.08</v>
      </c>
      <c r="H129" s="58">
        <v>1235.8399999999999</v>
      </c>
      <c r="I129" s="54">
        <v>1088.79</v>
      </c>
      <c r="J129" s="58">
        <v>1076.95</v>
      </c>
      <c r="K129" s="58">
        <v>1002.65</v>
      </c>
      <c r="L129" s="58">
        <v>1000</v>
      </c>
      <c r="M129" s="58">
        <f t="shared" si="70"/>
        <v>1000</v>
      </c>
      <c r="N129" s="58">
        <f t="shared" si="70"/>
        <v>1000</v>
      </c>
      <c r="O129" s="58">
        <f t="shared" si="70"/>
        <v>1000</v>
      </c>
      <c r="P129" s="54">
        <f t="shared" si="71"/>
        <v>10743.32</v>
      </c>
    </row>
    <row r="130" spans="1:16">
      <c r="A130" s="32" t="s">
        <v>297</v>
      </c>
      <c r="B130" s="31" t="s">
        <v>298</v>
      </c>
      <c r="C130" s="32" t="s">
        <v>299</v>
      </c>
      <c r="D130" s="58">
        <v>5461.41</v>
      </c>
      <c r="E130" s="58">
        <v>15733.5</v>
      </c>
      <c r="F130" s="58">
        <v>11270.54</v>
      </c>
      <c r="G130" s="58">
        <v>13235.37</v>
      </c>
      <c r="H130" s="58">
        <v>14046.35</v>
      </c>
      <c r="I130" s="54">
        <v>12769.17</v>
      </c>
      <c r="J130" s="58">
        <v>13651.07</v>
      </c>
      <c r="K130" s="58">
        <v>12333.86</v>
      </c>
      <c r="L130" s="58">
        <v>12500</v>
      </c>
      <c r="M130" s="58">
        <f t="shared" si="70"/>
        <v>12500</v>
      </c>
      <c r="N130" s="58">
        <f t="shared" si="70"/>
        <v>12500</v>
      </c>
      <c r="O130" s="58">
        <f t="shared" si="70"/>
        <v>12500</v>
      </c>
      <c r="P130" s="54">
        <f t="shared" si="71"/>
        <v>148501.27000000002</v>
      </c>
    </row>
    <row r="131" spans="1:16">
      <c r="A131" s="60" t="s">
        <v>300</v>
      </c>
      <c r="B131" s="31" t="s">
        <v>301</v>
      </c>
      <c r="C131" s="32" t="s">
        <v>302</v>
      </c>
      <c r="D131" s="58">
        <v>10787.16</v>
      </c>
      <c r="E131" s="58">
        <v>9790.18</v>
      </c>
      <c r="F131" s="58">
        <v>10114.74</v>
      </c>
      <c r="G131" s="58">
        <v>10880.69</v>
      </c>
      <c r="H131" s="58">
        <v>10929.26</v>
      </c>
      <c r="I131" s="54">
        <v>11342.78</v>
      </c>
      <c r="J131" s="58">
        <v>13943.52</v>
      </c>
      <c r="K131" s="58">
        <v>12611.64</v>
      </c>
      <c r="L131" s="58">
        <v>12600</v>
      </c>
      <c r="M131" s="58">
        <f t="shared" si="70"/>
        <v>12600</v>
      </c>
      <c r="N131" s="58">
        <f t="shared" si="70"/>
        <v>12600</v>
      </c>
      <c r="O131" s="58">
        <f t="shared" si="70"/>
        <v>12600</v>
      </c>
      <c r="P131" s="54">
        <f t="shared" si="71"/>
        <v>140799.97</v>
      </c>
    </row>
    <row r="132" spans="1:16">
      <c r="A132" s="32" t="s">
        <v>303</v>
      </c>
      <c r="B132" s="31" t="s">
        <v>304</v>
      </c>
      <c r="C132" s="32" t="s">
        <v>305</v>
      </c>
      <c r="D132" s="58">
        <v>283.04000000000002</v>
      </c>
      <c r="E132" s="58">
        <v>332.27</v>
      </c>
      <c r="F132" s="58">
        <v>261.3</v>
      </c>
      <c r="G132" s="58">
        <v>291.87</v>
      </c>
      <c r="H132" s="58">
        <v>285.66000000000003</v>
      </c>
      <c r="I132" s="54">
        <v>327.45</v>
      </c>
      <c r="J132" s="58">
        <v>309.68</v>
      </c>
      <c r="K132" s="58">
        <v>0</v>
      </c>
      <c r="L132" s="58">
        <v>0</v>
      </c>
      <c r="M132" s="58">
        <f t="shared" si="70"/>
        <v>0</v>
      </c>
      <c r="N132" s="58">
        <f t="shared" si="70"/>
        <v>0</v>
      </c>
      <c r="O132" s="58">
        <f t="shared" si="70"/>
        <v>0</v>
      </c>
      <c r="P132" s="54">
        <f t="shared" si="71"/>
        <v>2091.27</v>
      </c>
    </row>
    <row r="133" spans="1:16">
      <c r="A133" s="32" t="s">
        <v>306</v>
      </c>
      <c r="B133" s="31" t="s">
        <v>307</v>
      </c>
      <c r="C133" s="32" t="s">
        <v>308</v>
      </c>
      <c r="D133" s="58">
        <v>1783.83</v>
      </c>
      <c r="E133" s="58">
        <v>1301.3399999999999</v>
      </c>
      <c r="F133" s="58">
        <v>880.2</v>
      </c>
      <c r="G133" s="58">
        <v>1764.39</v>
      </c>
      <c r="H133" s="58">
        <v>1321.2</v>
      </c>
      <c r="I133" s="54">
        <v>1551.79</v>
      </c>
      <c r="J133" s="58">
        <v>578.16</v>
      </c>
      <c r="K133" s="58">
        <v>1178.74</v>
      </c>
      <c r="L133" s="58">
        <v>1100</v>
      </c>
      <c r="M133" s="58">
        <f t="shared" si="70"/>
        <v>1100</v>
      </c>
      <c r="N133" s="58">
        <f t="shared" si="70"/>
        <v>1100</v>
      </c>
      <c r="O133" s="58">
        <f t="shared" si="70"/>
        <v>1100</v>
      </c>
      <c r="P133" s="54">
        <f t="shared" si="71"/>
        <v>14759.65</v>
      </c>
    </row>
    <row r="134" spans="1:16">
      <c r="A134" s="32" t="s">
        <v>309</v>
      </c>
      <c r="B134" s="31" t="s">
        <v>310</v>
      </c>
      <c r="C134" s="32" t="s">
        <v>311</v>
      </c>
      <c r="D134" s="58">
        <v>55.63</v>
      </c>
      <c r="E134" s="58">
        <v>50.19</v>
      </c>
      <c r="F134" s="58">
        <v>710.18</v>
      </c>
      <c r="G134" s="58">
        <v>889.16</v>
      </c>
      <c r="H134" s="58">
        <v>917.96</v>
      </c>
      <c r="I134" s="54">
        <v>887.55</v>
      </c>
      <c r="J134" s="58">
        <v>1078.71</v>
      </c>
      <c r="K134" s="58">
        <v>960</v>
      </c>
      <c r="L134" s="58">
        <v>950</v>
      </c>
      <c r="M134" s="58">
        <f t="shared" si="70"/>
        <v>950</v>
      </c>
      <c r="N134" s="58">
        <f t="shared" si="70"/>
        <v>950</v>
      </c>
      <c r="O134" s="58">
        <f t="shared" si="70"/>
        <v>950</v>
      </c>
      <c r="P134" s="54">
        <f t="shared" si="71"/>
        <v>9349.380000000001</v>
      </c>
    </row>
    <row r="135" spans="1:16">
      <c r="A135" s="32" t="s">
        <v>312</v>
      </c>
      <c r="B135" s="31" t="s">
        <v>313</v>
      </c>
      <c r="C135" s="32" t="s">
        <v>314</v>
      </c>
      <c r="D135" s="58">
        <v>1.72</v>
      </c>
      <c r="E135" s="58">
        <v>1.64</v>
      </c>
      <c r="F135" s="58">
        <v>1.65</v>
      </c>
      <c r="G135" s="58">
        <v>1.8</v>
      </c>
      <c r="H135" s="58">
        <v>1.93</v>
      </c>
      <c r="I135" s="54">
        <v>1.58</v>
      </c>
      <c r="J135" s="58">
        <v>2.15</v>
      </c>
      <c r="K135" s="58">
        <v>0.75</v>
      </c>
      <c r="L135" s="58">
        <v>0</v>
      </c>
      <c r="M135" s="58">
        <f t="shared" si="70"/>
        <v>0</v>
      </c>
      <c r="N135" s="58">
        <f t="shared" si="70"/>
        <v>0</v>
      </c>
      <c r="O135" s="58">
        <f t="shared" si="70"/>
        <v>0</v>
      </c>
      <c r="P135" s="54">
        <f t="shared" si="71"/>
        <v>13.22</v>
      </c>
    </row>
    <row r="136" spans="1:16">
      <c r="A136" s="32" t="s">
        <v>315</v>
      </c>
      <c r="B136" s="31" t="s">
        <v>316</v>
      </c>
      <c r="C136" s="32" t="s">
        <v>317</v>
      </c>
      <c r="D136" s="58">
        <v>1149.5899999999999</v>
      </c>
      <c r="E136" s="58">
        <v>3396.82</v>
      </c>
      <c r="F136" s="58">
        <v>2431.19</v>
      </c>
      <c r="G136" s="58">
        <v>2865.96</v>
      </c>
      <c r="H136" s="58">
        <v>3077.06</v>
      </c>
      <c r="I136" s="54">
        <v>2811.77</v>
      </c>
      <c r="J136" s="58">
        <v>3085.17</v>
      </c>
      <c r="K136" s="58">
        <v>2750.51</v>
      </c>
      <c r="L136" s="58">
        <v>2800</v>
      </c>
      <c r="M136" s="58">
        <f t="shared" si="70"/>
        <v>2800</v>
      </c>
      <c r="N136" s="58">
        <f t="shared" si="70"/>
        <v>2800</v>
      </c>
      <c r="O136" s="58">
        <f t="shared" si="70"/>
        <v>2800</v>
      </c>
      <c r="P136" s="54">
        <f t="shared" si="71"/>
        <v>32768.07</v>
      </c>
    </row>
    <row r="137" spans="1:16">
      <c r="A137" s="32" t="s">
        <v>318</v>
      </c>
      <c r="B137" s="31" t="s">
        <v>319</v>
      </c>
      <c r="C137" s="32" t="s">
        <v>320</v>
      </c>
      <c r="D137" s="58">
        <v>1018.55</v>
      </c>
      <c r="E137" s="58">
        <v>3755.64</v>
      </c>
      <c r="F137" s="58">
        <v>1248.55</v>
      </c>
      <c r="G137" s="58">
        <v>1520.9</v>
      </c>
      <c r="H137" s="58">
        <v>1845.85</v>
      </c>
      <c r="I137" s="54">
        <v>1686.04</v>
      </c>
      <c r="J137" s="58">
        <v>2125.59</v>
      </c>
      <c r="K137" s="58">
        <v>1644.95</v>
      </c>
      <c r="L137" s="58">
        <v>1800</v>
      </c>
      <c r="M137" s="58">
        <f t="shared" si="70"/>
        <v>1800</v>
      </c>
      <c r="N137" s="58">
        <f t="shared" si="70"/>
        <v>1800</v>
      </c>
      <c r="O137" s="58">
        <f t="shared" si="70"/>
        <v>1800</v>
      </c>
      <c r="P137" s="54">
        <f t="shared" si="71"/>
        <v>22046.07</v>
      </c>
    </row>
    <row r="138" spans="1:16">
      <c r="A138" s="32" t="s">
        <v>321</v>
      </c>
      <c r="B138" s="31" t="s">
        <v>322</v>
      </c>
      <c r="C138" s="32" t="s">
        <v>323</v>
      </c>
      <c r="D138" s="58">
        <v>279.89999999999998</v>
      </c>
      <c r="E138" s="58">
        <v>264.83999999999997</v>
      </c>
      <c r="F138" s="58">
        <v>259.49</v>
      </c>
      <c r="G138" s="58">
        <v>282.43</v>
      </c>
      <c r="H138" s="58">
        <v>298.89</v>
      </c>
      <c r="I138" s="54">
        <v>286.73</v>
      </c>
      <c r="J138" s="58">
        <v>331.67</v>
      </c>
      <c r="K138" s="58">
        <v>304.77</v>
      </c>
      <c r="L138" s="58">
        <v>300</v>
      </c>
      <c r="M138" s="58">
        <f t="shared" si="70"/>
        <v>300</v>
      </c>
      <c r="N138" s="58">
        <f t="shared" si="70"/>
        <v>300</v>
      </c>
      <c r="O138" s="58">
        <f t="shared" si="70"/>
        <v>300</v>
      </c>
      <c r="P138" s="54">
        <f t="shared" si="71"/>
        <v>3508.7200000000003</v>
      </c>
    </row>
    <row r="139" spans="1:16">
      <c r="A139" s="32" t="s">
        <v>324</v>
      </c>
      <c r="B139" s="31" t="s">
        <v>325</v>
      </c>
      <c r="C139" s="32" t="s">
        <v>326</v>
      </c>
      <c r="D139" s="58">
        <v>1395.16</v>
      </c>
      <c r="E139" s="58">
        <v>2506.85</v>
      </c>
      <c r="F139" s="58">
        <v>1707.58</v>
      </c>
      <c r="G139" s="58">
        <v>2525.41</v>
      </c>
      <c r="H139" s="58">
        <v>2509.33</v>
      </c>
      <c r="I139" s="54">
        <v>2432.5100000000002</v>
      </c>
      <c r="J139" s="58">
        <v>2618.6999999999998</v>
      </c>
      <c r="K139" s="58">
        <v>2415.16</v>
      </c>
      <c r="L139" s="58">
        <v>2400</v>
      </c>
      <c r="M139" s="58">
        <f t="shared" si="70"/>
        <v>2400</v>
      </c>
      <c r="N139" s="58">
        <f t="shared" si="70"/>
        <v>2400</v>
      </c>
      <c r="O139" s="58">
        <f t="shared" si="70"/>
        <v>2400</v>
      </c>
      <c r="P139" s="54">
        <f t="shared" si="71"/>
        <v>27710.7</v>
      </c>
    </row>
    <row r="140" spans="1:16">
      <c r="A140" s="32" t="s">
        <v>327</v>
      </c>
      <c r="B140" s="31" t="s">
        <v>328</v>
      </c>
      <c r="C140" s="32" t="s">
        <v>329</v>
      </c>
      <c r="D140" s="58">
        <v>80.44</v>
      </c>
      <c r="E140" s="58">
        <v>72.48</v>
      </c>
      <c r="F140" s="58">
        <v>72.7</v>
      </c>
      <c r="G140" s="58">
        <v>77.5</v>
      </c>
      <c r="H140" s="58">
        <v>80</v>
      </c>
      <c r="I140" s="54">
        <v>77.349999999999994</v>
      </c>
      <c r="J140" s="58">
        <v>5746.56</v>
      </c>
      <c r="K140" s="58">
        <v>8299.1200000000008</v>
      </c>
      <c r="L140" s="58">
        <v>4700</v>
      </c>
      <c r="M140" s="58">
        <f t="shared" si="70"/>
        <v>4700</v>
      </c>
      <c r="N140" s="58">
        <f t="shared" si="70"/>
        <v>4700</v>
      </c>
      <c r="O140" s="58">
        <f t="shared" si="70"/>
        <v>4700</v>
      </c>
      <c r="P140" s="54">
        <f t="shared" si="71"/>
        <v>33306.15</v>
      </c>
    </row>
    <row r="141" spans="1:16">
      <c r="A141" s="32" t="s">
        <v>330</v>
      </c>
      <c r="B141" s="31" t="s">
        <v>331</v>
      </c>
      <c r="C141" s="32" t="s">
        <v>332</v>
      </c>
      <c r="D141" s="58"/>
      <c r="E141" s="58">
        <v>3016.05</v>
      </c>
      <c r="F141" s="58">
        <v>18685.75</v>
      </c>
      <c r="G141" s="58">
        <v>-10539.09</v>
      </c>
      <c r="H141" s="58">
        <v>-3612.25</v>
      </c>
      <c r="I141" s="54">
        <v>852.09</v>
      </c>
      <c r="J141" s="58">
        <v>1364.55</v>
      </c>
      <c r="K141" s="58">
        <v>733.33</v>
      </c>
      <c r="L141" s="58">
        <v>980</v>
      </c>
      <c r="M141" s="58">
        <f t="shared" si="70"/>
        <v>980</v>
      </c>
      <c r="N141" s="58">
        <f t="shared" si="70"/>
        <v>980</v>
      </c>
      <c r="O141" s="58">
        <f t="shared" si="70"/>
        <v>980</v>
      </c>
      <c r="P141" s="54">
        <f t="shared" si="71"/>
        <v>14420.429999999998</v>
      </c>
    </row>
    <row r="142" spans="1:16">
      <c r="A142" s="32" t="s">
        <v>333</v>
      </c>
      <c r="B142" s="31" t="s">
        <v>334</v>
      </c>
      <c r="C142" s="32" t="s">
        <v>335</v>
      </c>
      <c r="D142" s="58">
        <v>2780.95</v>
      </c>
      <c r="E142" s="58">
        <v>2517.7600000000002</v>
      </c>
      <c r="F142" s="58">
        <v>2534.5500000000002</v>
      </c>
      <c r="G142" s="58">
        <v>2342.2399999999998</v>
      </c>
      <c r="H142" s="58">
        <v>2298.13</v>
      </c>
      <c r="I142" s="54">
        <v>1844.95</v>
      </c>
      <c r="J142" s="58">
        <v>2088.2600000000002</v>
      </c>
      <c r="K142" s="58">
        <v>2308.35</v>
      </c>
      <c r="L142" s="58">
        <v>2100</v>
      </c>
      <c r="M142" s="58">
        <f t="shared" si="70"/>
        <v>2100</v>
      </c>
      <c r="N142" s="58">
        <f t="shared" si="70"/>
        <v>2100</v>
      </c>
      <c r="O142" s="58">
        <f t="shared" si="70"/>
        <v>2100</v>
      </c>
      <c r="P142" s="54">
        <f t="shared" si="71"/>
        <v>27115.190000000002</v>
      </c>
    </row>
    <row r="143" spans="1:16">
      <c r="A143" s="32" t="s">
        <v>336</v>
      </c>
      <c r="B143" s="31" t="s">
        <v>337</v>
      </c>
      <c r="C143" s="32" t="s">
        <v>338</v>
      </c>
      <c r="D143" s="58">
        <v>152.52000000000001</v>
      </c>
      <c r="E143" s="58">
        <v>137.46</v>
      </c>
      <c r="F143" s="58">
        <v>137.88</v>
      </c>
      <c r="G143" s="58">
        <v>146.99</v>
      </c>
      <c r="H143" s="58">
        <v>151.76</v>
      </c>
      <c r="I143" s="54">
        <v>146.72999999999999</v>
      </c>
      <c r="J143" s="58">
        <v>178.3</v>
      </c>
      <c r="K143" s="58">
        <v>164.17</v>
      </c>
      <c r="L143" s="58">
        <v>160</v>
      </c>
      <c r="M143" s="58">
        <f t="shared" si="70"/>
        <v>160</v>
      </c>
      <c r="N143" s="58">
        <f t="shared" si="70"/>
        <v>160</v>
      </c>
      <c r="O143" s="58">
        <f t="shared" si="70"/>
        <v>160</v>
      </c>
      <c r="P143" s="54">
        <f t="shared" si="71"/>
        <v>1855.8100000000002</v>
      </c>
    </row>
    <row r="144" spans="1:16">
      <c r="A144" s="32" t="s">
        <v>339</v>
      </c>
      <c r="B144" s="31" t="s">
        <v>340</v>
      </c>
      <c r="C144" s="32" t="s">
        <v>341</v>
      </c>
      <c r="D144" s="58">
        <v>339.59</v>
      </c>
      <c r="E144" s="58">
        <v>305.99</v>
      </c>
      <c r="F144" s="58">
        <v>306.94</v>
      </c>
      <c r="G144" s="58">
        <v>327.18</v>
      </c>
      <c r="H144" s="58">
        <v>337.77</v>
      </c>
      <c r="I144" s="54">
        <v>326.58</v>
      </c>
      <c r="J144" s="58">
        <v>396.93</v>
      </c>
      <c r="K144" s="58">
        <v>357.02</v>
      </c>
      <c r="L144" s="58">
        <v>360</v>
      </c>
      <c r="M144" s="58">
        <f t="shared" si="70"/>
        <v>360</v>
      </c>
      <c r="N144" s="58">
        <f t="shared" si="70"/>
        <v>360</v>
      </c>
      <c r="O144" s="58">
        <f t="shared" si="70"/>
        <v>360</v>
      </c>
      <c r="P144" s="54">
        <f t="shared" si="71"/>
        <v>4138</v>
      </c>
    </row>
    <row r="145" spans="1:16">
      <c r="A145" s="32" t="s">
        <v>342</v>
      </c>
      <c r="B145" s="31" t="s">
        <v>343</v>
      </c>
      <c r="C145" s="32" t="s">
        <v>344</v>
      </c>
      <c r="D145" s="58">
        <v>2.81</v>
      </c>
      <c r="E145" s="58">
        <v>2.69</v>
      </c>
      <c r="F145" s="58">
        <v>2.66</v>
      </c>
      <c r="G145" s="58">
        <v>2.92</v>
      </c>
      <c r="H145" s="58">
        <v>3.09</v>
      </c>
      <c r="I145" s="54">
        <v>14.78</v>
      </c>
      <c r="J145" s="58">
        <v>17.72</v>
      </c>
      <c r="K145" s="58">
        <v>16.309999999999999</v>
      </c>
      <c r="L145" s="58">
        <v>20</v>
      </c>
      <c r="M145" s="58">
        <f t="shared" si="70"/>
        <v>20</v>
      </c>
      <c r="N145" s="58">
        <f t="shared" si="70"/>
        <v>20</v>
      </c>
      <c r="O145" s="58">
        <f t="shared" si="70"/>
        <v>20</v>
      </c>
      <c r="P145" s="54">
        <f t="shared" si="71"/>
        <v>142.98000000000002</v>
      </c>
    </row>
    <row r="146" spans="1:16">
      <c r="A146" s="32" t="s">
        <v>345</v>
      </c>
      <c r="B146" s="31" t="s">
        <v>346</v>
      </c>
      <c r="C146" s="32" t="s">
        <v>347</v>
      </c>
      <c r="D146" s="58">
        <v>1289.75</v>
      </c>
      <c r="E146" s="58">
        <v>1162.1400000000001</v>
      </c>
      <c r="F146" s="58">
        <v>1165.75</v>
      </c>
      <c r="G146" s="58">
        <v>1242.5999999999999</v>
      </c>
      <c r="H146" s="58">
        <v>1282.82</v>
      </c>
      <c r="I146" s="54">
        <v>1240.3399999999999</v>
      </c>
      <c r="J146" s="58">
        <v>1507.52</v>
      </c>
      <c r="K146" s="58">
        <v>1355.95</v>
      </c>
      <c r="L146" s="58">
        <v>1400</v>
      </c>
      <c r="M146" s="58">
        <f t="shared" si="70"/>
        <v>1400</v>
      </c>
      <c r="N146" s="58">
        <f t="shared" si="70"/>
        <v>1400</v>
      </c>
      <c r="O146" s="58">
        <f t="shared" si="70"/>
        <v>1400</v>
      </c>
      <c r="P146" s="54">
        <f t="shared" si="71"/>
        <v>15846.87</v>
      </c>
    </row>
    <row r="147" spans="1:16">
      <c r="A147" s="32" t="s">
        <v>348</v>
      </c>
      <c r="B147" s="31" t="s">
        <v>349</v>
      </c>
      <c r="C147" s="32" t="s">
        <v>350</v>
      </c>
      <c r="D147" s="58">
        <v>333.55</v>
      </c>
      <c r="E147" s="58">
        <v>300.56</v>
      </c>
      <c r="F147" s="58">
        <v>301.48</v>
      </c>
      <c r="G147" s="58">
        <v>321.36</v>
      </c>
      <c r="H147" s="58">
        <v>331.77</v>
      </c>
      <c r="I147" s="54">
        <v>320.77</v>
      </c>
      <c r="J147" s="58">
        <v>389.88</v>
      </c>
      <c r="K147" s="58">
        <v>350.68</v>
      </c>
      <c r="L147" s="58">
        <v>350</v>
      </c>
      <c r="M147" s="58">
        <f t="shared" si="70"/>
        <v>350</v>
      </c>
      <c r="N147" s="58">
        <f t="shared" si="70"/>
        <v>350</v>
      </c>
      <c r="O147" s="58">
        <f t="shared" si="70"/>
        <v>350</v>
      </c>
      <c r="P147" s="54">
        <f t="shared" si="71"/>
        <v>4050.0499999999997</v>
      </c>
    </row>
    <row r="148" spans="1:16">
      <c r="A148" s="32" t="s">
        <v>351</v>
      </c>
      <c r="B148" s="31" t="s">
        <v>352</v>
      </c>
      <c r="C148" s="32" t="s">
        <v>353</v>
      </c>
      <c r="D148" s="58">
        <v>1506.39</v>
      </c>
      <c r="E148" s="58">
        <v>2615.64</v>
      </c>
      <c r="F148" s="58">
        <v>3260.79</v>
      </c>
      <c r="G148" s="58">
        <v>1545.06</v>
      </c>
      <c r="H148" s="58">
        <v>1312.81</v>
      </c>
      <c r="I148" s="54">
        <v>2210.56</v>
      </c>
      <c r="J148" s="58">
        <v>1507.67</v>
      </c>
      <c r="K148" s="58">
        <v>1414.91</v>
      </c>
      <c r="L148" s="58">
        <v>1700</v>
      </c>
      <c r="M148" s="58">
        <f t="shared" si="70"/>
        <v>1700</v>
      </c>
      <c r="N148" s="58">
        <f t="shared" si="70"/>
        <v>1700</v>
      </c>
      <c r="O148" s="58">
        <f t="shared" si="70"/>
        <v>1700</v>
      </c>
      <c r="P148" s="54">
        <f t="shared" si="71"/>
        <v>22173.829999999998</v>
      </c>
    </row>
    <row r="149" spans="1:16">
      <c r="A149" s="32" t="s">
        <v>354</v>
      </c>
      <c r="B149" s="31" t="s">
        <v>355</v>
      </c>
      <c r="C149" s="32" t="s">
        <v>356</v>
      </c>
      <c r="D149" s="58">
        <v>1748.85</v>
      </c>
      <c r="E149" s="58">
        <v>1639.89</v>
      </c>
      <c r="F149" s="58">
        <v>1470</v>
      </c>
      <c r="G149" s="58">
        <v>930.13</v>
      </c>
      <c r="H149" s="58">
        <v>954.15</v>
      </c>
      <c r="I149" s="54">
        <v>1244.68</v>
      </c>
      <c r="J149" s="58">
        <v>1733.34</v>
      </c>
      <c r="K149" s="58">
        <v>1396.02</v>
      </c>
      <c r="L149" s="58">
        <v>1500</v>
      </c>
      <c r="M149" s="58">
        <f t="shared" si="70"/>
        <v>1500</v>
      </c>
      <c r="N149" s="58">
        <f t="shared" si="70"/>
        <v>1500</v>
      </c>
      <c r="O149" s="58">
        <f t="shared" si="70"/>
        <v>1500</v>
      </c>
      <c r="P149" s="54">
        <f t="shared" si="71"/>
        <v>17117.059999999998</v>
      </c>
    </row>
    <row r="150" spans="1:16">
      <c r="A150" s="32" t="s">
        <v>357</v>
      </c>
      <c r="B150" s="31" t="s">
        <v>358</v>
      </c>
      <c r="C150" s="32" t="s">
        <v>359</v>
      </c>
      <c r="D150" s="58">
        <v>292.27999999999997</v>
      </c>
      <c r="E150" s="58">
        <v>285.04000000000002</v>
      </c>
      <c r="F150" s="58">
        <v>191.66</v>
      </c>
      <c r="G150" s="58">
        <v>218.58</v>
      </c>
      <c r="H150" s="58">
        <v>202.68</v>
      </c>
      <c r="I150" s="54">
        <v>197.61</v>
      </c>
      <c r="J150" s="58">
        <v>249.46</v>
      </c>
      <c r="K150" s="58">
        <v>246.51</v>
      </c>
      <c r="L150" s="58">
        <v>250</v>
      </c>
      <c r="M150" s="58">
        <f t="shared" si="70"/>
        <v>250</v>
      </c>
      <c r="N150" s="58">
        <f t="shared" si="70"/>
        <v>250</v>
      </c>
      <c r="O150" s="58">
        <f t="shared" si="70"/>
        <v>250</v>
      </c>
      <c r="P150" s="54">
        <f t="shared" si="71"/>
        <v>2883.8199999999997</v>
      </c>
    </row>
    <row r="151" spans="1:16">
      <c r="A151" s="32" t="s">
        <v>360</v>
      </c>
      <c r="B151" s="31" t="s">
        <v>361</v>
      </c>
      <c r="C151" s="32" t="s">
        <v>362</v>
      </c>
      <c r="D151" s="58">
        <v>595.55999999999995</v>
      </c>
      <c r="E151" s="58">
        <v>516.11</v>
      </c>
      <c r="F151" s="58">
        <v>432.45</v>
      </c>
      <c r="G151" s="58">
        <v>394.08</v>
      </c>
      <c r="H151" s="58">
        <v>274.75</v>
      </c>
      <c r="I151" s="54">
        <v>289.06</v>
      </c>
      <c r="J151" s="58">
        <v>345.12</v>
      </c>
      <c r="K151" s="58">
        <v>257.05</v>
      </c>
      <c r="L151" s="58">
        <v>300</v>
      </c>
      <c r="M151" s="58">
        <f t="shared" si="70"/>
        <v>300</v>
      </c>
      <c r="N151" s="58">
        <f t="shared" si="70"/>
        <v>300</v>
      </c>
      <c r="O151" s="58">
        <f t="shared" si="70"/>
        <v>300</v>
      </c>
      <c r="P151" s="54">
        <f t="shared" si="71"/>
        <v>4304.18</v>
      </c>
    </row>
    <row r="152" spans="1:16">
      <c r="A152" s="32" t="s">
        <v>363</v>
      </c>
      <c r="B152" s="31" t="s">
        <v>364</v>
      </c>
      <c r="C152" s="32" t="s">
        <v>365</v>
      </c>
      <c r="D152" s="58">
        <v>5174.26</v>
      </c>
      <c r="E152" s="58">
        <v>3251.23</v>
      </c>
      <c r="F152" s="58">
        <v>391.49</v>
      </c>
      <c r="G152" s="58">
        <v>24.32</v>
      </c>
      <c r="H152" s="58">
        <v>3.55</v>
      </c>
      <c r="I152" s="54">
        <v>2.8</v>
      </c>
      <c r="J152" s="58">
        <v>113.06</v>
      </c>
      <c r="K152" s="58">
        <v>264.54000000000002</v>
      </c>
      <c r="L152" s="58">
        <v>100</v>
      </c>
      <c r="M152" s="58">
        <f t="shared" si="70"/>
        <v>100</v>
      </c>
      <c r="N152" s="58">
        <f t="shared" si="70"/>
        <v>100</v>
      </c>
      <c r="O152" s="58">
        <f t="shared" si="70"/>
        <v>100</v>
      </c>
      <c r="P152" s="54">
        <f t="shared" si="71"/>
        <v>9625.2499999999982</v>
      </c>
    </row>
    <row r="153" spans="1:16">
      <c r="A153" s="32" t="s">
        <v>366</v>
      </c>
      <c r="B153" s="31" t="s">
        <v>367</v>
      </c>
      <c r="C153" s="32" t="s">
        <v>368</v>
      </c>
      <c r="D153" s="58">
        <v>6461.97</v>
      </c>
      <c r="E153" s="58">
        <v>20266.580000000002</v>
      </c>
      <c r="F153" s="58">
        <v>14585.88</v>
      </c>
      <c r="G153" s="58">
        <v>16450.259999999998</v>
      </c>
      <c r="H153" s="58">
        <v>16980.8</v>
      </c>
      <c r="I153" s="54">
        <v>15515.88</v>
      </c>
      <c r="J153" s="58">
        <v>17023.48</v>
      </c>
      <c r="K153" s="58">
        <v>15176.28</v>
      </c>
      <c r="L153" s="58">
        <v>16000</v>
      </c>
      <c r="M153" s="58">
        <f t="shared" si="70"/>
        <v>16000</v>
      </c>
      <c r="N153" s="58">
        <f t="shared" si="70"/>
        <v>16000</v>
      </c>
      <c r="O153" s="58">
        <f t="shared" si="70"/>
        <v>16000</v>
      </c>
      <c r="P153" s="54">
        <f t="shared" si="71"/>
        <v>186461.13</v>
      </c>
    </row>
    <row r="154" spans="1:16">
      <c r="A154" s="32" t="s">
        <v>369</v>
      </c>
      <c r="B154" s="31" t="s">
        <v>370</v>
      </c>
      <c r="C154" s="32" t="s">
        <v>371</v>
      </c>
      <c r="D154" s="58">
        <v>135.32</v>
      </c>
      <c r="E154" s="58">
        <v>121.94</v>
      </c>
      <c r="F154" s="58">
        <v>122.31</v>
      </c>
      <c r="G154" s="58">
        <v>130.37</v>
      </c>
      <c r="H154" s="58">
        <v>134.6</v>
      </c>
      <c r="I154" s="54">
        <v>107.55</v>
      </c>
      <c r="J154" s="58">
        <v>86.52</v>
      </c>
      <c r="K154" s="58">
        <v>77.819999999999993</v>
      </c>
      <c r="L154" s="58">
        <v>90</v>
      </c>
      <c r="M154" s="58">
        <f t="shared" si="70"/>
        <v>90</v>
      </c>
      <c r="N154" s="58">
        <f t="shared" si="70"/>
        <v>90</v>
      </c>
      <c r="O154" s="58">
        <f t="shared" si="70"/>
        <v>90</v>
      </c>
      <c r="P154" s="54">
        <f t="shared" si="71"/>
        <v>1276.4299999999998</v>
      </c>
    </row>
    <row r="155" spans="1:16">
      <c r="A155" s="32" t="s">
        <v>372</v>
      </c>
      <c r="B155" s="31" t="s">
        <v>373</v>
      </c>
      <c r="C155" s="32" t="s">
        <v>374</v>
      </c>
      <c r="D155" s="58">
        <v>149.19999999999999</v>
      </c>
      <c r="E155" s="58">
        <v>4326.17</v>
      </c>
      <c r="F155" s="58">
        <v>1189.99</v>
      </c>
      <c r="G155" s="58">
        <v>1741.1</v>
      </c>
      <c r="H155" s="58">
        <v>2111.0500000000002</v>
      </c>
      <c r="I155" s="54">
        <v>2196.9899999999998</v>
      </c>
      <c r="J155" s="58">
        <v>3290.94</v>
      </c>
      <c r="K155" s="58">
        <v>3461.38</v>
      </c>
      <c r="L155" s="58">
        <v>2900</v>
      </c>
      <c r="M155" s="58">
        <f t="shared" si="70"/>
        <v>2900</v>
      </c>
      <c r="N155" s="58">
        <f t="shared" si="70"/>
        <v>2900</v>
      </c>
      <c r="O155" s="58">
        <f t="shared" si="70"/>
        <v>2900</v>
      </c>
      <c r="P155" s="54">
        <f t="shared" si="71"/>
        <v>30066.82</v>
      </c>
    </row>
    <row r="156" spans="1:16">
      <c r="A156" s="32" t="s">
        <v>375</v>
      </c>
      <c r="B156" s="31" t="s">
        <v>376</v>
      </c>
      <c r="C156" s="32" t="s">
        <v>377</v>
      </c>
      <c r="D156" s="58">
        <v>1899</v>
      </c>
      <c r="E156" s="58">
        <v>2013.01</v>
      </c>
      <c r="F156" s="58">
        <v>2324.67</v>
      </c>
      <c r="G156" s="58">
        <v>2477.92</v>
      </c>
      <c r="H156" s="58">
        <v>259.83999999999997</v>
      </c>
      <c r="I156" s="54">
        <v>659.59</v>
      </c>
      <c r="J156" s="58">
        <v>1126.57</v>
      </c>
      <c r="K156" s="58">
        <v>2117.48</v>
      </c>
      <c r="L156" s="58">
        <v>1300</v>
      </c>
      <c r="M156" s="58">
        <f t="shared" si="70"/>
        <v>1300</v>
      </c>
      <c r="N156" s="58">
        <f t="shared" si="70"/>
        <v>1300</v>
      </c>
      <c r="O156" s="58">
        <f t="shared" si="70"/>
        <v>1300</v>
      </c>
      <c r="P156" s="54">
        <f t="shared" si="71"/>
        <v>18078.080000000002</v>
      </c>
    </row>
    <row r="157" spans="1:16">
      <c r="A157" s="32" t="s">
        <v>378</v>
      </c>
      <c r="B157" s="31" t="s">
        <v>379</v>
      </c>
      <c r="C157" s="32" t="s">
        <v>380</v>
      </c>
      <c r="D157" s="58">
        <v>197.54</v>
      </c>
      <c r="E157" s="58">
        <v>185.59</v>
      </c>
      <c r="F157" s="58">
        <v>186.18</v>
      </c>
      <c r="G157" s="58">
        <v>198.44</v>
      </c>
      <c r="H157" s="58">
        <v>204.87</v>
      </c>
      <c r="I157" s="54">
        <v>198.08</v>
      </c>
      <c r="J157" s="58">
        <v>240.77</v>
      </c>
      <c r="K157" s="58">
        <v>285.23</v>
      </c>
      <c r="L157" s="58">
        <v>250</v>
      </c>
      <c r="M157" s="58">
        <f t="shared" si="70"/>
        <v>250</v>
      </c>
      <c r="N157" s="58">
        <f t="shared" si="70"/>
        <v>250</v>
      </c>
      <c r="O157" s="58">
        <f t="shared" si="70"/>
        <v>250</v>
      </c>
      <c r="P157" s="54">
        <f t="shared" si="71"/>
        <v>2696.7</v>
      </c>
    </row>
    <row r="158" spans="1:16">
      <c r="A158" s="32" t="s">
        <v>381</v>
      </c>
      <c r="B158" s="31" t="s">
        <v>382</v>
      </c>
      <c r="C158" s="32" t="s">
        <v>383</v>
      </c>
      <c r="D158" s="58">
        <v>453.68</v>
      </c>
      <c r="E158" s="58">
        <v>408.79</v>
      </c>
      <c r="F158" s="58">
        <v>410.05</v>
      </c>
      <c r="G158" s="58">
        <v>437.09</v>
      </c>
      <c r="H158" s="58">
        <v>451.24</v>
      </c>
      <c r="I158" s="54">
        <v>436.29</v>
      </c>
      <c r="J158" s="58">
        <v>530.28</v>
      </c>
      <c r="K158" s="58">
        <v>476.96</v>
      </c>
      <c r="L158" s="58">
        <v>480</v>
      </c>
      <c r="M158" s="58">
        <f t="shared" si="70"/>
        <v>480</v>
      </c>
      <c r="N158" s="58">
        <f t="shared" si="70"/>
        <v>480</v>
      </c>
      <c r="O158" s="58">
        <f t="shared" si="70"/>
        <v>480</v>
      </c>
      <c r="P158" s="54">
        <f t="shared" si="71"/>
        <v>5524.38</v>
      </c>
    </row>
    <row r="159" spans="1:16">
      <c r="A159" s="32" t="s">
        <v>384</v>
      </c>
      <c r="B159" s="31" t="s">
        <v>385</v>
      </c>
      <c r="C159" s="32" t="s">
        <v>383</v>
      </c>
      <c r="D159" s="58"/>
      <c r="E159" s="58"/>
      <c r="F159" s="58">
        <v>106.87</v>
      </c>
      <c r="G159" s="58">
        <v>319.99</v>
      </c>
      <c r="H159" s="58">
        <v>410.11</v>
      </c>
      <c r="I159" s="54">
        <v>483.15</v>
      </c>
      <c r="J159" s="58">
        <v>473.91</v>
      </c>
      <c r="K159" s="58">
        <v>461.27</v>
      </c>
      <c r="L159" s="58">
        <v>470</v>
      </c>
      <c r="M159" s="58">
        <f t="shared" si="70"/>
        <v>470</v>
      </c>
      <c r="N159" s="58">
        <f t="shared" si="70"/>
        <v>470</v>
      </c>
      <c r="O159" s="58">
        <f t="shared" si="70"/>
        <v>470</v>
      </c>
      <c r="P159" s="54">
        <f t="shared" si="71"/>
        <v>4135.3</v>
      </c>
    </row>
    <row r="160" spans="1:16">
      <c r="A160" s="32" t="s">
        <v>386</v>
      </c>
      <c r="B160" s="31" t="s">
        <v>387</v>
      </c>
      <c r="C160" s="32" t="s">
        <v>388</v>
      </c>
      <c r="D160" s="58"/>
      <c r="E160" s="58"/>
      <c r="F160" s="58"/>
      <c r="G160" s="58">
        <v>1983.71</v>
      </c>
      <c r="H160" s="58">
        <v>2047.93</v>
      </c>
      <c r="I160" s="54">
        <v>1980.1</v>
      </c>
      <c r="J160" s="58">
        <v>2406.66</v>
      </c>
      <c r="K160" s="58">
        <v>2164.67</v>
      </c>
      <c r="L160" s="58">
        <v>2200</v>
      </c>
      <c r="M160" s="58">
        <f t="shared" si="70"/>
        <v>2200</v>
      </c>
      <c r="N160" s="58">
        <f t="shared" si="70"/>
        <v>2200</v>
      </c>
      <c r="O160" s="58">
        <f t="shared" si="70"/>
        <v>2200</v>
      </c>
      <c r="P160" s="54">
        <f t="shared" si="71"/>
        <v>19383.07</v>
      </c>
    </row>
    <row r="161" spans="1:16">
      <c r="A161" s="32" t="s">
        <v>389</v>
      </c>
      <c r="B161" s="31" t="s">
        <v>390</v>
      </c>
      <c r="C161" s="32" t="s">
        <v>391</v>
      </c>
      <c r="D161" s="58"/>
      <c r="E161" s="58"/>
      <c r="F161" s="58"/>
      <c r="G161" s="58"/>
      <c r="H161" s="58"/>
      <c r="I161" s="54"/>
      <c r="J161" s="58">
        <v>660</v>
      </c>
      <c r="K161" s="58">
        <v>1838.25</v>
      </c>
      <c r="L161" s="58">
        <v>1000</v>
      </c>
      <c r="M161" s="58">
        <f t="shared" si="70"/>
        <v>1000</v>
      </c>
      <c r="N161" s="58">
        <f t="shared" si="70"/>
        <v>1000</v>
      </c>
      <c r="O161" s="58">
        <f t="shared" si="70"/>
        <v>1000</v>
      </c>
      <c r="P161" s="54">
        <f t="shared" si="71"/>
        <v>6498.25</v>
      </c>
    </row>
    <row r="162" spans="1:16">
      <c r="A162" s="50" t="s">
        <v>392</v>
      </c>
      <c r="B162" s="31" t="s">
        <v>32</v>
      </c>
      <c r="C162" s="50" t="s">
        <v>393</v>
      </c>
      <c r="D162" s="52">
        <v>8613.44</v>
      </c>
      <c r="E162" s="52">
        <v>34282.980000000003</v>
      </c>
      <c r="F162" s="52">
        <v>31125.599999999999</v>
      </c>
      <c r="G162" s="52">
        <v>33869.19</v>
      </c>
      <c r="H162" s="52">
        <v>40829.67</v>
      </c>
      <c r="I162" s="52">
        <v>34440.800000000003</v>
      </c>
      <c r="J162" s="52">
        <v>38414.53</v>
      </c>
      <c r="K162" s="52">
        <v>32270</v>
      </c>
      <c r="L162" s="58">
        <v>35000</v>
      </c>
      <c r="M162" s="58">
        <f t="shared" si="70"/>
        <v>35000</v>
      </c>
      <c r="N162" s="58">
        <f t="shared" si="70"/>
        <v>35000</v>
      </c>
      <c r="O162" s="58">
        <f t="shared" si="70"/>
        <v>35000</v>
      </c>
      <c r="P162" s="54">
        <f t="shared" si="71"/>
        <v>393846.20999999996</v>
      </c>
    </row>
    <row r="163" spans="1:16" ht="22.5">
      <c r="A163" s="50" t="s">
        <v>394</v>
      </c>
      <c r="B163" s="31" t="s">
        <v>35</v>
      </c>
      <c r="C163" s="55" t="s">
        <v>395</v>
      </c>
      <c r="D163" s="56">
        <v>5160.13</v>
      </c>
      <c r="E163" s="56">
        <v>18520.87</v>
      </c>
      <c r="F163" s="56">
        <v>14832.3</v>
      </c>
      <c r="G163" s="56">
        <v>13709.39</v>
      </c>
      <c r="H163" s="56">
        <v>18234.61</v>
      </c>
      <c r="I163" s="52">
        <v>7197.65</v>
      </c>
      <c r="J163" s="56">
        <v>7358.54</v>
      </c>
      <c r="K163" s="52">
        <v>3739.29</v>
      </c>
      <c r="L163" s="58">
        <v>3500</v>
      </c>
      <c r="M163" s="58">
        <f t="shared" si="70"/>
        <v>3500</v>
      </c>
      <c r="N163" s="58">
        <f t="shared" si="70"/>
        <v>3500</v>
      </c>
      <c r="O163" s="58">
        <f t="shared" si="70"/>
        <v>3500</v>
      </c>
      <c r="P163" s="54">
        <f t="shared" si="71"/>
        <v>102752.77999999998</v>
      </c>
    </row>
    <row r="164" spans="1:16">
      <c r="A164" s="50" t="s">
        <v>396</v>
      </c>
      <c r="B164" s="31" t="s">
        <v>397</v>
      </c>
      <c r="C164" s="55" t="s">
        <v>398</v>
      </c>
      <c r="D164" s="56">
        <v>154.29</v>
      </c>
      <c r="E164" s="56">
        <v>170.49</v>
      </c>
      <c r="F164" s="56">
        <v>168.3</v>
      </c>
      <c r="G164" s="56">
        <v>184.24</v>
      </c>
      <c r="H164" s="56">
        <v>194.73</v>
      </c>
      <c r="I164" s="52">
        <v>186.7</v>
      </c>
      <c r="J164" s="56">
        <v>215.14</v>
      </c>
      <c r="K164" s="52">
        <v>197.81</v>
      </c>
      <c r="L164" s="58">
        <v>0</v>
      </c>
      <c r="M164" s="58">
        <f>L164</f>
        <v>0</v>
      </c>
      <c r="N164" s="58">
        <f>M164</f>
        <v>0</v>
      </c>
      <c r="O164" s="58">
        <f>N164</f>
        <v>0</v>
      </c>
      <c r="P164" s="54">
        <f t="shared" si="71"/>
        <v>1471.6999999999998</v>
      </c>
    </row>
    <row r="165" spans="1:16" ht="22.5">
      <c r="A165" s="50" t="s">
        <v>399</v>
      </c>
      <c r="B165" s="31"/>
      <c r="C165" s="55" t="s">
        <v>400</v>
      </c>
      <c r="D165" s="61">
        <f t="shared" ref="D165:P165" si="72">SUM(D166:D191)</f>
        <v>21207.119999999999</v>
      </c>
      <c r="E165" s="61">
        <f t="shared" si="72"/>
        <v>17321.39</v>
      </c>
      <c r="F165" s="61">
        <f t="shared" si="72"/>
        <v>14891.34</v>
      </c>
      <c r="G165" s="61">
        <f t="shared" si="72"/>
        <v>17043.12</v>
      </c>
      <c r="H165" s="61">
        <f t="shared" si="72"/>
        <v>17221.789999999997</v>
      </c>
      <c r="I165" s="61">
        <f t="shared" si="72"/>
        <v>16486.830000000002</v>
      </c>
      <c r="J165" s="61">
        <f t="shared" si="72"/>
        <v>18681.809999999998</v>
      </c>
      <c r="K165" s="61">
        <f t="shared" si="72"/>
        <v>17356.25</v>
      </c>
      <c r="L165" s="61">
        <f t="shared" si="72"/>
        <v>17594.083333333336</v>
      </c>
      <c r="M165" s="61">
        <f t="shared" si="72"/>
        <v>17919.834444444448</v>
      </c>
      <c r="N165" s="61">
        <f t="shared" si="72"/>
        <v>17622.509259259259</v>
      </c>
      <c r="O165" s="61">
        <f t="shared" si="72"/>
        <v>17712.142345679014</v>
      </c>
      <c r="P165" s="61">
        <f t="shared" si="72"/>
        <v>211058.21938271605</v>
      </c>
    </row>
    <row r="166" spans="1:16">
      <c r="A166" s="32" t="s">
        <v>401</v>
      </c>
      <c r="B166" s="31" t="s">
        <v>402</v>
      </c>
      <c r="C166" s="32" t="s">
        <v>403</v>
      </c>
      <c r="D166" s="58">
        <v>453.86</v>
      </c>
      <c r="E166" s="58">
        <v>240.96</v>
      </c>
      <c r="F166" s="58">
        <v>257.70999999999998</v>
      </c>
      <c r="G166" s="58">
        <v>260.23</v>
      </c>
      <c r="H166" s="58">
        <v>325.88</v>
      </c>
      <c r="I166" s="54">
        <v>191.1</v>
      </c>
      <c r="J166" s="58">
        <v>141.34</v>
      </c>
      <c r="K166" s="58">
        <v>94.66</v>
      </c>
      <c r="L166" s="58">
        <f>SUM(I166:K166)/3</f>
        <v>142.36666666666667</v>
      </c>
      <c r="M166" s="58">
        <f>SUM(J166:L166)/3</f>
        <v>126.12222222222222</v>
      </c>
      <c r="N166" s="58">
        <f>SUM(K166:M166)/3</f>
        <v>121.04962962962964</v>
      </c>
      <c r="O166" s="58">
        <f>SUM(L166:N166)/3</f>
        <v>129.84617283950618</v>
      </c>
      <c r="P166" s="54">
        <f>SUM(D166:O166)</f>
        <v>2485.1246913580248</v>
      </c>
    </row>
    <row r="167" spans="1:16">
      <c r="A167" s="32" t="s">
        <v>404</v>
      </c>
      <c r="B167" s="31" t="s">
        <v>405</v>
      </c>
      <c r="C167" s="32" t="s">
        <v>406</v>
      </c>
      <c r="D167" s="58">
        <v>850.26</v>
      </c>
      <c r="E167" s="58">
        <v>513.69000000000005</v>
      </c>
      <c r="F167" s="58">
        <v>323.35000000000002</v>
      </c>
      <c r="G167" s="58">
        <v>210.02</v>
      </c>
      <c r="H167" s="58">
        <v>164.28</v>
      </c>
      <c r="I167" s="54">
        <v>-32.08</v>
      </c>
      <c r="J167" s="58">
        <v>7.79</v>
      </c>
      <c r="K167" s="58">
        <v>312.45999999999998</v>
      </c>
      <c r="L167" s="58">
        <f t="shared" ref="L167:L190" si="73">SUM(I167:K167)/3</f>
        <v>96.056666666666658</v>
      </c>
      <c r="M167" s="58">
        <f t="shared" ref="M167:M190" si="74">SUM(J167:L167)/3</f>
        <v>138.76888888888888</v>
      </c>
      <c r="N167" s="58">
        <f t="shared" ref="N167:N190" si="75">SUM(K167:M167)/3</f>
        <v>182.42851851851853</v>
      </c>
      <c r="O167" s="58">
        <f t="shared" ref="O167:O190" si="76">SUM(L167:N167)/3</f>
        <v>139.08469135802468</v>
      </c>
      <c r="P167" s="54">
        <f t="shared" ref="P167:P230" si="77">SUM(D167:O167)</f>
        <v>2906.1087654320995</v>
      </c>
    </row>
    <row r="168" spans="1:16">
      <c r="A168" s="32" t="s">
        <v>407</v>
      </c>
      <c r="B168" s="31" t="s">
        <v>408</v>
      </c>
      <c r="C168" s="32" t="s">
        <v>409</v>
      </c>
      <c r="D168" s="58">
        <v>510.46</v>
      </c>
      <c r="E168" s="58">
        <v>683.47</v>
      </c>
      <c r="F168" s="58">
        <v>962.14</v>
      </c>
      <c r="G168" s="58">
        <v>1044.3499999999999</v>
      </c>
      <c r="H168" s="58">
        <v>1073.79</v>
      </c>
      <c r="I168" s="54">
        <v>960.83</v>
      </c>
      <c r="J168" s="58">
        <v>1057.26</v>
      </c>
      <c r="K168" s="58">
        <v>959.98</v>
      </c>
      <c r="L168" s="58">
        <f t="shared" si="73"/>
        <v>992.69</v>
      </c>
      <c r="M168" s="58">
        <f t="shared" si="74"/>
        <v>1003.3100000000001</v>
      </c>
      <c r="N168" s="58">
        <f t="shared" si="75"/>
        <v>985.32666666666671</v>
      </c>
      <c r="O168" s="58">
        <f t="shared" si="76"/>
        <v>993.77555555555557</v>
      </c>
      <c r="P168" s="54">
        <f t="shared" si="77"/>
        <v>11227.382222222222</v>
      </c>
    </row>
    <row r="169" spans="1:16">
      <c r="A169" s="32" t="s">
        <v>410</v>
      </c>
      <c r="B169" s="31" t="s">
        <v>411</v>
      </c>
      <c r="C169" s="32" t="s">
        <v>412</v>
      </c>
      <c r="D169" s="58">
        <v>664.98</v>
      </c>
      <c r="E169" s="58">
        <v>306.64999999999998</v>
      </c>
      <c r="F169" s="58">
        <v>116.11</v>
      </c>
      <c r="G169" s="58">
        <v>65.739999999999995</v>
      </c>
      <c r="H169" s="58">
        <v>85.75</v>
      </c>
      <c r="I169" s="54">
        <v>67.16</v>
      </c>
      <c r="J169" s="58">
        <v>149.31</v>
      </c>
      <c r="K169" s="58">
        <v>236.27</v>
      </c>
      <c r="L169" s="58">
        <f t="shared" si="73"/>
        <v>150.91333333333333</v>
      </c>
      <c r="M169" s="58">
        <f t="shared" si="74"/>
        <v>178.83111111111111</v>
      </c>
      <c r="N169" s="58">
        <f t="shared" si="75"/>
        <v>188.67148148148149</v>
      </c>
      <c r="O169" s="58">
        <f t="shared" si="76"/>
        <v>172.8053086419753</v>
      </c>
      <c r="P169" s="54">
        <f t="shared" si="77"/>
        <v>2383.1912345679016</v>
      </c>
    </row>
    <row r="170" spans="1:16">
      <c r="A170" s="32" t="s">
        <v>413</v>
      </c>
      <c r="B170" s="31" t="s">
        <v>414</v>
      </c>
      <c r="C170" s="32" t="s">
        <v>415</v>
      </c>
      <c r="D170" s="58">
        <v>2315.31</v>
      </c>
      <c r="E170" s="58">
        <v>2180.7199999999998</v>
      </c>
      <c r="F170" s="58">
        <v>2134.04</v>
      </c>
      <c r="G170" s="58">
        <v>2316.39</v>
      </c>
      <c r="H170" s="58">
        <v>2454.6</v>
      </c>
      <c r="I170" s="54">
        <v>2356.4899999999998</v>
      </c>
      <c r="J170" s="58">
        <v>2726.79</v>
      </c>
      <c r="K170" s="58">
        <v>2311.73</v>
      </c>
      <c r="L170" s="58">
        <f t="shared" si="73"/>
        <v>2465.0033333333336</v>
      </c>
      <c r="M170" s="58">
        <f t="shared" si="74"/>
        <v>2501.1744444444448</v>
      </c>
      <c r="N170" s="58">
        <f t="shared" si="75"/>
        <v>2425.9692592592596</v>
      </c>
      <c r="O170" s="58">
        <f t="shared" si="76"/>
        <v>2464.0490123456798</v>
      </c>
      <c r="P170" s="54">
        <f t="shared" si="77"/>
        <v>28652.266049382717</v>
      </c>
    </row>
    <row r="171" spans="1:16">
      <c r="A171" s="32" t="s">
        <v>416</v>
      </c>
      <c r="B171" s="31" t="s">
        <v>417</v>
      </c>
      <c r="C171" s="32" t="s">
        <v>418</v>
      </c>
      <c r="D171" s="58">
        <v>211.49</v>
      </c>
      <c r="E171" s="58">
        <v>200.11</v>
      </c>
      <c r="F171" s="58">
        <v>196.05</v>
      </c>
      <c r="G171" s="58">
        <v>213.37</v>
      </c>
      <c r="H171" s="58">
        <v>225.8</v>
      </c>
      <c r="I171" s="54">
        <v>216.62</v>
      </c>
      <c r="J171" s="58">
        <v>250.58</v>
      </c>
      <c r="K171" s="58">
        <v>245.16</v>
      </c>
      <c r="L171" s="58">
        <f t="shared" si="73"/>
        <v>237.45333333333335</v>
      </c>
      <c r="M171" s="58">
        <f t="shared" si="74"/>
        <v>244.3977777777778</v>
      </c>
      <c r="N171" s="58">
        <f t="shared" si="75"/>
        <v>242.33703703703705</v>
      </c>
      <c r="O171" s="58">
        <f t="shared" si="76"/>
        <v>241.39604938271609</v>
      </c>
      <c r="P171" s="54">
        <f t="shared" si="77"/>
        <v>2724.7641975308647</v>
      </c>
    </row>
    <row r="172" spans="1:16">
      <c r="A172" s="32" t="s">
        <v>419</v>
      </c>
      <c r="B172" s="31" t="s">
        <v>420</v>
      </c>
      <c r="C172" s="32" t="s">
        <v>421</v>
      </c>
      <c r="D172" s="58">
        <v>5.7</v>
      </c>
      <c r="E172" s="58">
        <v>5.46</v>
      </c>
      <c r="F172" s="58">
        <v>5.41</v>
      </c>
      <c r="G172" s="58">
        <v>5.92</v>
      </c>
      <c r="H172" s="58">
        <v>3.61</v>
      </c>
      <c r="I172" s="54">
        <v>5.99</v>
      </c>
      <c r="J172" s="58">
        <v>6.91</v>
      </c>
      <c r="K172" s="58">
        <v>6.35</v>
      </c>
      <c r="L172" s="58">
        <f t="shared" si="73"/>
        <v>6.416666666666667</v>
      </c>
      <c r="M172" s="58">
        <f t="shared" si="74"/>
        <v>6.5588888888888883</v>
      </c>
      <c r="N172" s="58">
        <f t="shared" si="75"/>
        <v>6.4418518518518511</v>
      </c>
      <c r="O172" s="58">
        <f t="shared" si="76"/>
        <v>6.4724691358024691</v>
      </c>
      <c r="P172" s="54">
        <f t="shared" si="77"/>
        <v>71.239876543209874</v>
      </c>
    </row>
    <row r="173" spans="1:16">
      <c r="A173" s="32" t="s">
        <v>422</v>
      </c>
      <c r="B173" s="31" t="s">
        <v>423</v>
      </c>
      <c r="C173" s="32" t="s">
        <v>424</v>
      </c>
      <c r="D173" s="58">
        <v>31.47</v>
      </c>
      <c r="E173" s="58">
        <v>30.1</v>
      </c>
      <c r="F173" s="58">
        <v>29.79</v>
      </c>
      <c r="G173" s="58">
        <v>32.65</v>
      </c>
      <c r="H173" s="58">
        <v>34.51</v>
      </c>
      <c r="I173" s="54">
        <v>33.08</v>
      </c>
      <c r="J173" s="58">
        <v>38.07</v>
      </c>
      <c r="K173" s="58">
        <v>20.13</v>
      </c>
      <c r="L173" s="58">
        <f t="shared" si="73"/>
        <v>30.426666666666666</v>
      </c>
      <c r="M173" s="58">
        <f t="shared" si="74"/>
        <v>29.542222222222222</v>
      </c>
      <c r="N173" s="58">
        <f t="shared" si="75"/>
        <v>26.69962962962963</v>
      </c>
      <c r="O173" s="58">
        <f t="shared" si="76"/>
        <v>28.889506172839504</v>
      </c>
      <c r="P173" s="54">
        <f t="shared" si="77"/>
        <v>365.35802469135797</v>
      </c>
    </row>
    <row r="174" spans="1:16">
      <c r="A174" s="32" t="s">
        <v>425</v>
      </c>
      <c r="B174" s="31" t="s">
        <v>426</v>
      </c>
      <c r="C174" s="32" t="s">
        <v>427</v>
      </c>
      <c r="D174" s="58">
        <v>31.33</v>
      </c>
      <c r="E174" s="58">
        <v>29.98</v>
      </c>
      <c r="F174" s="58">
        <v>29.65</v>
      </c>
      <c r="G174" s="58">
        <v>32.520000000000003</v>
      </c>
      <c r="H174" s="58">
        <v>34.36</v>
      </c>
      <c r="I174" s="54">
        <v>32.94</v>
      </c>
      <c r="J174" s="58">
        <v>39.82</v>
      </c>
      <c r="K174" s="58">
        <v>37.4</v>
      </c>
      <c r="L174" s="58">
        <f t="shared" si="73"/>
        <v>36.72</v>
      </c>
      <c r="M174" s="58">
        <f t="shared" si="74"/>
        <v>37.979999999999997</v>
      </c>
      <c r="N174" s="58">
        <f t="shared" si="75"/>
        <v>37.366666666666667</v>
      </c>
      <c r="O174" s="58">
        <f t="shared" si="76"/>
        <v>37.355555555555554</v>
      </c>
      <c r="P174" s="54">
        <f t="shared" si="77"/>
        <v>417.42222222222227</v>
      </c>
    </row>
    <row r="175" spans="1:16">
      <c r="A175" s="32" t="s">
        <v>428</v>
      </c>
      <c r="B175" s="31" t="s">
        <v>429</v>
      </c>
      <c r="C175" s="32" t="s">
        <v>430</v>
      </c>
      <c r="D175" s="58">
        <v>112.39</v>
      </c>
      <c r="E175" s="58">
        <v>64.13</v>
      </c>
      <c r="F175" s="58">
        <v>16.059999999999999</v>
      </c>
      <c r="G175" s="58">
        <v>0</v>
      </c>
      <c r="H175" s="58">
        <v>0</v>
      </c>
      <c r="I175" s="54">
        <v>0</v>
      </c>
      <c r="J175" s="58">
        <v>0</v>
      </c>
      <c r="K175" s="58">
        <v>0</v>
      </c>
      <c r="L175" s="58">
        <f t="shared" si="73"/>
        <v>0</v>
      </c>
      <c r="M175" s="58">
        <f t="shared" si="74"/>
        <v>0</v>
      </c>
      <c r="N175" s="58">
        <f t="shared" si="75"/>
        <v>0</v>
      </c>
      <c r="O175" s="58">
        <f t="shared" si="76"/>
        <v>0</v>
      </c>
      <c r="P175" s="54">
        <f t="shared" si="77"/>
        <v>192.57999999999998</v>
      </c>
    </row>
    <row r="176" spans="1:16">
      <c r="A176" s="32" t="s">
        <v>431</v>
      </c>
      <c r="B176" s="31" t="s">
        <v>432</v>
      </c>
      <c r="C176" s="32" t="s">
        <v>433</v>
      </c>
      <c r="D176" s="58">
        <v>429.16</v>
      </c>
      <c r="E176" s="58">
        <v>406.68</v>
      </c>
      <c r="F176" s="58">
        <v>399.04</v>
      </c>
      <c r="G176" s="58">
        <v>434.77</v>
      </c>
      <c r="H176" s="58">
        <v>460.02</v>
      </c>
      <c r="I176" s="54">
        <v>441.24</v>
      </c>
      <c r="J176" s="58">
        <v>510.05</v>
      </c>
      <c r="K176" s="58">
        <v>468.72</v>
      </c>
      <c r="L176" s="58">
        <f t="shared" si="73"/>
        <v>473.33666666666664</v>
      </c>
      <c r="M176" s="58">
        <f t="shared" si="74"/>
        <v>484.0355555555555</v>
      </c>
      <c r="N176" s="58">
        <f t="shared" si="75"/>
        <v>475.36407407407404</v>
      </c>
      <c r="O176" s="58">
        <f t="shared" si="76"/>
        <v>477.57876543209869</v>
      </c>
      <c r="P176" s="54">
        <f t="shared" si="77"/>
        <v>5459.9950617283948</v>
      </c>
    </row>
    <row r="177" spans="1:16">
      <c r="A177" s="32" t="s">
        <v>434</v>
      </c>
      <c r="B177" s="31" t="s">
        <v>435</v>
      </c>
      <c r="C177" s="32" t="s">
        <v>436</v>
      </c>
      <c r="D177" s="58">
        <v>34.549999999999997</v>
      </c>
      <c r="E177" s="58">
        <v>33.049999999999997</v>
      </c>
      <c r="F177" s="58">
        <v>32.700000000000003</v>
      </c>
      <c r="G177" s="58">
        <v>35.85</v>
      </c>
      <c r="H177" s="58">
        <v>37.89</v>
      </c>
      <c r="I177" s="54">
        <v>36.31</v>
      </c>
      <c r="J177" s="58">
        <v>41.8</v>
      </c>
      <c r="K177" s="58">
        <v>38.44</v>
      </c>
      <c r="L177" s="58">
        <f t="shared" si="73"/>
        <v>38.85</v>
      </c>
      <c r="M177" s="58">
        <f t="shared" si="74"/>
        <v>39.696666666666665</v>
      </c>
      <c r="N177" s="58">
        <f t="shared" si="75"/>
        <v>38.995555555555548</v>
      </c>
      <c r="O177" s="58">
        <f t="shared" si="76"/>
        <v>39.180740740740738</v>
      </c>
      <c r="P177" s="54">
        <f t="shared" si="77"/>
        <v>447.31296296296301</v>
      </c>
    </row>
    <row r="178" spans="1:16">
      <c r="A178" s="32" t="s">
        <v>437</v>
      </c>
      <c r="B178" s="31" t="s">
        <v>438</v>
      </c>
      <c r="C178" s="32" t="s">
        <v>439</v>
      </c>
      <c r="D178" s="58">
        <v>88.52</v>
      </c>
      <c r="E178" s="58">
        <v>84.67</v>
      </c>
      <c r="F178" s="58">
        <v>83.77</v>
      </c>
      <c r="G178" s="58">
        <v>91.86</v>
      </c>
      <c r="H178" s="58">
        <v>97.06</v>
      </c>
      <c r="I178" s="54">
        <v>93.04</v>
      </c>
      <c r="J178" s="58">
        <v>107.09</v>
      </c>
      <c r="K178" s="58">
        <v>98.49</v>
      </c>
      <c r="L178" s="58">
        <f t="shared" si="73"/>
        <v>99.54</v>
      </c>
      <c r="M178" s="58">
        <f t="shared" si="74"/>
        <v>101.70666666666666</v>
      </c>
      <c r="N178" s="58">
        <f t="shared" si="75"/>
        <v>99.912222222222226</v>
      </c>
      <c r="O178" s="58">
        <f t="shared" si="76"/>
        <v>100.38629629629629</v>
      </c>
      <c r="P178" s="54">
        <f t="shared" si="77"/>
        <v>1146.0451851851851</v>
      </c>
    </row>
    <row r="179" spans="1:16">
      <c r="A179" s="32" t="s">
        <v>440</v>
      </c>
      <c r="B179" s="31" t="s">
        <v>441</v>
      </c>
      <c r="C179" s="32" t="s">
        <v>442</v>
      </c>
      <c r="D179" s="58">
        <v>4837.6000000000004</v>
      </c>
      <c r="E179" s="58">
        <v>3825.64</v>
      </c>
      <c r="F179" s="58">
        <v>2606.52</v>
      </c>
      <c r="G179" s="58">
        <v>4025.22</v>
      </c>
      <c r="H179" s="58">
        <v>3696.91</v>
      </c>
      <c r="I179" s="54">
        <v>3513.34</v>
      </c>
      <c r="J179" s="58">
        <v>3950.57</v>
      </c>
      <c r="K179" s="58">
        <v>3615.73</v>
      </c>
      <c r="L179" s="58">
        <f t="shared" si="73"/>
        <v>3693.2133333333331</v>
      </c>
      <c r="M179" s="58">
        <f t="shared" si="74"/>
        <v>3753.1711111111108</v>
      </c>
      <c r="N179" s="58">
        <f t="shared" si="75"/>
        <v>3687.3714814814812</v>
      </c>
      <c r="O179" s="58">
        <f t="shared" si="76"/>
        <v>3711.2519753086417</v>
      </c>
      <c r="P179" s="54">
        <f t="shared" si="77"/>
        <v>44916.537901234566</v>
      </c>
    </row>
    <row r="180" spans="1:16">
      <c r="A180" s="32" t="s">
        <v>443</v>
      </c>
      <c r="B180" s="31" t="s">
        <v>444</v>
      </c>
      <c r="C180" s="32" t="s">
        <v>445</v>
      </c>
      <c r="D180" s="58">
        <v>607.54999999999995</v>
      </c>
      <c r="E180" s="58">
        <v>572.79</v>
      </c>
      <c r="F180" s="58">
        <v>561.65</v>
      </c>
      <c r="G180" s="58">
        <v>609.54</v>
      </c>
      <c r="H180" s="58">
        <v>648.98</v>
      </c>
      <c r="I180" s="54">
        <v>619.80999999999995</v>
      </c>
      <c r="J180" s="58">
        <v>716.86</v>
      </c>
      <c r="K180" s="58">
        <v>660.87</v>
      </c>
      <c r="L180" s="58">
        <f t="shared" si="73"/>
        <v>665.84666666666669</v>
      </c>
      <c r="M180" s="58">
        <f t="shared" si="74"/>
        <v>681.19222222222231</v>
      </c>
      <c r="N180" s="58">
        <f t="shared" si="75"/>
        <v>669.30296296296308</v>
      </c>
      <c r="O180" s="58">
        <f t="shared" si="76"/>
        <v>672.11395061728399</v>
      </c>
      <c r="P180" s="54">
        <f t="shared" si="77"/>
        <v>7686.5058024691343</v>
      </c>
    </row>
    <row r="181" spans="1:16">
      <c r="A181" s="32" t="s">
        <v>446</v>
      </c>
      <c r="B181" s="31" t="s">
        <v>447</v>
      </c>
      <c r="C181" s="32" t="s">
        <v>448</v>
      </c>
      <c r="D181" s="58">
        <v>461.47</v>
      </c>
      <c r="E181" s="58">
        <v>436.61</v>
      </c>
      <c r="F181" s="58">
        <v>427.71</v>
      </c>
      <c r="G181" s="58">
        <v>465.46</v>
      </c>
      <c r="H181" s="58">
        <v>492.61</v>
      </c>
      <c r="I181" s="54">
        <v>472.58</v>
      </c>
      <c r="J181" s="58">
        <v>546.69000000000005</v>
      </c>
      <c r="K181" s="58">
        <v>502.33</v>
      </c>
      <c r="L181" s="58">
        <f t="shared" si="73"/>
        <v>507.2</v>
      </c>
      <c r="M181" s="58">
        <f t="shared" si="74"/>
        <v>518.74</v>
      </c>
      <c r="N181" s="58">
        <f t="shared" si="75"/>
        <v>509.42333333333335</v>
      </c>
      <c r="O181" s="58">
        <f t="shared" si="76"/>
        <v>511.78777777777782</v>
      </c>
      <c r="P181" s="54">
        <f t="shared" si="77"/>
        <v>5852.6111111111104</v>
      </c>
    </row>
    <row r="182" spans="1:16">
      <c r="A182" s="32" t="s">
        <v>449</v>
      </c>
      <c r="B182" s="31" t="s">
        <v>450</v>
      </c>
      <c r="C182" s="32" t="s">
        <v>451</v>
      </c>
      <c r="D182" s="58">
        <v>2856.13</v>
      </c>
      <c r="E182" s="58">
        <v>2035.89</v>
      </c>
      <c r="F182" s="58">
        <v>1579.62</v>
      </c>
      <c r="G182" s="58">
        <v>1685.35</v>
      </c>
      <c r="H182" s="58">
        <v>1780.71</v>
      </c>
      <c r="I182" s="54">
        <v>1707.12</v>
      </c>
      <c r="J182" s="58">
        <v>1913.73</v>
      </c>
      <c r="K182" s="58">
        <v>1667.3</v>
      </c>
      <c r="L182" s="58">
        <f t="shared" si="73"/>
        <v>1762.7166666666665</v>
      </c>
      <c r="M182" s="58">
        <f t="shared" si="74"/>
        <v>1781.2488888888886</v>
      </c>
      <c r="N182" s="58">
        <f t="shared" si="75"/>
        <v>1737.0885185185182</v>
      </c>
      <c r="O182" s="58">
        <f t="shared" si="76"/>
        <v>1760.3513580246911</v>
      </c>
      <c r="P182" s="54">
        <f t="shared" si="77"/>
        <v>22267.255432098762</v>
      </c>
    </row>
    <row r="183" spans="1:16">
      <c r="A183" s="32" t="s">
        <v>452</v>
      </c>
      <c r="B183" s="31" t="s">
        <v>453</v>
      </c>
      <c r="C183" s="32" t="s">
        <v>454</v>
      </c>
      <c r="D183" s="58">
        <v>23.81</v>
      </c>
      <c r="E183" s="58">
        <v>22.78</v>
      </c>
      <c r="F183" s="58">
        <v>22.53</v>
      </c>
      <c r="G183" s="58">
        <v>24.72</v>
      </c>
      <c r="H183" s="58">
        <v>26.11</v>
      </c>
      <c r="I183" s="54">
        <v>25.03</v>
      </c>
      <c r="J183" s="58">
        <v>28.81</v>
      </c>
      <c r="K183" s="58">
        <v>26.49</v>
      </c>
      <c r="L183" s="58">
        <f t="shared" si="73"/>
        <v>26.776666666666667</v>
      </c>
      <c r="M183" s="58">
        <f t="shared" si="74"/>
        <v>27.358888888888888</v>
      </c>
      <c r="N183" s="58">
        <f t="shared" si="75"/>
        <v>26.875185185185185</v>
      </c>
      <c r="O183" s="58">
        <f t="shared" si="76"/>
        <v>27.003580246913582</v>
      </c>
      <c r="P183" s="54">
        <f t="shared" si="77"/>
        <v>308.29432098765437</v>
      </c>
    </row>
    <row r="184" spans="1:16">
      <c r="A184" s="32" t="s">
        <v>455</v>
      </c>
      <c r="B184" s="31" t="s">
        <v>456</v>
      </c>
      <c r="C184" s="32" t="s">
        <v>457</v>
      </c>
      <c r="D184" s="58">
        <v>538.5</v>
      </c>
      <c r="E184" s="58">
        <v>467.61</v>
      </c>
      <c r="F184" s="58">
        <v>419.75</v>
      </c>
      <c r="G184" s="58">
        <v>406.82</v>
      </c>
      <c r="H184" s="58">
        <v>384.98</v>
      </c>
      <c r="I184" s="54">
        <v>324.77999999999997</v>
      </c>
      <c r="J184" s="58">
        <v>325.19</v>
      </c>
      <c r="K184" s="58">
        <v>255.32</v>
      </c>
      <c r="L184" s="58">
        <f t="shared" si="73"/>
        <v>301.76333333333332</v>
      </c>
      <c r="M184" s="58">
        <f t="shared" si="74"/>
        <v>294.0911111111111</v>
      </c>
      <c r="N184" s="58">
        <f t="shared" si="75"/>
        <v>283.72481481481481</v>
      </c>
      <c r="O184" s="58">
        <f t="shared" si="76"/>
        <v>293.19308641975312</v>
      </c>
      <c r="P184" s="54">
        <f t="shared" si="77"/>
        <v>4295.7223456790116</v>
      </c>
    </row>
    <row r="185" spans="1:16" ht="12.75" customHeight="1">
      <c r="A185" s="32" t="s">
        <v>458</v>
      </c>
      <c r="B185" s="31" t="s">
        <v>459</v>
      </c>
      <c r="C185" s="32" t="s">
        <v>460</v>
      </c>
      <c r="D185" s="58">
        <v>729.68</v>
      </c>
      <c r="E185" s="58">
        <v>591.88</v>
      </c>
      <c r="F185" s="58">
        <v>530.4</v>
      </c>
      <c r="G185" s="58">
        <v>600.76</v>
      </c>
      <c r="H185" s="58">
        <v>661.76</v>
      </c>
      <c r="I185" s="54">
        <v>641.74</v>
      </c>
      <c r="J185" s="58">
        <v>743.04</v>
      </c>
      <c r="K185" s="58">
        <v>702.41</v>
      </c>
      <c r="L185" s="58">
        <f t="shared" si="73"/>
        <v>695.73</v>
      </c>
      <c r="M185" s="58">
        <f t="shared" si="74"/>
        <v>713.72666666666657</v>
      </c>
      <c r="N185" s="58">
        <f t="shared" si="75"/>
        <v>703.95555555555541</v>
      </c>
      <c r="O185" s="58">
        <f t="shared" si="76"/>
        <v>704.47074074074055</v>
      </c>
      <c r="P185" s="54">
        <f t="shared" si="77"/>
        <v>8019.5529629629618</v>
      </c>
    </row>
    <row r="186" spans="1:16">
      <c r="A186" s="32" t="s">
        <v>461</v>
      </c>
      <c r="B186" s="31" t="s">
        <v>462</v>
      </c>
      <c r="C186" s="32" t="s">
        <v>463</v>
      </c>
      <c r="D186" s="58">
        <v>4771.34</v>
      </c>
      <c r="E186" s="58">
        <v>3511.08</v>
      </c>
      <c r="F186" s="58">
        <v>2747.25</v>
      </c>
      <c r="G186" s="58">
        <v>2982.25</v>
      </c>
      <c r="H186" s="58">
        <v>3104.48</v>
      </c>
      <c r="I186" s="54">
        <v>2937.59</v>
      </c>
      <c r="J186" s="58">
        <v>3331.58</v>
      </c>
      <c r="K186" s="58">
        <v>3018.14</v>
      </c>
      <c r="L186" s="58">
        <f t="shared" si="73"/>
        <v>3095.77</v>
      </c>
      <c r="M186" s="58">
        <f t="shared" si="74"/>
        <v>3148.4966666666664</v>
      </c>
      <c r="N186" s="58">
        <f t="shared" si="75"/>
        <v>3087.4688888888886</v>
      </c>
      <c r="O186" s="58">
        <f t="shared" si="76"/>
        <v>3110.5785185185182</v>
      </c>
      <c r="P186" s="54">
        <f t="shared" si="77"/>
        <v>38846.02407407407</v>
      </c>
    </row>
    <row r="187" spans="1:16">
      <c r="A187" s="32" t="s">
        <v>464</v>
      </c>
      <c r="B187" s="31" t="s">
        <v>465</v>
      </c>
      <c r="C187" s="32" t="s">
        <v>466</v>
      </c>
      <c r="D187" s="58">
        <v>641.55999999999995</v>
      </c>
      <c r="E187" s="58">
        <v>1031.1199999999999</v>
      </c>
      <c r="F187" s="58">
        <v>1231.27</v>
      </c>
      <c r="G187" s="58">
        <v>1350</v>
      </c>
      <c r="H187" s="58">
        <v>1426.36</v>
      </c>
      <c r="I187" s="54">
        <v>1367.42</v>
      </c>
      <c r="J187" s="58">
        <v>1799.35</v>
      </c>
      <c r="K187" s="58">
        <v>1711.66</v>
      </c>
      <c r="L187" s="58">
        <f t="shared" si="73"/>
        <v>1626.1433333333334</v>
      </c>
      <c r="M187" s="58">
        <f t="shared" si="74"/>
        <v>1712.3844444444446</v>
      </c>
      <c r="N187" s="58">
        <f t="shared" si="75"/>
        <v>1683.3959259259261</v>
      </c>
      <c r="O187" s="58">
        <f t="shared" si="76"/>
        <v>1673.9745679012349</v>
      </c>
      <c r="P187" s="54">
        <f t="shared" si="77"/>
        <v>17254.638271604937</v>
      </c>
    </row>
    <row r="188" spans="1:16">
      <c r="A188" s="32" t="s">
        <v>467</v>
      </c>
      <c r="B188" s="31" t="s">
        <v>468</v>
      </c>
      <c r="C188" s="32" t="s">
        <v>469</v>
      </c>
      <c r="D188" s="58"/>
      <c r="E188" s="58">
        <v>46.32</v>
      </c>
      <c r="F188" s="58">
        <v>178.82</v>
      </c>
      <c r="G188" s="58">
        <v>29.98</v>
      </c>
      <c r="H188" s="58">
        <v>1.34</v>
      </c>
      <c r="I188" s="54">
        <v>1.29</v>
      </c>
      <c r="J188" s="58">
        <v>1.48</v>
      </c>
      <c r="K188" s="58">
        <v>1.36</v>
      </c>
      <c r="L188" s="58">
        <f t="shared" si="73"/>
        <v>1.3766666666666667</v>
      </c>
      <c r="M188" s="58">
        <f t="shared" si="74"/>
        <v>1.4055555555555557</v>
      </c>
      <c r="N188" s="58">
        <f t="shared" si="75"/>
        <v>1.3807407407407408</v>
      </c>
      <c r="O188" s="58">
        <f t="shared" si="76"/>
        <v>1.3876543209876544</v>
      </c>
      <c r="P188" s="54">
        <f t="shared" si="77"/>
        <v>266.14061728395069</v>
      </c>
    </row>
    <row r="189" spans="1:16">
      <c r="A189" s="32" t="s">
        <v>470</v>
      </c>
      <c r="B189" s="31" t="s">
        <v>471</v>
      </c>
      <c r="C189" s="32" t="s">
        <v>472</v>
      </c>
      <c r="D189" s="58"/>
      <c r="E189" s="58"/>
      <c r="F189" s="58"/>
      <c r="G189" s="58">
        <v>119.35</v>
      </c>
      <c r="H189" s="58">
        <v>0</v>
      </c>
      <c r="I189" s="54">
        <v>0</v>
      </c>
      <c r="J189" s="58">
        <v>0</v>
      </c>
      <c r="K189" s="58">
        <v>0</v>
      </c>
      <c r="L189" s="58">
        <f t="shared" si="73"/>
        <v>0</v>
      </c>
      <c r="M189" s="58">
        <f t="shared" si="74"/>
        <v>0</v>
      </c>
      <c r="N189" s="58">
        <f t="shared" si="75"/>
        <v>0</v>
      </c>
      <c r="O189" s="58">
        <f t="shared" si="76"/>
        <v>0</v>
      </c>
      <c r="P189" s="54">
        <f t="shared" si="77"/>
        <v>119.35</v>
      </c>
    </row>
    <row r="190" spans="1:16">
      <c r="A190" s="93" t="s">
        <v>473</v>
      </c>
      <c r="B190" s="94" t="s">
        <v>474</v>
      </c>
      <c r="C190" s="93" t="s">
        <v>475</v>
      </c>
      <c r="D190" s="58"/>
      <c r="E190" s="58"/>
      <c r="F190" s="58"/>
      <c r="G190" s="58"/>
      <c r="H190" s="58"/>
      <c r="I190" s="58">
        <v>473.41</v>
      </c>
      <c r="J190" s="58">
        <v>247.7</v>
      </c>
      <c r="K190" s="58">
        <v>232.21</v>
      </c>
      <c r="L190" s="58">
        <f t="shared" si="73"/>
        <v>317.77333333333337</v>
      </c>
      <c r="M190" s="58">
        <f t="shared" si="74"/>
        <v>265.89444444444445</v>
      </c>
      <c r="N190" s="58">
        <f t="shared" si="75"/>
        <v>271.95925925925923</v>
      </c>
      <c r="O190" s="58">
        <f t="shared" si="76"/>
        <v>285.20901234567901</v>
      </c>
      <c r="P190" s="54">
        <f t="shared" si="77"/>
        <v>2094.156049382716</v>
      </c>
    </row>
    <row r="191" spans="1:16">
      <c r="A191" s="93" t="s">
        <v>476</v>
      </c>
      <c r="B191" s="94" t="s">
        <v>477</v>
      </c>
      <c r="C191" s="93" t="s">
        <v>478</v>
      </c>
      <c r="D191" s="58"/>
      <c r="E191" s="58"/>
      <c r="F191" s="58"/>
      <c r="G191" s="58"/>
      <c r="H191" s="58"/>
      <c r="I191" s="58"/>
      <c r="J191" s="58"/>
      <c r="K191" s="58">
        <v>132.63999999999999</v>
      </c>
      <c r="L191" s="58">
        <v>130</v>
      </c>
      <c r="M191" s="58">
        <f>L191</f>
        <v>130</v>
      </c>
      <c r="N191" s="58">
        <f>M191</f>
        <v>130</v>
      </c>
      <c r="O191" s="58">
        <f>N191</f>
        <v>130</v>
      </c>
      <c r="P191" s="54">
        <f t="shared" si="77"/>
        <v>652.64</v>
      </c>
    </row>
    <row r="192" spans="1:16">
      <c r="A192" s="50" t="s">
        <v>479</v>
      </c>
      <c r="B192" s="31"/>
      <c r="C192" s="55" t="s">
        <v>480</v>
      </c>
      <c r="D192" s="56">
        <f t="shared" ref="D192:P192" si="78">SUM(D193:D209)</f>
        <v>42937.830000000009</v>
      </c>
      <c r="E192" s="56">
        <f t="shared" si="78"/>
        <v>41567.340000000004</v>
      </c>
      <c r="F192" s="56">
        <f t="shared" si="78"/>
        <v>44337.75</v>
      </c>
      <c r="G192" s="56">
        <f t="shared" si="78"/>
        <v>47420.130000000005</v>
      </c>
      <c r="H192" s="56">
        <f t="shared" si="78"/>
        <v>46182.14</v>
      </c>
      <c r="I192" s="56">
        <f t="shared" si="78"/>
        <v>42182.79</v>
      </c>
      <c r="J192" s="56">
        <f t="shared" si="78"/>
        <v>46965.869999999995</v>
      </c>
      <c r="K192" s="56">
        <f t="shared" si="78"/>
        <v>42237.87000000001</v>
      </c>
      <c r="L192" s="56">
        <f t="shared" si="78"/>
        <v>43795.51</v>
      </c>
      <c r="M192" s="56">
        <f t="shared" si="78"/>
        <v>44333.083333333343</v>
      </c>
      <c r="N192" s="56">
        <f t="shared" si="78"/>
        <v>43455.487777777787</v>
      </c>
      <c r="O192" s="56">
        <f t="shared" si="78"/>
        <v>43861.360370370363</v>
      </c>
      <c r="P192" s="56">
        <f t="shared" si="78"/>
        <v>529277.16148148151</v>
      </c>
    </row>
    <row r="193" spans="1:16">
      <c r="A193" s="32" t="s">
        <v>481</v>
      </c>
      <c r="B193" s="31" t="s">
        <v>482</v>
      </c>
      <c r="C193" s="32" t="s">
        <v>483</v>
      </c>
      <c r="D193" s="58">
        <v>123.78</v>
      </c>
      <c r="E193" s="58">
        <v>53.29</v>
      </c>
      <c r="F193" s="58">
        <v>109.96</v>
      </c>
      <c r="G193" s="58">
        <v>234.67</v>
      </c>
      <c r="H193" s="58">
        <v>233.15</v>
      </c>
      <c r="I193" s="54">
        <v>174.34</v>
      </c>
      <c r="J193" s="58">
        <v>135.47</v>
      </c>
      <c r="K193" s="58">
        <v>179.95</v>
      </c>
      <c r="L193" s="58">
        <f t="shared" ref="L193:L241" si="79">SUM(I193:K193)/3</f>
        <v>163.25333333333333</v>
      </c>
      <c r="M193" s="58">
        <f t="shared" ref="M193:M209" si="80">SUM(J193:L193)/3</f>
        <v>159.55777777777777</v>
      </c>
      <c r="N193" s="58">
        <f t="shared" ref="N193:N209" si="81">SUM(K193:M193)/3</f>
        <v>167.58703703703702</v>
      </c>
      <c r="O193" s="58">
        <f t="shared" ref="O193:O209" si="82">SUM(L193:N193)/3</f>
        <v>163.46604938271605</v>
      </c>
      <c r="P193" s="54">
        <f t="shared" si="77"/>
        <v>1898.4741975308639</v>
      </c>
    </row>
    <row r="194" spans="1:16">
      <c r="A194" s="32" t="s">
        <v>484</v>
      </c>
      <c r="B194" s="31" t="s">
        <v>485</v>
      </c>
      <c r="C194" s="32" t="s">
        <v>486</v>
      </c>
      <c r="D194" s="58">
        <v>7343.13</v>
      </c>
      <c r="E194" s="58">
        <v>8907.59</v>
      </c>
      <c r="F194" s="58">
        <v>12778.84</v>
      </c>
      <c r="G194" s="58">
        <v>13413.08</v>
      </c>
      <c r="H194" s="58">
        <v>10551.9</v>
      </c>
      <c r="I194" s="54">
        <v>8544.76</v>
      </c>
      <c r="J194" s="58">
        <v>8394.9699999999993</v>
      </c>
      <c r="K194" s="58">
        <v>6788.87</v>
      </c>
      <c r="L194" s="58">
        <f t="shared" si="79"/>
        <v>7909.5333333333328</v>
      </c>
      <c r="M194" s="58">
        <f t="shared" si="80"/>
        <v>7697.7911111111107</v>
      </c>
      <c r="N194" s="58">
        <f t="shared" si="81"/>
        <v>7465.3981481481469</v>
      </c>
      <c r="O194" s="58">
        <f t="shared" si="82"/>
        <v>7690.9075308641959</v>
      </c>
      <c r="P194" s="54">
        <f t="shared" si="77"/>
        <v>107486.77012345679</v>
      </c>
    </row>
    <row r="195" spans="1:16">
      <c r="A195" s="32" t="s">
        <v>487</v>
      </c>
      <c r="B195" s="31" t="s">
        <v>488</v>
      </c>
      <c r="C195" s="32" t="s">
        <v>489</v>
      </c>
      <c r="D195" s="58">
        <v>1608.37</v>
      </c>
      <c r="E195" s="58">
        <v>1152.5899999999999</v>
      </c>
      <c r="F195" s="58">
        <v>1453.7</v>
      </c>
      <c r="G195" s="58">
        <v>1975.61</v>
      </c>
      <c r="H195" s="58">
        <v>2086.31</v>
      </c>
      <c r="I195" s="54">
        <v>1957.14</v>
      </c>
      <c r="J195" s="58">
        <v>2268.06</v>
      </c>
      <c r="K195" s="58">
        <v>2275.96</v>
      </c>
      <c r="L195" s="58">
        <f t="shared" si="79"/>
        <v>2167.0533333333333</v>
      </c>
      <c r="M195" s="58">
        <f t="shared" si="80"/>
        <v>2237.0244444444447</v>
      </c>
      <c r="N195" s="58">
        <f t="shared" si="81"/>
        <v>2226.6792592592592</v>
      </c>
      <c r="O195" s="58">
        <f t="shared" si="82"/>
        <v>2210.2523456790127</v>
      </c>
      <c r="P195" s="54">
        <f t="shared" si="77"/>
        <v>23618.749382716047</v>
      </c>
    </row>
    <row r="196" spans="1:16">
      <c r="A196" s="32" t="s">
        <v>490</v>
      </c>
      <c r="B196" s="31" t="s">
        <v>491</v>
      </c>
      <c r="C196" s="32" t="s">
        <v>492</v>
      </c>
      <c r="D196" s="58">
        <v>114.04</v>
      </c>
      <c r="E196" s="58">
        <v>86.53</v>
      </c>
      <c r="F196" s="58">
        <v>68.180000000000007</v>
      </c>
      <c r="G196" s="58">
        <v>69.92</v>
      </c>
      <c r="H196" s="58">
        <v>42.05</v>
      </c>
      <c r="I196" s="54">
        <v>29.07</v>
      </c>
      <c r="J196" s="58">
        <v>27.62</v>
      </c>
      <c r="K196" s="58">
        <v>32.299999999999997</v>
      </c>
      <c r="L196" s="58">
        <f t="shared" si="79"/>
        <v>29.66333333333333</v>
      </c>
      <c r="M196" s="58">
        <f t="shared" si="80"/>
        <v>29.861111111111111</v>
      </c>
      <c r="N196" s="58">
        <f t="shared" si="81"/>
        <v>30.608148148148146</v>
      </c>
      <c r="O196" s="58">
        <f t="shared" si="82"/>
        <v>30.044197530864196</v>
      </c>
      <c r="P196" s="54">
        <f t="shared" si="77"/>
        <v>589.88679012345688</v>
      </c>
    </row>
    <row r="197" spans="1:16">
      <c r="A197" s="32" t="s">
        <v>493</v>
      </c>
      <c r="B197" s="31" t="s">
        <v>494</v>
      </c>
      <c r="C197" s="32" t="s">
        <v>495</v>
      </c>
      <c r="D197" s="58">
        <v>729.88</v>
      </c>
      <c r="E197" s="58">
        <v>129.07</v>
      </c>
      <c r="F197" s="58">
        <v>417.17</v>
      </c>
      <c r="G197" s="58">
        <v>554.87</v>
      </c>
      <c r="H197" s="58">
        <v>565.97</v>
      </c>
      <c r="I197" s="54">
        <v>503.12</v>
      </c>
      <c r="J197" s="58">
        <v>534.12</v>
      </c>
      <c r="K197" s="58">
        <v>536.13</v>
      </c>
      <c r="L197" s="58">
        <f t="shared" si="79"/>
        <v>524.45666666666659</v>
      </c>
      <c r="M197" s="58">
        <f t="shared" si="80"/>
        <v>531.56888888888886</v>
      </c>
      <c r="N197" s="58">
        <f t="shared" si="81"/>
        <v>530.71851851851852</v>
      </c>
      <c r="O197" s="58">
        <f t="shared" si="82"/>
        <v>528.9146913580247</v>
      </c>
      <c r="P197" s="54">
        <f t="shared" si="77"/>
        <v>6085.9887654320992</v>
      </c>
    </row>
    <row r="198" spans="1:16">
      <c r="A198" s="32" t="s">
        <v>496</v>
      </c>
      <c r="B198" s="31" t="s">
        <v>497</v>
      </c>
      <c r="C198" s="32" t="s">
        <v>498</v>
      </c>
      <c r="D198" s="58">
        <v>1180.78</v>
      </c>
      <c r="E198" s="58">
        <v>1112.6400000000001</v>
      </c>
      <c r="F198" s="58">
        <v>1089.1600000000001</v>
      </c>
      <c r="G198" s="58">
        <v>1182.57</v>
      </c>
      <c r="H198" s="58">
        <v>1253.03</v>
      </c>
      <c r="I198" s="54">
        <v>1202.9000000000001</v>
      </c>
      <c r="J198" s="58">
        <v>1376</v>
      </c>
      <c r="K198" s="58">
        <v>1000.83</v>
      </c>
      <c r="L198" s="58">
        <f t="shared" si="79"/>
        <v>1193.2433333333333</v>
      </c>
      <c r="M198" s="58">
        <f t="shared" si="80"/>
        <v>1190.0244444444445</v>
      </c>
      <c r="N198" s="58">
        <f t="shared" si="81"/>
        <v>1128.0325925925927</v>
      </c>
      <c r="O198" s="58">
        <f t="shared" si="82"/>
        <v>1170.4334567901235</v>
      </c>
      <c r="P198" s="54">
        <f t="shared" si="77"/>
        <v>14079.643827160497</v>
      </c>
    </row>
    <row r="199" spans="1:16">
      <c r="A199" s="32" t="s">
        <v>499</v>
      </c>
      <c r="B199" s="31" t="s">
        <v>500</v>
      </c>
      <c r="C199" s="32" t="s">
        <v>501</v>
      </c>
      <c r="D199" s="58">
        <v>2.4500000000000002</v>
      </c>
      <c r="E199" s="58">
        <v>2.34</v>
      </c>
      <c r="F199" s="58">
        <v>2.31</v>
      </c>
      <c r="G199" s="58">
        <v>2.54</v>
      </c>
      <c r="H199" s="58">
        <v>7.19</v>
      </c>
      <c r="I199" s="54">
        <v>15.37</v>
      </c>
      <c r="J199" s="58">
        <v>17.690000000000001</v>
      </c>
      <c r="K199" s="58">
        <v>16.27</v>
      </c>
      <c r="L199" s="58">
        <f t="shared" si="79"/>
        <v>16.443333333333332</v>
      </c>
      <c r="M199" s="58">
        <f t="shared" si="80"/>
        <v>16.801111111111112</v>
      </c>
      <c r="N199" s="58">
        <f t="shared" si="81"/>
        <v>16.504814814814814</v>
      </c>
      <c r="O199" s="58">
        <f t="shared" si="82"/>
        <v>16.583086419753084</v>
      </c>
      <c r="P199" s="54">
        <f t="shared" si="77"/>
        <v>132.49234567901232</v>
      </c>
    </row>
    <row r="200" spans="1:16">
      <c r="A200" s="32" t="s">
        <v>502</v>
      </c>
      <c r="B200" s="31" t="s">
        <v>503</v>
      </c>
      <c r="C200" s="32" t="s">
        <v>504</v>
      </c>
      <c r="D200" s="58">
        <v>3496.2</v>
      </c>
      <c r="E200" s="58">
        <v>3290.76</v>
      </c>
      <c r="F200" s="58">
        <v>3214.17</v>
      </c>
      <c r="G200" s="58">
        <v>3484.41</v>
      </c>
      <c r="H200" s="58">
        <v>3694.49</v>
      </c>
      <c r="I200" s="54">
        <v>3545.57</v>
      </c>
      <c r="J200" s="58">
        <v>4103.76</v>
      </c>
      <c r="K200" s="58">
        <v>3778.68</v>
      </c>
      <c r="L200" s="58">
        <f t="shared" si="79"/>
        <v>3809.3366666666666</v>
      </c>
      <c r="M200" s="58">
        <f t="shared" si="80"/>
        <v>3897.258888888889</v>
      </c>
      <c r="N200" s="58">
        <f t="shared" si="81"/>
        <v>3828.4251851851855</v>
      </c>
      <c r="O200" s="58">
        <f t="shared" si="82"/>
        <v>3845.0069135802473</v>
      </c>
      <c r="P200" s="54">
        <f t="shared" si="77"/>
        <v>43988.067654320992</v>
      </c>
    </row>
    <row r="201" spans="1:16">
      <c r="A201" s="32" t="s">
        <v>505</v>
      </c>
      <c r="B201" s="31" t="s">
        <v>506</v>
      </c>
      <c r="C201" s="32" t="s">
        <v>507</v>
      </c>
      <c r="D201" s="58">
        <v>781.22</v>
      </c>
      <c r="E201" s="58">
        <v>689.46</v>
      </c>
      <c r="F201" s="58">
        <v>663.25</v>
      </c>
      <c r="G201" s="58">
        <v>685.59</v>
      </c>
      <c r="H201" s="58">
        <v>650.70000000000005</v>
      </c>
      <c r="I201" s="54">
        <v>520.67999999999995</v>
      </c>
      <c r="J201" s="58">
        <v>604.29</v>
      </c>
      <c r="K201" s="58">
        <v>460.94</v>
      </c>
      <c r="L201" s="58">
        <f t="shared" si="79"/>
        <v>528.63666666666666</v>
      </c>
      <c r="M201" s="58">
        <f t="shared" si="80"/>
        <v>531.28888888888889</v>
      </c>
      <c r="N201" s="58">
        <f t="shared" si="81"/>
        <v>506.9551851851852</v>
      </c>
      <c r="O201" s="58">
        <f t="shared" si="82"/>
        <v>522.29358024691362</v>
      </c>
      <c r="P201" s="54">
        <f t="shared" si="77"/>
        <v>7145.304320987655</v>
      </c>
    </row>
    <row r="202" spans="1:16">
      <c r="A202" s="32" t="s">
        <v>508</v>
      </c>
      <c r="B202" s="31" t="s">
        <v>509</v>
      </c>
      <c r="C202" s="32" t="s">
        <v>510</v>
      </c>
      <c r="D202" s="58">
        <v>1052.23</v>
      </c>
      <c r="E202" s="58">
        <v>1092.05</v>
      </c>
      <c r="F202" s="58">
        <v>1068.73</v>
      </c>
      <c r="G202" s="58">
        <v>1160.08</v>
      </c>
      <c r="H202" s="58">
        <v>1229.29</v>
      </c>
      <c r="I202" s="54">
        <v>1180.1500000000001</v>
      </c>
      <c r="J202" s="58">
        <v>1365.57</v>
      </c>
      <c r="K202" s="58">
        <v>1257.8699999999999</v>
      </c>
      <c r="L202" s="58">
        <f t="shared" si="79"/>
        <v>1267.8633333333335</v>
      </c>
      <c r="M202" s="58">
        <f t="shared" si="80"/>
        <v>1297.1011111111111</v>
      </c>
      <c r="N202" s="58">
        <f t="shared" si="81"/>
        <v>1274.2781481481481</v>
      </c>
      <c r="O202" s="58">
        <f t="shared" si="82"/>
        <v>1279.7475308641976</v>
      </c>
      <c r="P202" s="54">
        <f t="shared" si="77"/>
        <v>14524.960123456791</v>
      </c>
    </row>
    <row r="203" spans="1:16">
      <c r="A203" s="32" t="s">
        <v>511</v>
      </c>
      <c r="B203" s="31" t="s">
        <v>512</v>
      </c>
      <c r="C203" s="32" t="s">
        <v>513</v>
      </c>
      <c r="D203" s="58">
        <v>11007.77</v>
      </c>
      <c r="E203" s="58">
        <v>10359.52</v>
      </c>
      <c r="F203" s="58">
        <v>10118.450000000001</v>
      </c>
      <c r="G203" s="58">
        <v>10880.89</v>
      </c>
      <c r="H203" s="58">
        <v>11473.96</v>
      </c>
      <c r="I203" s="54">
        <v>11010.82</v>
      </c>
      <c r="J203" s="58">
        <v>12743.99</v>
      </c>
      <c r="K203" s="58">
        <v>11734.43</v>
      </c>
      <c r="L203" s="58">
        <f t="shared" si="79"/>
        <v>11829.746666666666</v>
      </c>
      <c r="M203" s="58">
        <f t="shared" si="80"/>
        <v>12102.722222222221</v>
      </c>
      <c r="N203" s="58">
        <f t="shared" si="81"/>
        <v>11888.966296296296</v>
      </c>
      <c r="O203" s="58">
        <f t="shared" si="82"/>
        <v>11940.478395061727</v>
      </c>
      <c r="P203" s="54">
        <f t="shared" si="77"/>
        <v>137091.74358024693</v>
      </c>
    </row>
    <row r="204" spans="1:16">
      <c r="A204" s="32" t="s">
        <v>514</v>
      </c>
      <c r="B204" s="31" t="s">
        <v>515</v>
      </c>
      <c r="C204" s="32" t="s">
        <v>516</v>
      </c>
      <c r="D204" s="58">
        <v>12123.26</v>
      </c>
      <c r="E204" s="58">
        <v>11410.92</v>
      </c>
      <c r="F204" s="58">
        <v>11145.3</v>
      </c>
      <c r="G204" s="58">
        <v>12082.4</v>
      </c>
      <c r="H204" s="58">
        <v>12810.84</v>
      </c>
      <c r="I204" s="54">
        <v>12294.45</v>
      </c>
      <c r="J204" s="58">
        <v>14230.01</v>
      </c>
      <c r="K204" s="58">
        <v>13102.79</v>
      </c>
      <c r="L204" s="58">
        <f t="shared" si="79"/>
        <v>13209.083333333334</v>
      </c>
      <c r="M204" s="58">
        <f t="shared" si="80"/>
        <v>13513.961111111113</v>
      </c>
      <c r="N204" s="58">
        <f t="shared" si="81"/>
        <v>13275.278148148151</v>
      </c>
      <c r="O204" s="58">
        <f t="shared" si="82"/>
        <v>13332.774197530865</v>
      </c>
      <c r="P204" s="54">
        <f t="shared" si="77"/>
        <v>152531.06679012347</v>
      </c>
    </row>
    <row r="205" spans="1:16">
      <c r="A205" s="32" t="s">
        <v>517</v>
      </c>
      <c r="B205" s="31" t="s">
        <v>518</v>
      </c>
      <c r="C205" s="32" t="s">
        <v>519</v>
      </c>
      <c r="D205" s="58">
        <v>46.87</v>
      </c>
      <c r="E205" s="58">
        <v>44.83</v>
      </c>
      <c r="F205" s="58">
        <v>44.36</v>
      </c>
      <c r="G205" s="58">
        <v>48.64</v>
      </c>
      <c r="H205" s="58">
        <v>51.39</v>
      </c>
      <c r="I205" s="54">
        <v>49.26</v>
      </c>
      <c r="J205" s="58">
        <v>56.71</v>
      </c>
      <c r="K205" s="58">
        <v>52.15</v>
      </c>
      <c r="L205" s="58">
        <f t="shared" si="79"/>
        <v>52.706666666666671</v>
      </c>
      <c r="M205" s="58">
        <f t="shared" si="80"/>
        <v>53.855555555555554</v>
      </c>
      <c r="N205" s="58">
        <f t="shared" si="81"/>
        <v>52.904074074074082</v>
      </c>
      <c r="O205" s="58">
        <f t="shared" si="82"/>
        <v>53.155432098765438</v>
      </c>
      <c r="P205" s="54">
        <f t="shared" si="77"/>
        <v>606.83172839506165</v>
      </c>
    </row>
    <row r="206" spans="1:16">
      <c r="A206" s="32" t="s">
        <v>520</v>
      </c>
      <c r="B206" s="31" t="s">
        <v>521</v>
      </c>
      <c r="C206" s="32" t="s">
        <v>522</v>
      </c>
      <c r="D206" s="58">
        <v>685.32</v>
      </c>
      <c r="E206" s="58">
        <v>632.22</v>
      </c>
      <c r="F206" s="58">
        <v>472.58</v>
      </c>
      <c r="G206" s="58">
        <v>464.81</v>
      </c>
      <c r="H206" s="58">
        <v>492.87</v>
      </c>
      <c r="I206" s="54">
        <v>320</v>
      </c>
      <c r="J206" s="58">
        <v>195.42</v>
      </c>
      <c r="K206" s="58">
        <v>180.16</v>
      </c>
      <c r="L206" s="58">
        <f t="shared" si="79"/>
        <v>231.85999999999999</v>
      </c>
      <c r="M206" s="58">
        <f t="shared" si="80"/>
        <v>202.48</v>
      </c>
      <c r="N206" s="58">
        <f t="shared" si="81"/>
        <v>204.83333333333334</v>
      </c>
      <c r="O206" s="58">
        <f t="shared" si="82"/>
        <v>213.05777777777777</v>
      </c>
      <c r="P206" s="54">
        <f t="shared" si="77"/>
        <v>4295.6111111111113</v>
      </c>
    </row>
    <row r="207" spans="1:16">
      <c r="A207" s="32" t="s">
        <v>523</v>
      </c>
      <c r="B207" s="31" t="s">
        <v>524</v>
      </c>
      <c r="C207" s="32" t="s">
        <v>525</v>
      </c>
      <c r="D207" s="58">
        <v>88.08</v>
      </c>
      <c r="E207" s="58">
        <v>84.25</v>
      </c>
      <c r="F207" s="58">
        <v>83.36</v>
      </c>
      <c r="G207" s="58">
        <v>91.41</v>
      </c>
      <c r="H207" s="58">
        <v>96.57</v>
      </c>
      <c r="I207" s="54">
        <v>92.59</v>
      </c>
      <c r="J207" s="58">
        <v>106.56</v>
      </c>
      <c r="K207" s="58">
        <v>98</v>
      </c>
      <c r="L207" s="58">
        <f t="shared" si="79"/>
        <v>99.05</v>
      </c>
      <c r="M207" s="58">
        <f t="shared" si="80"/>
        <v>101.20333333333333</v>
      </c>
      <c r="N207" s="58">
        <f t="shared" si="81"/>
        <v>99.417777777777772</v>
      </c>
      <c r="O207" s="58">
        <f t="shared" si="82"/>
        <v>99.890370370370363</v>
      </c>
      <c r="P207" s="54">
        <f t="shared" si="77"/>
        <v>1140.3814814814814</v>
      </c>
    </row>
    <row r="208" spans="1:16">
      <c r="A208" s="32" t="s">
        <v>526</v>
      </c>
      <c r="B208" s="31" t="s">
        <v>527</v>
      </c>
      <c r="C208" s="32" t="s">
        <v>528</v>
      </c>
      <c r="D208" s="58">
        <v>634.62</v>
      </c>
      <c r="E208" s="58">
        <v>598.45000000000005</v>
      </c>
      <c r="F208" s="58">
        <v>586.88</v>
      </c>
      <c r="G208" s="58">
        <v>637.04999999999995</v>
      </c>
      <c r="H208" s="58">
        <v>675.45</v>
      </c>
      <c r="I208" s="54">
        <v>647.73</v>
      </c>
      <c r="J208" s="58">
        <v>749.1</v>
      </c>
      <c r="K208" s="58">
        <v>690.55</v>
      </c>
      <c r="L208" s="58">
        <f t="shared" si="79"/>
        <v>695.79333333333341</v>
      </c>
      <c r="M208" s="58">
        <f t="shared" si="80"/>
        <v>711.81444444444458</v>
      </c>
      <c r="N208" s="58">
        <f t="shared" si="81"/>
        <v>699.38592592592602</v>
      </c>
      <c r="O208" s="58">
        <f t="shared" si="82"/>
        <v>702.33123456790133</v>
      </c>
      <c r="P208" s="54">
        <f t="shared" si="77"/>
        <v>8029.1549382716048</v>
      </c>
    </row>
    <row r="209" spans="1:16">
      <c r="A209" s="32" t="s">
        <v>529</v>
      </c>
      <c r="B209" s="31" t="s">
        <v>530</v>
      </c>
      <c r="C209" s="32" t="s">
        <v>531</v>
      </c>
      <c r="D209" s="58">
        <v>1919.83</v>
      </c>
      <c r="E209" s="58">
        <v>1920.83</v>
      </c>
      <c r="F209" s="58">
        <v>1021.35</v>
      </c>
      <c r="G209" s="58">
        <v>451.59</v>
      </c>
      <c r="H209" s="58">
        <v>266.98</v>
      </c>
      <c r="I209" s="54">
        <v>94.84</v>
      </c>
      <c r="J209" s="58">
        <v>56.53</v>
      </c>
      <c r="K209" s="58">
        <v>51.99</v>
      </c>
      <c r="L209" s="58">
        <f t="shared" si="79"/>
        <v>67.786666666666676</v>
      </c>
      <c r="M209" s="58">
        <f t="shared" si="80"/>
        <v>58.768888888888888</v>
      </c>
      <c r="N209" s="58">
        <f t="shared" si="81"/>
        <v>59.515185185185182</v>
      </c>
      <c r="O209" s="58">
        <f t="shared" si="82"/>
        <v>62.023580246913582</v>
      </c>
      <c r="P209" s="54">
        <f t="shared" si="77"/>
        <v>6032.0343209876537</v>
      </c>
    </row>
    <row r="210" spans="1:16">
      <c r="A210" s="50" t="s">
        <v>532</v>
      </c>
      <c r="B210" s="31"/>
      <c r="C210" s="55" t="s">
        <v>533</v>
      </c>
      <c r="D210" s="56">
        <f t="shared" ref="D210:P210" si="83">SUM(D211:D240)</f>
        <v>125895.33000000002</v>
      </c>
      <c r="E210" s="56">
        <f t="shared" si="83"/>
        <v>129907.96</v>
      </c>
      <c r="F210" s="56">
        <f t="shared" si="83"/>
        <v>107823.34</v>
      </c>
      <c r="G210" s="56">
        <f t="shared" si="83"/>
        <v>132134.93999999997</v>
      </c>
      <c r="H210" s="56">
        <f t="shared" si="83"/>
        <v>135455.91</v>
      </c>
      <c r="I210" s="56">
        <f t="shared" si="83"/>
        <v>124626.02000000002</v>
      </c>
      <c r="J210" s="56">
        <f t="shared" si="83"/>
        <v>130091.67000000001</v>
      </c>
      <c r="K210" s="56">
        <f t="shared" si="83"/>
        <v>124534.09000000003</v>
      </c>
      <c r="L210" s="56">
        <f t="shared" si="83"/>
        <v>114890.74999999999</v>
      </c>
      <c r="M210" s="56">
        <f t="shared" si="83"/>
        <v>116960.88666666667</v>
      </c>
      <c r="N210" s="56">
        <f t="shared" si="83"/>
        <v>117294.22555555553</v>
      </c>
      <c r="O210" s="56">
        <f t="shared" si="83"/>
        <v>116072.90407407407</v>
      </c>
      <c r="P210" s="56">
        <f t="shared" si="83"/>
        <v>1475688.0262962959</v>
      </c>
    </row>
    <row r="211" spans="1:16">
      <c r="A211" s="32" t="s">
        <v>534</v>
      </c>
      <c r="B211" s="31" t="s">
        <v>173</v>
      </c>
      <c r="C211" s="32" t="s">
        <v>535</v>
      </c>
      <c r="D211" s="56">
        <v>34515.040000000001</v>
      </c>
      <c r="E211" s="56">
        <v>58533.84</v>
      </c>
      <c r="F211" s="56">
        <v>40558.080000000002</v>
      </c>
      <c r="G211" s="56">
        <v>41536.550000000003</v>
      </c>
      <c r="H211" s="56">
        <v>52528.37</v>
      </c>
      <c r="I211" s="56">
        <v>35174.370000000003</v>
      </c>
      <c r="J211" s="56">
        <v>34923.699999999997</v>
      </c>
      <c r="K211" s="56">
        <v>27503.05</v>
      </c>
      <c r="L211" s="58">
        <v>23000</v>
      </c>
      <c r="M211" s="58">
        <f>L211</f>
        <v>23000</v>
      </c>
      <c r="N211" s="58">
        <f>M211</f>
        <v>23000</v>
      </c>
      <c r="O211" s="58">
        <v>22678.95</v>
      </c>
      <c r="P211" s="54">
        <f t="shared" si="77"/>
        <v>416951.95</v>
      </c>
    </row>
    <row r="212" spans="1:16">
      <c r="A212" s="32" t="s">
        <v>536</v>
      </c>
      <c r="B212" s="31" t="s">
        <v>537</v>
      </c>
      <c r="C212" s="32" t="s">
        <v>538</v>
      </c>
      <c r="D212" s="54">
        <v>1543.98</v>
      </c>
      <c r="E212" s="54">
        <v>1500.06</v>
      </c>
      <c r="F212" s="54">
        <v>1578.57</v>
      </c>
      <c r="G212" s="54">
        <v>1921.09</v>
      </c>
      <c r="H212" s="54">
        <v>2280.46</v>
      </c>
      <c r="I212" s="54">
        <v>2222.0700000000002</v>
      </c>
      <c r="J212" s="54">
        <v>3167.31</v>
      </c>
      <c r="K212" s="58">
        <v>3215.33</v>
      </c>
      <c r="L212" s="58">
        <f t="shared" si="79"/>
        <v>2868.2366666666662</v>
      </c>
      <c r="M212" s="58">
        <f t="shared" ref="M212:O216" si="84">SUM(J212:L212)/3</f>
        <v>3083.6255555555549</v>
      </c>
      <c r="N212" s="58">
        <f t="shared" si="84"/>
        <v>3055.7307407407402</v>
      </c>
      <c r="O212" s="58">
        <f t="shared" si="84"/>
        <v>3002.5309876543201</v>
      </c>
      <c r="P212" s="54">
        <f t="shared" si="77"/>
        <v>29438.993950617281</v>
      </c>
    </row>
    <row r="213" spans="1:16">
      <c r="A213" s="32" t="s">
        <v>539</v>
      </c>
      <c r="B213" s="31" t="s">
        <v>126</v>
      </c>
      <c r="C213" s="32" t="s">
        <v>540</v>
      </c>
      <c r="D213" s="54">
        <v>5091.5200000000004</v>
      </c>
      <c r="E213" s="54">
        <v>4825.01</v>
      </c>
      <c r="F213" s="54">
        <v>6833.3</v>
      </c>
      <c r="G213" s="54">
        <v>4320.05</v>
      </c>
      <c r="H213" s="54">
        <v>5520.93</v>
      </c>
      <c r="I213" s="54">
        <v>5343.53</v>
      </c>
      <c r="J213" s="54">
        <v>7080.82</v>
      </c>
      <c r="K213" s="58">
        <v>5665.73</v>
      </c>
      <c r="L213" s="58">
        <f t="shared" si="79"/>
        <v>6030.0266666666657</v>
      </c>
      <c r="M213" s="58">
        <f t="shared" si="84"/>
        <v>6258.858888888888</v>
      </c>
      <c r="N213" s="58">
        <f t="shared" si="84"/>
        <v>5984.8718518518508</v>
      </c>
      <c r="O213" s="58">
        <f t="shared" si="84"/>
        <v>6091.2524691358012</v>
      </c>
      <c r="P213" s="54">
        <f t="shared" si="77"/>
        <v>69045.899876543204</v>
      </c>
    </row>
    <row r="214" spans="1:16">
      <c r="A214" s="32" t="s">
        <v>541</v>
      </c>
      <c r="B214" s="31" t="s">
        <v>542</v>
      </c>
      <c r="C214" s="32" t="s">
        <v>543</v>
      </c>
      <c r="D214" s="54">
        <v>524.49</v>
      </c>
      <c r="E214" s="54">
        <v>772.25</v>
      </c>
      <c r="F214" s="54">
        <v>1095.77</v>
      </c>
      <c r="G214" s="54">
        <v>1519.09</v>
      </c>
      <c r="H214" s="54">
        <v>1430.7</v>
      </c>
      <c r="I214" s="54">
        <v>1140.08</v>
      </c>
      <c r="J214" s="54">
        <v>1504.38</v>
      </c>
      <c r="K214" s="58">
        <v>1224.9100000000001</v>
      </c>
      <c r="L214" s="58">
        <f t="shared" si="79"/>
        <v>1289.79</v>
      </c>
      <c r="M214" s="58">
        <f t="shared" si="84"/>
        <v>1339.6933333333334</v>
      </c>
      <c r="N214" s="58">
        <f t="shared" si="84"/>
        <v>1284.7977777777778</v>
      </c>
      <c r="O214" s="58">
        <f t="shared" si="84"/>
        <v>1304.7603703703705</v>
      </c>
      <c r="P214" s="54">
        <f t="shared" si="77"/>
        <v>14430.711481481479</v>
      </c>
    </row>
    <row r="215" spans="1:16">
      <c r="A215" s="32" t="s">
        <v>544</v>
      </c>
      <c r="B215" s="31" t="s">
        <v>545</v>
      </c>
      <c r="C215" s="32" t="s">
        <v>546</v>
      </c>
      <c r="D215" s="54">
        <v>194.52</v>
      </c>
      <c r="E215" s="54">
        <v>178.25</v>
      </c>
      <c r="F215" s="54">
        <v>126.12</v>
      </c>
      <c r="G215" s="54">
        <v>199.21</v>
      </c>
      <c r="H215" s="54">
        <v>275.11</v>
      </c>
      <c r="I215" s="54">
        <v>381.5</v>
      </c>
      <c r="J215" s="54">
        <v>494.72</v>
      </c>
      <c r="K215" s="58">
        <v>463.38</v>
      </c>
      <c r="L215" s="58">
        <f t="shared" si="79"/>
        <v>446.5333333333333</v>
      </c>
      <c r="M215" s="58">
        <f t="shared" si="84"/>
        <v>468.21111111111105</v>
      </c>
      <c r="N215" s="58">
        <f t="shared" si="84"/>
        <v>459.37481481481478</v>
      </c>
      <c r="O215" s="58">
        <f t="shared" si="84"/>
        <v>458.03975308641969</v>
      </c>
      <c r="P215" s="54">
        <f t="shared" si="77"/>
        <v>4144.9690123456785</v>
      </c>
    </row>
    <row r="216" spans="1:16">
      <c r="A216" s="32" t="s">
        <v>547</v>
      </c>
      <c r="B216" s="31" t="s">
        <v>144</v>
      </c>
      <c r="C216" s="32" t="s">
        <v>548</v>
      </c>
      <c r="D216" s="54">
        <v>1297.3399999999999</v>
      </c>
      <c r="E216" s="54">
        <v>1211.98</v>
      </c>
      <c r="F216" s="54">
        <v>1189.6500000000001</v>
      </c>
      <c r="G216" s="54">
        <v>1280.56</v>
      </c>
      <c r="H216" s="54">
        <v>1429.21</v>
      </c>
      <c r="I216" s="54">
        <v>1246.6500000000001</v>
      </c>
      <c r="J216" s="54">
        <v>1539.2</v>
      </c>
      <c r="K216" s="58">
        <v>1469.4</v>
      </c>
      <c r="L216" s="58">
        <f t="shared" si="79"/>
        <v>1418.4166666666667</v>
      </c>
      <c r="M216" s="58">
        <f t="shared" si="84"/>
        <v>1475.6722222222224</v>
      </c>
      <c r="N216" s="58">
        <f t="shared" si="84"/>
        <v>1454.4962962962964</v>
      </c>
      <c r="O216" s="58">
        <f t="shared" si="84"/>
        <v>1449.5283950617286</v>
      </c>
      <c r="P216" s="54">
        <f t="shared" si="77"/>
        <v>16462.103580246912</v>
      </c>
    </row>
    <row r="217" spans="1:16">
      <c r="A217" s="32" t="s">
        <v>549</v>
      </c>
      <c r="B217" s="31" t="s">
        <v>550</v>
      </c>
      <c r="C217" s="32" t="s">
        <v>551</v>
      </c>
      <c r="D217" s="54">
        <v>719.22</v>
      </c>
      <c r="E217" s="54">
        <v>527.49</v>
      </c>
      <c r="F217" s="54">
        <v>335.01</v>
      </c>
      <c r="G217" s="54">
        <v>4.04</v>
      </c>
      <c r="H217" s="54">
        <v>4.29</v>
      </c>
      <c r="I217" s="54">
        <v>3.53</v>
      </c>
      <c r="J217" s="54">
        <v>3.36</v>
      </c>
      <c r="K217" s="58">
        <v>0</v>
      </c>
      <c r="L217" s="58">
        <v>0</v>
      </c>
      <c r="M217" s="58">
        <v>0</v>
      </c>
      <c r="N217" s="58">
        <v>0</v>
      </c>
      <c r="O217" s="58">
        <v>3</v>
      </c>
      <c r="P217" s="54">
        <f t="shared" si="77"/>
        <v>1599.9399999999998</v>
      </c>
    </row>
    <row r="218" spans="1:16">
      <c r="A218" s="32" t="s">
        <v>552</v>
      </c>
      <c r="B218" s="31" t="s">
        <v>139</v>
      </c>
      <c r="C218" s="32" t="s">
        <v>553</v>
      </c>
      <c r="D218" s="54">
        <v>159.22</v>
      </c>
      <c r="E218" s="54">
        <v>123.61</v>
      </c>
      <c r="F218" s="54">
        <v>87.46</v>
      </c>
      <c r="G218" s="54">
        <v>124.99</v>
      </c>
      <c r="H218" s="54">
        <v>106.13</v>
      </c>
      <c r="I218" s="54">
        <v>170.91</v>
      </c>
      <c r="J218" s="54">
        <v>387.41</v>
      </c>
      <c r="K218" s="58">
        <v>271.76</v>
      </c>
      <c r="L218" s="58">
        <f t="shared" si="79"/>
        <v>276.69333333333333</v>
      </c>
      <c r="M218" s="58">
        <f t="shared" ref="M218:O220" si="85">SUM(J218:L218)/3</f>
        <v>311.9544444444445</v>
      </c>
      <c r="N218" s="58">
        <f t="shared" si="85"/>
        <v>286.80259259259265</v>
      </c>
      <c r="O218" s="58">
        <f t="shared" si="85"/>
        <v>291.81679012345683</v>
      </c>
      <c r="P218" s="54">
        <f t="shared" si="77"/>
        <v>2598.7571604938275</v>
      </c>
    </row>
    <row r="219" spans="1:16">
      <c r="A219" s="32" t="s">
        <v>554</v>
      </c>
      <c r="B219" s="31" t="s">
        <v>555</v>
      </c>
      <c r="C219" s="32" t="s">
        <v>556</v>
      </c>
      <c r="D219" s="54">
        <v>1165.0899999999999</v>
      </c>
      <c r="E219" s="54">
        <v>519.89</v>
      </c>
      <c r="F219" s="54">
        <v>475.8</v>
      </c>
      <c r="G219" s="54">
        <v>0</v>
      </c>
      <c r="H219" s="54">
        <v>0</v>
      </c>
      <c r="I219" s="54">
        <v>0</v>
      </c>
      <c r="J219" s="54">
        <v>0</v>
      </c>
      <c r="K219" s="58">
        <v>0</v>
      </c>
      <c r="L219" s="58">
        <f t="shared" si="79"/>
        <v>0</v>
      </c>
      <c r="M219" s="58">
        <f t="shared" si="85"/>
        <v>0</v>
      </c>
      <c r="N219" s="58">
        <f t="shared" si="85"/>
        <v>0</v>
      </c>
      <c r="O219" s="58">
        <f t="shared" si="85"/>
        <v>0</v>
      </c>
      <c r="P219" s="54">
        <f t="shared" si="77"/>
        <v>2160.7800000000002</v>
      </c>
    </row>
    <row r="220" spans="1:16">
      <c r="A220" s="32" t="s">
        <v>557</v>
      </c>
      <c r="B220" s="31" t="s">
        <v>558</v>
      </c>
      <c r="C220" s="32" t="s">
        <v>559</v>
      </c>
      <c r="D220" s="54">
        <v>28056.6</v>
      </c>
      <c r="E220" s="54">
        <v>11627.02</v>
      </c>
      <c r="F220" s="54">
        <v>9446.82</v>
      </c>
      <c r="G220" s="54">
        <v>25588.48</v>
      </c>
      <c r="H220" s="54">
        <v>18825.36</v>
      </c>
      <c r="I220" s="54">
        <v>19696.509999999998</v>
      </c>
      <c r="J220" s="54">
        <v>18951.560000000001</v>
      </c>
      <c r="K220" s="58">
        <v>23256.9</v>
      </c>
      <c r="L220" s="58">
        <f t="shared" si="79"/>
        <v>20634.990000000002</v>
      </c>
      <c r="M220" s="58">
        <f t="shared" si="85"/>
        <v>20947.816666666669</v>
      </c>
      <c r="N220" s="58">
        <f t="shared" si="85"/>
        <v>21613.235555555555</v>
      </c>
      <c r="O220" s="58">
        <f t="shared" si="85"/>
        <v>21065.347407407407</v>
      </c>
      <c r="P220" s="54">
        <f t="shared" si="77"/>
        <v>239710.63962962964</v>
      </c>
    </row>
    <row r="221" spans="1:16">
      <c r="A221" s="32" t="s">
        <v>560</v>
      </c>
      <c r="B221" s="31" t="s">
        <v>561</v>
      </c>
      <c r="C221" s="32" t="s">
        <v>562</v>
      </c>
      <c r="D221" s="54">
        <v>1245.1600000000001</v>
      </c>
      <c r="E221" s="54">
        <v>1436.51</v>
      </c>
      <c r="F221" s="54">
        <v>1184.03</v>
      </c>
      <c r="G221" s="54">
        <v>1354.64</v>
      </c>
      <c r="H221" s="54">
        <v>1227.68</v>
      </c>
      <c r="I221" s="54">
        <v>1438.27</v>
      </c>
      <c r="J221" s="54">
        <v>1345.45</v>
      </c>
      <c r="K221" s="58">
        <v>0</v>
      </c>
      <c r="L221" s="58">
        <v>0</v>
      </c>
      <c r="M221" s="58">
        <v>0</v>
      </c>
      <c r="N221" s="58">
        <v>0</v>
      </c>
      <c r="O221" s="58">
        <v>3</v>
      </c>
      <c r="P221" s="54">
        <f t="shared" si="77"/>
        <v>9234.7400000000016</v>
      </c>
    </row>
    <row r="222" spans="1:16">
      <c r="A222" s="32" t="s">
        <v>563</v>
      </c>
      <c r="B222" s="31" t="s">
        <v>564</v>
      </c>
      <c r="C222" s="32" t="s">
        <v>565</v>
      </c>
      <c r="D222" s="54">
        <v>164.43</v>
      </c>
      <c r="E222" s="54">
        <v>157.24</v>
      </c>
      <c r="F222" s="54">
        <v>155.6</v>
      </c>
      <c r="G222" s="54">
        <v>170.62</v>
      </c>
      <c r="H222" s="54">
        <v>180.26</v>
      </c>
      <c r="I222" s="54">
        <v>172.81</v>
      </c>
      <c r="J222" s="54">
        <v>226.91</v>
      </c>
      <c r="K222" s="58">
        <v>192.13</v>
      </c>
      <c r="L222" s="58">
        <f t="shared" si="79"/>
        <v>197.28333333333333</v>
      </c>
      <c r="M222" s="58">
        <f t="shared" ref="M222:M228" si="86">SUM(J222:L222)/3</f>
        <v>205.4411111111111</v>
      </c>
      <c r="N222" s="58">
        <f t="shared" ref="N222:N228" si="87">SUM(K222:M222)/3</f>
        <v>198.28481481481481</v>
      </c>
      <c r="O222" s="58">
        <f t="shared" ref="O222:O228" si="88">SUM(L222:N222)/3</f>
        <v>200.3364197530864</v>
      </c>
      <c r="P222" s="54">
        <f t="shared" si="77"/>
        <v>2221.3456790123455</v>
      </c>
    </row>
    <row r="223" spans="1:16">
      <c r="A223" s="32" t="s">
        <v>566</v>
      </c>
      <c r="B223" s="31" t="s">
        <v>567</v>
      </c>
      <c r="C223" s="32" t="s">
        <v>568</v>
      </c>
      <c r="D223" s="54">
        <v>25.34</v>
      </c>
      <c r="E223" s="54">
        <v>24.24</v>
      </c>
      <c r="F223" s="54">
        <v>23.99</v>
      </c>
      <c r="G223" s="54">
        <v>26.3</v>
      </c>
      <c r="H223" s="54">
        <v>27.8</v>
      </c>
      <c r="I223" s="54">
        <v>26.64</v>
      </c>
      <c r="J223" s="54">
        <v>30.67</v>
      </c>
      <c r="K223" s="58">
        <v>28.19</v>
      </c>
      <c r="L223" s="58">
        <f t="shared" si="79"/>
        <v>28.5</v>
      </c>
      <c r="M223" s="58">
        <f t="shared" si="86"/>
        <v>29.12</v>
      </c>
      <c r="N223" s="58">
        <f t="shared" si="87"/>
        <v>28.603333333333335</v>
      </c>
      <c r="O223" s="58">
        <f t="shared" si="88"/>
        <v>28.741111111111113</v>
      </c>
      <c r="P223" s="54">
        <f t="shared" si="77"/>
        <v>328.13444444444451</v>
      </c>
    </row>
    <row r="224" spans="1:16">
      <c r="A224" s="32" t="s">
        <v>569</v>
      </c>
      <c r="B224" s="31" t="s">
        <v>570</v>
      </c>
      <c r="C224" s="32" t="s">
        <v>571</v>
      </c>
      <c r="D224" s="54">
        <v>6.63</v>
      </c>
      <c r="E224" s="54">
        <v>5.98</v>
      </c>
      <c r="F224" s="54">
        <v>6</v>
      </c>
      <c r="G224" s="54">
        <v>6.39</v>
      </c>
      <c r="H224" s="54">
        <v>6.6</v>
      </c>
      <c r="I224" s="54">
        <v>6.38</v>
      </c>
      <c r="J224" s="54">
        <v>7.76</v>
      </c>
      <c r="K224" s="58">
        <v>6.97</v>
      </c>
      <c r="L224" s="58">
        <f t="shared" si="79"/>
        <v>7.0366666666666662</v>
      </c>
      <c r="M224" s="58">
        <f t="shared" si="86"/>
        <v>7.2555555555555555</v>
      </c>
      <c r="N224" s="58">
        <f t="shared" si="87"/>
        <v>7.0874074074074072</v>
      </c>
      <c r="O224" s="58">
        <f t="shared" si="88"/>
        <v>7.1265432098765435</v>
      </c>
      <c r="P224" s="54">
        <f t="shared" si="77"/>
        <v>81.216172839506186</v>
      </c>
    </row>
    <row r="225" spans="1:16">
      <c r="A225" s="32" t="s">
        <v>572</v>
      </c>
      <c r="B225" s="31" t="s">
        <v>218</v>
      </c>
      <c r="C225" s="32" t="s">
        <v>573</v>
      </c>
      <c r="D225" s="54">
        <v>6508.59</v>
      </c>
      <c r="E225" s="54">
        <v>5190.21</v>
      </c>
      <c r="F225" s="54">
        <v>4966.91</v>
      </c>
      <c r="G225" s="54">
        <v>7803.52</v>
      </c>
      <c r="H225" s="54">
        <v>8960.65</v>
      </c>
      <c r="I225" s="54">
        <v>7766.79</v>
      </c>
      <c r="J225" s="54">
        <v>8052.71</v>
      </c>
      <c r="K225" s="58">
        <v>6198.26</v>
      </c>
      <c r="L225" s="58">
        <f t="shared" si="79"/>
        <v>7339.253333333334</v>
      </c>
      <c r="M225" s="58">
        <f t="shared" si="86"/>
        <v>7196.7411111111114</v>
      </c>
      <c r="N225" s="58">
        <f t="shared" si="87"/>
        <v>6911.4181481481492</v>
      </c>
      <c r="O225" s="58">
        <f t="shared" si="88"/>
        <v>7149.1375308641982</v>
      </c>
      <c r="P225" s="54">
        <f t="shared" si="77"/>
        <v>84044.190123456792</v>
      </c>
    </row>
    <row r="226" spans="1:16" ht="12.75" customHeight="1">
      <c r="A226" s="32" t="s">
        <v>574</v>
      </c>
      <c r="B226" s="31" t="s">
        <v>575</v>
      </c>
      <c r="C226" s="32" t="s">
        <v>576</v>
      </c>
      <c r="D226" s="54">
        <v>3.44</v>
      </c>
      <c r="E226" s="54">
        <v>3.34</v>
      </c>
      <c r="F226" s="54">
        <v>3.19</v>
      </c>
      <c r="G226" s="54">
        <v>3.51</v>
      </c>
      <c r="H226" s="54">
        <v>3.69</v>
      </c>
      <c r="I226" s="54">
        <v>1.05</v>
      </c>
      <c r="J226" s="54">
        <v>0</v>
      </c>
      <c r="K226" s="58">
        <v>5.16</v>
      </c>
      <c r="L226" s="58">
        <f t="shared" si="79"/>
        <v>2.0699999999999998</v>
      </c>
      <c r="M226" s="58">
        <f t="shared" si="86"/>
        <v>2.41</v>
      </c>
      <c r="N226" s="58">
        <f t="shared" si="87"/>
        <v>3.2133333333333334</v>
      </c>
      <c r="O226" s="58">
        <f t="shared" si="88"/>
        <v>2.5644444444444443</v>
      </c>
      <c r="P226" s="54">
        <f t="shared" si="77"/>
        <v>33.637777777777778</v>
      </c>
    </row>
    <row r="227" spans="1:16" ht="12.75" customHeight="1">
      <c r="A227" s="32" t="s">
        <v>577</v>
      </c>
      <c r="B227" s="31" t="s">
        <v>578</v>
      </c>
      <c r="C227" s="32" t="s">
        <v>579</v>
      </c>
      <c r="D227" s="54">
        <v>3213.34</v>
      </c>
      <c r="E227" s="54">
        <v>3901.73</v>
      </c>
      <c r="F227" s="54">
        <v>3195.77</v>
      </c>
      <c r="G227" s="54">
        <v>3764.05</v>
      </c>
      <c r="H227" s="54">
        <v>3230.57</v>
      </c>
      <c r="I227" s="54">
        <v>3924.83</v>
      </c>
      <c r="J227" s="54">
        <v>3662.82</v>
      </c>
      <c r="K227" s="58">
        <v>3720.6</v>
      </c>
      <c r="L227" s="58">
        <f t="shared" si="79"/>
        <v>3769.4166666666665</v>
      </c>
      <c r="M227" s="58">
        <f t="shared" si="86"/>
        <v>3717.612222222222</v>
      </c>
      <c r="N227" s="58">
        <f t="shared" si="87"/>
        <v>3735.876296296296</v>
      </c>
      <c r="O227" s="58">
        <f t="shared" si="88"/>
        <v>3740.9683950617277</v>
      </c>
      <c r="P227" s="54">
        <f t="shared" si="77"/>
        <v>43577.583580246908</v>
      </c>
    </row>
    <row r="228" spans="1:16" ht="12.75" customHeight="1">
      <c r="A228" s="32" t="s">
        <v>580</v>
      </c>
      <c r="B228" s="31" t="s">
        <v>581</v>
      </c>
      <c r="C228" s="32" t="s">
        <v>582</v>
      </c>
      <c r="D228" s="54">
        <v>400.88</v>
      </c>
      <c r="E228" s="54">
        <v>360.26</v>
      </c>
      <c r="F228" s="54">
        <v>360.34</v>
      </c>
      <c r="G228" s="54">
        <v>384.12</v>
      </c>
      <c r="H228" s="54">
        <v>396.58</v>
      </c>
      <c r="I228" s="54">
        <v>383.5</v>
      </c>
      <c r="J228" s="54">
        <v>472.49</v>
      </c>
      <c r="K228" s="58">
        <v>457.52</v>
      </c>
      <c r="L228" s="58">
        <f t="shared" si="79"/>
        <v>437.83666666666664</v>
      </c>
      <c r="M228" s="58">
        <f t="shared" si="86"/>
        <v>455.94888888888886</v>
      </c>
      <c r="N228" s="58">
        <f t="shared" si="87"/>
        <v>450.43518518518516</v>
      </c>
      <c r="O228" s="58">
        <f t="shared" si="88"/>
        <v>448.07358024691354</v>
      </c>
      <c r="P228" s="54">
        <f t="shared" si="77"/>
        <v>5007.9843209876544</v>
      </c>
    </row>
    <row r="229" spans="1:16" ht="12.75" customHeight="1">
      <c r="A229" s="32" t="s">
        <v>583</v>
      </c>
      <c r="B229" s="31" t="s">
        <v>584</v>
      </c>
      <c r="C229" s="32" t="s">
        <v>585</v>
      </c>
      <c r="D229" s="54">
        <v>875.77</v>
      </c>
      <c r="E229" s="54">
        <v>908.05</v>
      </c>
      <c r="F229" s="54">
        <v>783.03</v>
      </c>
      <c r="G229" s="54">
        <v>953.92</v>
      </c>
      <c r="H229" s="54">
        <v>798.89</v>
      </c>
      <c r="I229" s="54">
        <v>796.96</v>
      </c>
      <c r="J229" s="54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3</v>
      </c>
      <c r="P229" s="54">
        <f t="shared" si="77"/>
        <v>5119.62</v>
      </c>
    </row>
    <row r="230" spans="1:16">
      <c r="A230" s="32" t="s">
        <v>586</v>
      </c>
      <c r="B230" s="31" t="s">
        <v>587</v>
      </c>
      <c r="C230" s="32" t="s">
        <v>588</v>
      </c>
      <c r="D230" s="54">
        <v>1100.4000000000001</v>
      </c>
      <c r="E230" s="54">
        <v>1269.96</v>
      </c>
      <c r="F230" s="54">
        <v>1041.08</v>
      </c>
      <c r="G230" s="54">
        <v>0</v>
      </c>
      <c r="H230" s="54">
        <v>0</v>
      </c>
      <c r="I230" s="54">
        <v>0</v>
      </c>
      <c r="J230" s="54">
        <v>0</v>
      </c>
      <c r="K230" s="58">
        <v>0</v>
      </c>
      <c r="L230" s="58">
        <f t="shared" si="79"/>
        <v>0</v>
      </c>
      <c r="M230" s="58">
        <f t="shared" ref="M230:O231" si="89">SUM(J230:L230)/3</f>
        <v>0</v>
      </c>
      <c r="N230" s="58">
        <f t="shared" si="89"/>
        <v>0</v>
      </c>
      <c r="O230" s="58">
        <f t="shared" si="89"/>
        <v>0</v>
      </c>
      <c r="P230" s="54">
        <f t="shared" si="77"/>
        <v>3411.44</v>
      </c>
    </row>
    <row r="231" spans="1:16">
      <c r="A231" s="32" t="s">
        <v>589</v>
      </c>
      <c r="B231" s="31" t="s">
        <v>590</v>
      </c>
      <c r="C231" s="32" t="s">
        <v>591</v>
      </c>
      <c r="D231" s="54">
        <v>156.47</v>
      </c>
      <c r="E231" s="54">
        <v>141</v>
      </c>
      <c r="F231" s="54">
        <v>141.41999999999999</v>
      </c>
      <c r="G231" s="54">
        <v>150.75</v>
      </c>
      <c r="H231" s="54">
        <v>154.63999999999999</v>
      </c>
      <c r="I231" s="54">
        <v>151.47</v>
      </c>
      <c r="J231" s="54">
        <v>182.9</v>
      </c>
      <c r="K231" s="58">
        <v>164.5</v>
      </c>
      <c r="L231" s="58">
        <f t="shared" si="79"/>
        <v>166.29</v>
      </c>
      <c r="M231" s="58">
        <f t="shared" si="89"/>
        <v>171.23</v>
      </c>
      <c r="N231" s="58">
        <f t="shared" si="89"/>
        <v>167.34</v>
      </c>
      <c r="O231" s="58">
        <f t="shared" si="89"/>
        <v>168.28666666666666</v>
      </c>
      <c r="P231" s="54">
        <f t="shared" ref="P231:P267" si="90">SUM(D231:O231)</f>
        <v>1916.2966666666666</v>
      </c>
    </row>
    <row r="232" spans="1:16">
      <c r="A232" s="32" t="s">
        <v>592</v>
      </c>
      <c r="B232" s="31" t="s">
        <v>593</v>
      </c>
      <c r="C232" s="32" t="s">
        <v>594</v>
      </c>
      <c r="D232" s="54">
        <v>164.46</v>
      </c>
      <c r="E232" s="54">
        <v>178.01</v>
      </c>
      <c r="F232" s="54">
        <v>149.35</v>
      </c>
      <c r="G232" s="54">
        <v>425.12</v>
      </c>
      <c r="H232" s="54">
        <v>437.63</v>
      </c>
      <c r="I232" s="54">
        <v>466.65</v>
      </c>
      <c r="J232" s="54">
        <v>173.48</v>
      </c>
      <c r="K232" s="58">
        <v>0</v>
      </c>
      <c r="L232" s="58">
        <v>0</v>
      </c>
      <c r="M232" s="58">
        <v>0</v>
      </c>
      <c r="N232" s="58">
        <v>0</v>
      </c>
      <c r="O232" s="58">
        <v>3</v>
      </c>
      <c r="P232" s="54">
        <f t="shared" si="90"/>
        <v>1997.7000000000003</v>
      </c>
    </row>
    <row r="233" spans="1:16">
      <c r="A233" s="32" t="s">
        <v>595</v>
      </c>
      <c r="B233" s="31" t="s">
        <v>224</v>
      </c>
      <c r="C233" s="32" t="s">
        <v>596</v>
      </c>
      <c r="D233" s="54">
        <v>7619.58</v>
      </c>
      <c r="E233" s="54">
        <v>7075.27</v>
      </c>
      <c r="F233" s="54">
        <v>8262.0499999999993</v>
      </c>
      <c r="G233" s="54">
        <v>10530.53</v>
      </c>
      <c r="H233" s="54">
        <v>12502.65</v>
      </c>
      <c r="I233" s="54">
        <v>14140.29</v>
      </c>
      <c r="J233" s="54">
        <v>19409.32</v>
      </c>
      <c r="K233" s="58">
        <v>17919.419999999998</v>
      </c>
      <c r="L233" s="58">
        <f t="shared" si="79"/>
        <v>17156.343333333334</v>
      </c>
      <c r="M233" s="58">
        <f t="shared" ref="M233:M239" si="91">SUM(J233:L233)/3</f>
        <v>18161.694444444442</v>
      </c>
      <c r="N233" s="58">
        <f t="shared" ref="N233:N239" si="92">SUM(K233:M233)/3</f>
        <v>17745.819259259257</v>
      </c>
      <c r="O233" s="58">
        <f t="shared" ref="O233:O239" si="93">SUM(L233:N233)/3</f>
        <v>17687.952345679008</v>
      </c>
      <c r="P233" s="54">
        <f t="shared" si="90"/>
        <v>168210.91938271606</v>
      </c>
    </row>
    <row r="234" spans="1:16">
      <c r="A234" s="32" t="s">
        <v>597</v>
      </c>
      <c r="B234" s="31" t="s">
        <v>598</v>
      </c>
      <c r="C234" s="32" t="s">
        <v>599</v>
      </c>
      <c r="D234" s="54">
        <v>4834.3500000000004</v>
      </c>
      <c r="E234" s="54">
        <v>4924.72</v>
      </c>
      <c r="F234" s="54">
        <v>4193.67</v>
      </c>
      <c r="G234" s="54">
        <v>5313.08</v>
      </c>
      <c r="H234" s="54">
        <v>4173.3500000000004</v>
      </c>
      <c r="I234" s="54">
        <v>4948.03</v>
      </c>
      <c r="J234" s="54">
        <v>4741.92</v>
      </c>
      <c r="K234" s="58">
        <v>4685.4399999999996</v>
      </c>
      <c r="L234" s="58">
        <f t="shared" si="79"/>
        <v>4791.7966666666662</v>
      </c>
      <c r="M234" s="58">
        <f t="shared" si="91"/>
        <v>4739.7188888888886</v>
      </c>
      <c r="N234" s="58">
        <f t="shared" si="92"/>
        <v>4738.9851851851845</v>
      </c>
      <c r="O234" s="58">
        <f t="shared" si="93"/>
        <v>4756.8335802469128</v>
      </c>
      <c r="P234" s="54">
        <f t="shared" si="90"/>
        <v>56841.894320987652</v>
      </c>
    </row>
    <row r="235" spans="1:16" ht="12.75" customHeight="1">
      <c r="A235" s="32" t="s">
        <v>600</v>
      </c>
      <c r="B235" s="31" t="s">
        <v>601</v>
      </c>
      <c r="C235" s="32" t="s">
        <v>602</v>
      </c>
      <c r="D235" s="54">
        <v>24.82</v>
      </c>
      <c r="E235" s="54">
        <v>23.74</v>
      </c>
      <c r="F235" s="54">
        <v>23.5</v>
      </c>
      <c r="G235" s="54">
        <v>25.76</v>
      </c>
      <c r="H235" s="54">
        <v>27.21</v>
      </c>
      <c r="I235" s="54">
        <v>30.71</v>
      </c>
      <c r="J235" s="54">
        <v>37.31</v>
      </c>
      <c r="K235" s="58">
        <v>34.32</v>
      </c>
      <c r="L235" s="58">
        <f t="shared" si="79"/>
        <v>34.113333333333337</v>
      </c>
      <c r="M235" s="58">
        <f t="shared" si="91"/>
        <v>35.247777777777777</v>
      </c>
      <c r="N235" s="58">
        <f t="shared" si="92"/>
        <v>34.560370370370372</v>
      </c>
      <c r="O235" s="58">
        <f t="shared" si="93"/>
        <v>34.640493827160498</v>
      </c>
      <c r="P235" s="54">
        <f t="shared" si="90"/>
        <v>365.931975308642</v>
      </c>
    </row>
    <row r="236" spans="1:16" ht="12.75" customHeight="1">
      <c r="A236" s="32" t="s">
        <v>603</v>
      </c>
      <c r="B236" s="31" t="s">
        <v>604</v>
      </c>
      <c r="C236" s="32" t="s">
        <v>605</v>
      </c>
      <c r="D236" s="54">
        <v>83.71</v>
      </c>
      <c r="E236" s="54">
        <v>102.51</v>
      </c>
      <c r="F236" s="54">
        <v>84.64</v>
      </c>
      <c r="G236" s="54">
        <v>99.64</v>
      </c>
      <c r="H236" s="54">
        <v>85.57</v>
      </c>
      <c r="I236" s="54">
        <v>105.8</v>
      </c>
      <c r="J236" s="54">
        <v>73.489999999999995</v>
      </c>
      <c r="K236" s="58">
        <v>77.89</v>
      </c>
      <c r="L236" s="58">
        <f t="shared" si="79"/>
        <v>85.726666666666674</v>
      </c>
      <c r="M236" s="58">
        <f t="shared" si="91"/>
        <v>79.035555555555561</v>
      </c>
      <c r="N236" s="58">
        <f t="shared" si="92"/>
        <v>80.884074074074078</v>
      </c>
      <c r="O236" s="58">
        <f t="shared" si="93"/>
        <v>81.882098765432104</v>
      </c>
      <c r="P236" s="54">
        <f t="shared" si="90"/>
        <v>1040.7783950617284</v>
      </c>
    </row>
    <row r="237" spans="1:16" ht="12.75" customHeight="1">
      <c r="A237" s="32" t="s">
        <v>606</v>
      </c>
      <c r="B237" s="31" t="s">
        <v>607</v>
      </c>
      <c r="C237" s="32" t="s">
        <v>608</v>
      </c>
      <c r="D237" s="54">
        <v>137.34</v>
      </c>
      <c r="E237" s="54">
        <v>64.66</v>
      </c>
      <c r="F237" s="54">
        <v>196.68</v>
      </c>
      <c r="G237" s="54">
        <v>218.58</v>
      </c>
      <c r="H237" s="54">
        <v>206.04</v>
      </c>
      <c r="I237" s="54">
        <v>238.6</v>
      </c>
      <c r="J237" s="54">
        <v>216.13</v>
      </c>
      <c r="K237" s="58">
        <v>244.72</v>
      </c>
      <c r="L237" s="58">
        <f t="shared" si="79"/>
        <v>233.15</v>
      </c>
      <c r="M237" s="58">
        <f t="shared" si="91"/>
        <v>231.33333333333334</v>
      </c>
      <c r="N237" s="58">
        <f t="shared" si="92"/>
        <v>236.40111111111113</v>
      </c>
      <c r="O237" s="58">
        <f t="shared" si="93"/>
        <v>233.62814814814817</v>
      </c>
      <c r="P237" s="54">
        <f t="shared" si="90"/>
        <v>2457.2625925925927</v>
      </c>
    </row>
    <row r="238" spans="1:16" ht="12.75" customHeight="1">
      <c r="A238" s="32" t="s">
        <v>609</v>
      </c>
      <c r="B238" s="31" t="s">
        <v>610</v>
      </c>
      <c r="C238" s="32" t="s">
        <v>611</v>
      </c>
      <c r="D238" s="54">
        <v>206.47</v>
      </c>
      <c r="E238" s="54">
        <v>0.01</v>
      </c>
      <c r="F238" s="54">
        <v>433.18</v>
      </c>
      <c r="G238" s="54">
        <v>530.34</v>
      </c>
      <c r="H238" s="54">
        <v>431.55</v>
      </c>
      <c r="I238" s="54">
        <v>500.73</v>
      </c>
      <c r="J238" s="54">
        <v>490.77</v>
      </c>
      <c r="K238" s="58">
        <v>492.32</v>
      </c>
      <c r="L238" s="58">
        <f t="shared" si="79"/>
        <v>494.60666666666663</v>
      </c>
      <c r="M238" s="58">
        <f t="shared" si="91"/>
        <v>492.56555555555548</v>
      </c>
      <c r="N238" s="58">
        <f t="shared" si="92"/>
        <v>493.16407407407405</v>
      </c>
      <c r="O238" s="58">
        <f t="shared" si="93"/>
        <v>493.44543209876537</v>
      </c>
      <c r="P238" s="54">
        <f t="shared" si="90"/>
        <v>5059.1517283950607</v>
      </c>
    </row>
    <row r="239" spans="1:16" ht="12.75" customHeight="1">
      <c r="A239" s="32" t="s">
        <v>612</v>
      </c>
      <c r="B239" s="31" t="s">
        <v>613</v>
      </c>
      <c r="C239" s="32" t="s">
        <v>614</v>
      </c>
      <c r="D239" s="54">
        <v>6894.38</v>
      </c>
      <c r="E239" s="54">
        <v>7700.78</v>
      </c>
      <c r="F239" s="54">
        <v>6634.83</v>
      </c>
      <c r="G239" s="54">
        <v>7549.48</v>
      </c>
      <c r="H239" s="54">
        <v>6994.56</v>
      </c>
      <c r="I239" s="54">
        <v>8217.52</v>
      </c>
      <c r="J239" s="54">
        <v>7591.52</v>
      </c>
      <c r="K239" s="58">
        <v>8036.32</v>
      </c>
      <c r="L239" s="58">
        <f t="shared" si="79"/>
        <v>7948.4533333333338</v>
      </c>
      <c r="M239" s="58">
        <f t="shared" si="91"/>
        <v>7858.764444444445</v>
      </c>
      <c r="N239" s="58">
        <f t="shared" si="92"/>
        <v>7947.8459259259262</v>
      </c>
      <c r="O239" s="58">
        <f t="shared" si="93"/>
        <v>7918.354567901235</v>
      </c>
      <c r="P239" s="54">
        <f t="shared" si="90"/>
        <v>91292.808271604939</v>
      </c>
    </row>
    <row r="240" spans="1:16" ht="12.75" customHeight="1">
      <c r="A240" s="50" t="s">
        <v>615</v>
      </c>
      <c r="B240" s="62"/>
      <c r="C240" s="50" t="s">
        <v>616</v>
      </c>
      <c r="D240" s="52">
        <f t="shared" ref="D240:P240" si="94">SUM(D241:D267)</f>
        <v>18962.75</v>
      </c>
      <c r="E240" s="52">
        <f t="shared" si="94"/>
        <v>16620.34</v>
      </c>
      <c r="F240" s="52">
        <f t="shared" si="94"/>
        <v>14257.5</v>
      </c>
      <c r="G240" s="52">
        <f t="shared" si="94"/>
        <v>16330.529999999997</v>
      </c>
      <c r="H240" s="52">
        <f t="shared" si="94"/>
        <v>13209.429999999998</v>
      </c>
      <c r="I240" s="52">
        <f t="shared" si="94"/>
        <v>15929.840000000002</v>
      </c>
      <c r="J240" s="52">
        <f t="shared" si="94"/>
        <v>15323.560000000001</v>
      </c>
      <c r="K240" s="52">
        <f t="shared" si="94"/>
        <v>19199.869999999995</v>
      </c>
      <c r="L240" s="52">
        <f t="shared" si="94"/>
        <v>16234.186666666666</v>
      </c>
      <c r="M240" s="52">
        <f t="shared" si="94"/>
        <v>16690.935555555552</v>
      </c>
      <c r="N240" s="52">
        <f t="shared" si="94"/>
        <v>17374.997407407409</v>
      </c>
      <c r="O240" s="52">
        <f t="shared" si="94"/>
        <v>16766.706543209872</v>
      </c>
      <c r="P240" s="52">
        <f t="shared" si="94"/>
        <v>196900.64617283954</v>
      </c>
    </row>
    <row r="241" spans="1:16" ht="12.75" customHeight="1">
      <c r="A241" s="32" t="s">
        <v>617</v>
      </c>
      <c r="B241" s="31" t="s">
        <v>618</v>
      </c>
      <c r="C241" s="32" t="s">
        <v>619</v>
      </c>
      <c r="D241" s="54">
        <v>3254.55</v>
      </c>
      <c r="E241" s="54">
        <v>1209.74</v>
      </c>
      <c r="F241" s="54">
        <v>1042.3800000000001</v>
      </c>
      <c r="G241" s="54">
        <v>1196.9100000000001</v>
      </c>
      <c r="H241" s="54">
        <v>1088.83</v>
      </c>
      <c r="I241" s="54">
        <v>739.74</v>
      </c>
      <c r="J241" s="54">
        <v>794.66</v>
      </c>
      <c r="K241" s="58">
        <v>379.62</v>
      </c>
      <c r="L241" s="58">
        <f t="shared" si="79"/>
        <v>638.00666666666666</v>
      </c>
      <c r="M241" s="58">
        <f>SUM(J241:L241)/3</f>
        <v>604.09555555555551</v>
      </c>
      <c r="N241" s="58">
        <f>SUM(K241:M241)/3</f>
        <v>540.57407407407402</v>
      </c>
      <c r="O241" s="58">
        <f>SUM(L241:N241)/3</f>
        <v>594.2254320987654</v>
      </c>
      <c r="P241" s="54">
        <f t="shared" si="90"/>
        <v>12083.331728395062</v>
      </c>
    </row>
    <row r="242" spans="1:16">
      <c r="A242" s="32" t="s">
        <v>620</v>
      </c>
      <c r="B242" s="31" t="s">
        <v>621</v>
      </c>
      <c r="C242" s="32" t="s">
        <v>622</v>
      </c>
      <c r="D242" s="54">
        <v>967.21</v>
      </c>
      <c r="E242" s="54">
        <v>680.86</v>
      </c>
      <c r="F242" s="54">
        <v>0</v>
      </c>
      <c r="G242" s="54">
        <v>0</v>
      </c>
      <c r="H242" s="54">
        <v>0</v>
      </c>
      <c r="I242" s="54">
        <v>0</v>
      </c>
      <c r="J242" s="54">
        <v>0</v>
      </c>
      <c r="K242" s="58">
        <v>0</v>
      </c>
      <c r="L242" s="58">
        <f t="shared" ref="L242:L267" si="95">SUM(I242:K242)/3</f>
        <v>0</v>
      </c>
      <c r="M242" s="58">
        <f t="shared" ref="M242:M267" si="96">SUM(J242:L242)/3</f>
        <v>0</v>
      </c>
      <c r="N242" s="58">
        <f t="shared" ref="N242:N267" si="97">SUM(K242:M242)/3</f>
        <v>0</v>
      </c>
      <c r="O242" s="58">
        <f t="shared" ref="O242:O267" si="98">SUM(L242:N242)/3</f>
        <v>0</v>
      </c>
      <c r="P242" s="54">
        <f t="shared" si="90"/>
        <v>1648.0700000000002</v>
      </c>
    </row>
    <row r="243" spans="1:16">
      <c r="A243" s="32" t="s">
        <v>623</v>
      </c>
      <c r="B243" s="31" t="s">
        <v>624</v>
      </c>
      <c r="C243" s="32" t="s">
        <v>625</v>
      </c>
      <c r="D243" s="54">
        <v>8.39</v>
      </c>
      <c r="E243" s="54">
        <v>8.7100000000000009</v>
      </c>
      <c r="F243" s="54">
        <v>7.37</v>
      </c>
      <c r="G243" s="54">
        <v>8.6300000000000008</v>
      </c>
      <c r="H243" s="54">
        <v>7.7</v>
      </c>
      <c r="I243" s="54">
        <v>930.57</v>
      </c>
      <c r="J243" s="54">
        <v>548.05999999999995</v>
      </c>
      <c r="K243" s="58">
        <v>0</v>
      </c>
      <c r="L243" s="58">
        <v>0</v>
      </c>
      <c r="M243" s="58">
        <v>0</v>
      </c>
      <c r="N243" s="58">
        <v>0</v>
      </c>
      <c r="O243" s="58">
        <f t="shared" si="98"/>
        <v>0</v>
      </c>
      <c r="P243" s="54">
        <f t="shared" si="90"/>
        <v>1519.4299999999998</v>
      </c>
    </row>
    <row r="244" spans="1:16">
      <c r="A244" s="32" t="s">
        <v>626</v>
      </c>
      <c r="B244" s="31" t="s">
        <v>627</v>
      </c>
      <c r="C244" s="32" t="s">
        <v>628</v>
      </c>
      <c r="D244" s="54">
        <v>45.55</v>
      </c>
      <c r="E244" s="54">
        <v>41.04</v>
      </c>
      <c r="F244" s="54">
        <v>41.17</v>
      </c>
      <c r="G244" s="54">
        <v>43.89</v>
      </c>
      <c r="H244" s="54">
        <v>37.340000000000003</v>
      </c>
      <c r="I244" s="54">
        <v>19.68</v>
      </c>
      <c r="J244" s="54">
        <v>11.44</v>
      </c>
      <c r="K244" s="58">
        <v>9.91</v>
      </c>
      <c r="L244" s="58">
        <f t="shared" si="95"/>
        <v>13.676666666666668</v>
      </c>
      <c r="M244" s="58">
        <f t="shared" si="96"/>
        <v>11.675555555555556</v>
      </c>
      <c r="N244" s="58">
        <f t="shared" si="97"/>
        <v>11.754074074074074</v>
      </c>
      <c r="O244" s="58">
        <f t="shared" si="98"/>
        <v>12.368765432098767</v>
      </c>
      <c r="P244" s="54">
        <f t="shared" si="90"/>
        <v>299.49506172839506</v>
      </c>
    </row>
    <row r="245" spans="1:16">
      <c r="A245" s="32" t="s">
        <v>629</v>
      </c>
      <c r="B245" s="31" t="s">
        <v>630</v>
      </c>
      <c r="C245" s="32" t="s">
        <v>631</v>
      </c>
      <c r="D245" s="54">
        <v>2035.17</v>
      </c>
      <c r="E245" s="54">
        <v>2348.79</v>
      </c>
      <c r="F245" s="54">
        <v>1925.48</v>
      </c>
      <c r="G245" s="54">
        <v>2142.81</v>
      </c>
      <c r="H245" s="54">
        <v>2015.04</v>
      </c>
      <c r="I245" s="54">
        <v>2301.0700000000002</v>
      </c>
      <c r="J245" s="54">
        <v>2146.9299999999998</v>
      </c>
      <c r="K245" s="58">
        <v>2402.38</v>
      </c>
      <c r="L245" s="58">
        <f t="shared" si="95"/>
        <v>2283.46</v>
      </c>
      <c r="M245" s="58">
        <f t="shared" si="96"/>
        <v>2277.5899999999997</v>
      </c>
      <c r="N245" s="58">
        <f t="shared" si="97"/>
        <v>2321.1433333333334</v>
      </c>
      <c r="O245" s="58">
        <f t="shared" si="98"/>
        <v>2294.0644444444442</v>
      </c>
      <c r="P245" s="54">
        <f t="shared" si="90"/>
        <v>26493.927777777779</v>
      </c>
    </row>
    <row r="246" spans="1:16">
      <c r="A246" s="32" t="s">
        <v>632</v>
      </c>
      <c r="B246" s="31" t="s">
        <v>633</v>
      </c>
      <c r="C246" s="32" t="s">
        <v>634</v>
      </c>
      <c r="D246" s="54">
        <v>1578.01</v>
      </c>
      <c r="E246" s="54">
        <v>1777.41</v>
      </c>
      <c r="F246" s="54">
        <v>1481.33</v>
      </c>
      <c r="G246" s="54">
        <v>1661.49</v>
      </c>
      <c r="H246" s="54">
        <v>1566.3</v>
      </c>
      <c r="I246" s="54">
        <v>1757.32</v>
      </c>
      <c r="J246" s="54">
        <v>1680.86</v>
      </c>
      <c r="K246" s="58">
        <v>1824.13</v>
      </c>
      <c r="L246" s="58">
        <f t="shared" si="95"/>
        <v>1754.1033333333332</v>
      </c>
      <c r="M246" s="58">
        <f t="shared" si="96"/>
        <v>1753.0311111111112</v>
      </c>
      <c r="N246" s="58">
        <f t="shared" si="97"/>
        <v>1777.0881481481483</v>
      </c>
      <c r="O246" s="58">
        <f t="shared" si="98"/>
        <v>1761.4075308641975</v>
      </c>
      <c r="P246" s="54">
        <f t="shared" si="90"/>
        <v>20372.480123456793</v>
      </c>
    </row>
    <row r="247" spans="1:16">
      <c r="A247" s="32" t="s">
        <v>635</v>
      </c>
      <c r="B247" s="31" t="s">
        <v>636</v>
      </c>
      <c r="C247" s="32" t="s">
        <v>637</v>
      </c>
      <c r="D247" s="54">
        <v>471.81</v>
      </c>
      <c r="E247" s="54">
        <v>501.97</v>
      </c>
      <c r="F247" s="54">
        <v>426.17</v>
      </c>
      <c r="G247" s="54">
        <v>524.16</v>
      </c>
      <c r="H247" s="54">
        <v>440.07</v>
      </c>
      <c r="I247" s="54">
        <v>490.69</v>
      </c>
      <c r="J247" s="54">
        <v>258.52999999999997</v>
      </c>
      <c r="K247" s="58">
        <v>0</v>
      </c>
      <c r="L247" s="58">
        <f t="shared" si="95"/>
        <v>249.74</v>
      </c>
      <c r="M247" s="58">
        <f t="shared" si="96"/>
        <v>169.42333333333332</v>
      </c>
      <c r="N247" s="58">
        <f t="shared" si="97"/>
        <v>139.7211111111111</v>
      </c>
      <c r="O247" s="58">
        <f t="shared" si="98"/>
        <v>186.2948148148148</v>
      </c>
      <c r="P247" s="54">
        <f t="shared" si="90"/>
        <v>3858.5792592592593</v>
      </c>
    </row>
    <row r="248" spans="1:16">
      <c r="A248" s="32" t="s">
        <v>638</v>
      </c>
      <c r="B248" s="31" t="s">
        <v>639</v>
      </c>
      <c r="C248" s="32" t="s">
        <v>640</v>
      </c>
      <c r="D248" s="54">
        <v>1383.13</v>
      </c>
      <c r="E248" s="54">
        <v>0</v>
      </c>
      <c r="F248" s="54">
        <v>664.69</v>
      </c>
      <c r="G248" s="54">
        <v>1297.9000000000001</v>
      </c>
      <c r="H248" s="54">
        <v>0</v>
      </c>
      <c r="I248" s="54">
        <v>1354.25</v>
      </c>
      <c r="J248" s="54">
        <v>0</v>
      </c>
      <c r="K248" s="58">
        <v>1442.44</v>
      </c>
      <c r="L248" s="58">
        <f t="shared" si="95"/>
        <v>932.23</v>
      </c>
      <c r="M248" s="58">
        <f t="shared" si="96"/>
        <v>791.55666666666673</v>
      </c>
      <c r="N248" s="58">
        <f t="shared" si="97"/>
        <v>1055.4088888888889</v>
      </c>
      <c r="O248" s="58">
        <f t="shared" si="98"/>
        <v>926.3985185185187</v>
      </c>
      <c r="P248" s="54">
        <f t="shared" si="90"/>
        <v>9848.0040740740733</v>
      </c>
    </row>
    <row r="249" spans="1:16">
      <c r="A249" s="32" t="s">
        <v>641</v>
      </c>
      <c r="B249" s="31" t="s">
        <v>642</v>
      </c>
      <c r="C249" s="32" t="s">
        <v>643</v>
      </c>
      <c r="D249" s="54">
        <v>76.33</v>
      </c>
      <c r="E249" s="54">
        <v>73.02</v>
      </c>
      <c r="F249" s="54">
        <v>72.25</v>
      </c>
      <c r="G249" s="54">
        <v>79.22</v>
      </c>
      <c r="H249" s="54">
        <v>83.7</v>
      </c>
      <c r="I249" s="54">
        <v>80.25</v>
      </c>
      <c r="J249" s="54">
        <v>92.35</v>
      </c>
      <c r="K249" s="58">
        <v>84.93</v>
      </c>
      <c r="L249" s="58">
        <f t="shared" si="95"/>
        <v>85.84333333333332</v>
      </c>
      <c r="M249" s="58">
        <f t="shared" si="96"/>
        <v>87.707777777777778</v>
      </c>
      <c r="N249" s="58">
        <f t="shared" si="97"/>
        <v>86.160370370370359</v>
      </c>
      <c r="O249" s="58">
        <f t="shared" si="98"/>
        <v>86.570493827160476</v>
      </c>
      <c r="P249" s="54">
        <f t="shared" si="90"/>
        <v>988.33197530864197</v>
      </c>
    </row>
    <row r="250" spans="1:16">
      <c r="A250" s="32" t="s">
        <v>644</v>
      </c>
      <c r="B250" s="31" t="s">
        <v>645</v>
      </c>
      <c r="C250" s="32" t="s">
        <v>646</v>
      </c>
      <c r="D250" s="54">
        <v>1488.26</v>
      </c>
      <c r="E250" s="54">
        <v>1587.48</v>
      </c>
      <c r="F250" s="54">
        <v>1345.86</v>
      </c>
      <c r="G250" s="54">
        <v>1652.19</v>
      </c>
      <c r="H250" s="54">
        <v>1391.76</v>
      </c>
      <c r="I250" s="54">
        <v>135.33000000000001</v>
      </c>
      <c r="J250" s="54">
        <v>136.75</v>
      </c>
      <c r="K250" s="58">
        <v>0</v>
      </c>
      <c r="L250" s="58">
        <v>0</v>
      </c>
      <c r="M250" s="58">
        <v>0</v>
      </c>
      <c r="N250" s="58">
        <v>0</v>
      </c>
      <c r="O250" s="58">
        <f t="shared" si="98"/>
        <v>0</v>
      </c>
      <c r="P250" s="54">
        <f t="shared" si="90"/>
        <v>7737.6299999999992</v>
      </c>
    </row>
    <row r="251" spans="1:16">
      <c r="A251" s="32" t="s">
        <v>647</v>
      </c>
      <c r="B251" s="31" t="s">
        <v>648</v>
      </c>
      <c r="C251" s="32" t="s">
        <v>649</v>
      </c>
      <c r="D251" s="54">
        <v>25.93</v>
      </c>
      <c r="E251" s="54">
        <v>26.88</v>
      </c>
      <c r="F251" s="54">
        <v>23.19</v>
      </c>
      <c r="G251" s="54">
        <v>28.24</v>
      </c>
      <c r="H251" s="54">
        <v>23.66</v>
      </c>
      <c r="I251" s="54">
        <v>26.22</v>
      </c>
      <c r="J251" s="54">
        <v>26.6</v>
      </c>
      <c r="K251" s="58">
        <v>28.22</v>
      </c>
      <c r="L251" s="58">
        <f t="shared" si="95"/>
        <v>27.013333333333332</v>
      </c>
      <c r="M251" s="58">
        <f t="shared" si="96"/>
        <v>27.277777777777775</v>
      </c>
      <c r="N251" s="58">
        <f t="shared" si="97"/>
        <v>27.503703703703703</v>
      </c>
      <c r="O251" s="58">
        <f t="shared" si="98"/>
        <v>27.264938271604937</v>
      </c>
      <c r="P251" s="54">
        <f t="shared" si="90"/>
        <v>317.99975308641973</v>
      </c>
    </row>
    <row r="252" spans="1:16">
      <c r="A252" s="32" t="s">
        <v>650</v>
      </c>
      <c r="B252" s="31" t="s">
        <v>651</v>
      </c>
      <c r="C252" s="32" t="s">
        <v>652</v>
      </c>
      <c r="D252" s="54">
        <v>2327.23</v>
      </c>
      <c r="E252" s="54">
        <v>2413.0100000000002</v>
      </c>
      <c r="F252" s="54">
        <v>2080.8200000000002</v>
      </c>
      <c r="G252" s="54">
        <v>2534.9</v>
      </c>
      <c r="H252" s="54">
        <v>2122.94</v>
      </c>
      <c r="I252" s="54">
        <v>2352.88</v>
      </c>
      <c r="J252" s="54">
        <v>2387.3200000000002</v>
      </c>
      <c r="K252" s="58">
        <v>2234.9899999999998</v>
      </c>
      <c r="L252" s="58">
        <f t="shared" si="95"/>
        <v>2325.0633333333335</v>
      </c>
      <c r="M252" s="58">
        <f t="shared" si="96"/>
        <v>2315.7911111111111</v>
      </c>
      <c r="N252" s="58">
        <f t="shared" si="97"/>
        <v>2291.9481481481484</v>
      </c>
      <c r="O252" s="58">
        <f t="shared" si="98"/>
        <v>2310.9341975308648</v>
      </c>
      <c r="P252" s="54">
        <f t="shared" si="90"/>
        <v>27697.82679012345</v>
      </c>
    </row>
    <row r="253" spans="1:16">
      <c r="A253" s="32" t="s">
        <v>653</v>
      </c>
      <c r="B253" s="31" t="s">
        <v>654</v>
      </c>
      <c r="C253" s="32" t="s">
        <v>655</v>
      </c>
      <c r="D253" s="54">
        <v>525.65</v>
      </c>
      <c r="E253" s="54">
        <v>637.28</v>
      </c>
      <c r="F253" s="54">
        <v>522.94000000000005</v>
      </c>
      <c r="G253" s="54">
        <v>617.25</v>
      </c>
      <c r="H253" s="54">
        <v>550.32000000000005</v>
      </c>
      <c r="I253" s="54">
        <v>663.94</v>
      </c>
      <c r="J253" s="54">
        <v>552.02</v>
      </c>
      <c r="K253" s="58">
        <v>691.63</v>
      </c>
      <c r="L253" s="58">
        <f t="shared" si="95"/>
        <v>635.86333333333334</v>
      </c>
      <c r="M253" s="58">
        <f t="shared" si="96"/>
        <v>626.5044444444444</v>
      </c>
      <c r="N253" s="58">
        <f t="shared" si="97"/>
        <v>651.3325925925925</v>
      </c>
      <c r="O253" s="58">
        <f t="shared" si="98"/>
        <v>637.90012345679008</v>
      </c>
      <c r="P253" s="54">
        <f t="shared" si="90"/>
        <v>7312.6304938271614</v>
      </c>
    </row>
    <row r="254" spans="1:16">
      <c r="A254" s="32" t="s">
        <v>656</v>
      </c>
      <c r="B254" s="31" t="s">
        <v>657</v>
      </c>
      <c r="C254" s="32" t="s">
        <v>658</v>
      </c>
      <c r="D254" s="54">
        <v>525.65</v>
      </c>
      <c r="E254" s="54">
        <v>637.28</v>
      </c>
      <c r="F254" s="54">
        <v>522.94000000000005</v>
      </c>
      <c r="G254" s="54">
        <v>617.25</v>
      </c>
      <c r="H254" s="54">
        <v>550.32000000000005</v>
      </c>
      <c r="I254" s="54">
        <v>663.94</v>
      </c>
      <c r="J254" s="54">
        <v>552.02</v>
      </c>
      <c r="K254" s="58">
        <v>691.63</v>
      </c>
      <c r="L254" s="58">
        <f t="shared" si="95"/>
        <v>635.86333333333334</v>
      </c>
      <c r="M254" s="58">
        <f t="shared" si="96"/>
        <v>626.5044444444444</v>
      </c>
      <c r="N254" s="58">
        <f t="shared" si="97"/>
        <v>651.3325925925925</v>
      </c>
      <c r="O254" s="58">
        <f t="shared" si="98"/>
        <v>637.90012345679008</v>
      </c>
      <c r="P254" s="54">
        <f t="shared" si="90"/>
        <v>7312.6304938271614</v>
      </c>
    </row>
    <row r="255" spans="1:16">
      <c r="A255" s="32" t="s">
        <v>659</v>
      </c>
      <c r="B255" s="31" t="s">
        <v>660</v>
      </c>
      <c r="C255" s="32" t="s">
        <v>661</v>
      </c>
      <c r="D255" s="54">
        <v>292.99</v>
      </c>
      <c r="E255" s="54">
        <v>303.79000000000002</v>
      </c>
      <c r="F255" s="54">
        <v>261.97000000000003</v>
      </c>
      <c r="G255" s="54">
        <v>319.14</v>
      </c>
      <c r="H255" s="54">
        <v>267.27</v>
      </c>
      <c r="I255" s="54">
        <v>296.22000000000003</v>
      </c>
      <c r="J255" s="54">
        <v>300.56</v>
      </c>
      <c r="K255" s="58">
        <v>318.88</v>
      </c>
      <c r="L255" s="58">
        <f t="shared" si="95"/>
        <v>305.21999999999997</v>
      </c>
      <c r="M255" s="58">
        <f t="shared" si="96"/>
        <v>308.22000000000003</v>
      </c>
      <c r="N255" s="58">
        <f t="shared" si="97"/>
        <v>310.77333333333331</v>
      </c>
      <c r="O255" s="58">
        <f t="shared" si="98"/>
        <v>308.07111111111112</v>
      </c>
      <c r="P255" s="54">
        <f t="shared" si="90"/>
        <v>3593.1044444444442</v>
      </c>
    </row>
    <row r="256" spans="1:16">
      <c r="A256" s="32" t="s">
        <v>662</v>
      </c>
      <c r="B256" s="31" t="s">
        <v>663</v>
      </c>
      <c r="C256" s="32" t="s">
        <v>664</v>
      </c>
      <c r="D256" s="54">
        <v>654.95000000000005</v>
      </c>
      <c r="E256" s="54">
        <v>795.89</v>
      </c>
      <c r="F256" s="54">
        <v>651.71</v>
      </c>
      <c r="G256" s="54">
        <v>767.14</v>
      </c>
      <c r="H256" s="54">
        <v>658.81</v>
      </c>
      <c r="I256" s="54">
        <v>800.11</v>
      </c>
      <c r="J256" s="54">
        <v>746.98</v>
      </c>
      <c r="K256" s="58">
        <v>758.7</v>
      </c>
      <c r="L256" s="58">
        <f t="shared" si="95"/>
        <v>768.59666666666669</v>
      </c>
      <c r="M256" s="58">
        <f t="shared" si="96"/>
        <v>758.09222222222218</v>
      </c>
      <c r="N256" s="58">
        <f t="shared" si="97"/>
        <v>761.79629629629619</v>
      </c>
      <c r="O256" s="58">
        <f t="shared" si="98"/>
        <v>762.82839506172832</v>
      </c>
      <c r="P256" s="54">
        <f t="shared" si="90"/>
        <v>8885.6035802469141</v>
      </c>
    </row>
    <row r="257" spans="1:16">
      <c r="A257" s="32" t="s">
        <v>665</v>
      </c>
      <c r="B257" s="31" t="s">
        <v>666</v>
      </c>
      <c r="C257" s="32" t="s">
        <v>667</v>
      </c>
      <c r="D257" s="54">
        <v>652.59</v>
      </c>
      <c r="E257" s="54">
        <v>791.19</v>
      </c>
      <c r="F257" s="54">
        <v>649.23</v>
      </c>
      <c r="G257" s="54">
        <v>766.31</v>
      </c>
      <c r="H257" s="54">
        <v>683.22</v>
      </c>
      <c r="I257" s="54">
        <v>824.28</v>
      </c>
      <c r="J257" s="54">
        <v>685.33</v>
      </c>
      <c r="K257" s="58">
        <v>858.66</v>
      </c>
      <c r="L257" s="58">
        <f t="shared" si="95"/>
        <v>789.42333333333329</v>
      </c>
      <c r="M257" s="58">
        <f t="shared" si="96"/>
        <v>777.80444444444447</v>
      </c>
      <c r="N257" s="58">
        <f t="shared" si="97"/>
        <v>808.62925925925936</v>
      </c>
      <c r="O257" s="58">
        <f t="shared" si="98"/>
        <v>791.95234567901241</v>
      </c>
      <c r="P257" s="54">
        <f t="shared" si="90"/>
        <v>9078.6193827160496</v>
      </c>
    </row>
    <row r="258" spans="1:16">
      <c r="A258" s="32" t="s">
        <v>668</v>
      </c>
      <c r="B258" s="31" t="s">
        <v>669</v>
      </c>
      <c r="C258" s="32" t="s">
        <v>670</v>
      </c>
      <c r="D258" s="54">
        <v>659</v>
      </c>
      <c r="E258" s="54">
        <v>593.79999999999995</v>
      </c>
      <c r="F258" s="54">
        <v>595.64</v>
      </c>
      <c r="G258" s="54">
        <v>473.14</v>
      </c>
      <c r="H258" s="54">
        <v>0</v>
      </c>
      <c r="I258" s="54">
        <v>0</v>
      </c>
      <c r="J258" s="54">
        <v>0</v>
      </c>
      <c r="K258" s="58">
        <v>0</v>
      </c>
      <c r="L258" s="58">
        <f t="shared" si="95"/>
        <v>0</v>
      </c>
      <c r="M258" s="58">
        <f t="shared" si="96"/>
        <v>0</v>
      </c>
      <c r="N258" s="58">
        <f t="shared" si="97"/>
        <v>0</v>
      </c>
      <c r="O258" s="58">
        <f t="shared" si="98"/>
        <v>0</v>
      </c>
      <c r="P258" s="54">
        <f t="shared" si="90"/>
        <v>2321.58</v>
      </c>
    </row>
    <row r="259" spans="1:16">
      <c r="A259" s="32" t="s">
        <v>671</v>
      </c>
      <c r="B259" s="31" t="s">
        <v>221</v>
      </c>
      <c r="C259" s="32" t="s">
        <v>672</v>
      </c>
      <c r="D259" s="54">
        <v>861.16</v>
      </c>
      <c r="E259" s="54">
        <v>823.65</v>
      </c>
      <c r="F259" s="54">
        <v>816.99</v>
      </c>
      <c r="G259" s="54">
        <v>827.74</v>
      </c>
      <c r="H259" s="54">
        <v>1085.5899999999999</v>
      </c>
      <c r="I259" s="54">
        <v>1020.75</v>
      </c>
      <c r="J259" s="54">
        <v>1258.5</v>
      </c>
      <c r="K259" s="58">
        <v>1165.8800000000001</v>
      </c>
      <c r="L259" s="58">
        <f t="shared" si="95"/>
        <v>1148.3766666666668</v>
      </c>
      <c r="M259" s="58">
        <f t="shared" si="96"/>
        <v>1190.9188888888891</v>
      </c>
      <c r="N259" s="58">
        <f t="shared" si="97"/>
        <v>1168.3918518518522</v>
      </c>
      <c r="O259" s="58">
        <f t="shared" si="98"/>
        <v>1169.2291358024693</v>
      </c>
      <c r="P259" s="54">
        <f t="shared" si="90"/>
        <v>12537.176543209878</v>
      </c>
    </row>
    <row r="260" spans="1:16">
      <c r="A260" s="32" t="s">
        <v>673</v>
      </c>
      <c r="B260" s="31" t="s">
        <v>674</v>
      </c>
      <c r="C260" s="32" t="s">
        <v>675</v>
      </c>
      <c r="D260" s="54">
        <v>504.89</v>
      </c>
      <c r="E260" s="54">
        <v>606.52</v>
      </c>
      <c r="F260" s="54">
        <v>495.76</v>
      </c>
      <c r="G260" s="54">
        <v>12.41</v>
      </c>
      <c r="H260" s="54">
        <v>0</v>
      </c>
      <c r="I260" s="54">
        <v>0</v>
      </c>
      <c r="J260" s="54">
        <v>0</v>
      </c>
      <c r="K260" s="58">
        <v>0</v>
      </c>
      <c r="L260" s="58">
        <f t="shared" si="95"/>
        <v>0</v>
      </c>
      <c r="M260" s="58">
        <f t="shared" si="96"/>
        <v>0</v>
      </c>
      <c r="N260" s="58">
        <f t="shared" si="97"/>
        <v>0</v>
      </c>
      <c r="O260" s="58">
        <f t="shared" si="98"/>
        <v>0</v>
      </c>
      <c r="P260" s="54">
        <f t="shared" si="90"/>
        <v>1619.58</v>
      </c>
    </row>
    <row r="261" spans="1:16">
      <c r="A261" s="32" t="s">
        <v>676</v>
      </c>
      <c r="B261" s="31" t="s">
        <v>677</v>
      </c>
      <c r="C261" s="32" t="s">
        <v>678</v>
      </c>
      <c r="D261" s="54">
        <v>624.29999999999995</v>
      </c>
      <c r="E261" s="54">
        <v>762.03</v>
      </c>
      <c r="F261" s="54">
        <v>629.61</v>
      </c>
      <c r="G261" s="54">
        <v>759.81</v>
      </c>
      <c r="H261" s="54">
        <v>636.55999999999995</v>
      </c>
      <c r="I261" s="54">
        <v>784.53</v>
      </c>
      <c r="J261" s="54">
        <v>715.98</v>
      </c>
      <c r="K261" s="58">
        <v>748.58</v>
      </c>
      <c r="L261" s="58">
        <f t="shared" si="95"/>
        <v>749.69666666666672</v>
      </c>
      <c r="M261" s="58">
        <f t="shared" si="96"/>
        <v>738.08555555555552</v>
      </c>
      <c r="N261" s="58">
        <f t="shared" si="97"/>
        <v>745.45407407407401</v>
      </c>
      <c r="O261" s="58">
        <f t="shared" si="98"/>
        <v>744.41209876543201</v>
      </c>
      <c r="P261" s="54">
        <f t="shared" si="90"/>
        <v>8639.0483950617272</v>
      </c>
    </row>
    <row r="262" spans="1:16">
      <c r="A262" s="93" t="s">
        <v>679</v>
      </c>
      <c r="B262" s="94" t="s">
        <v>680</v>
      </c>
      <c r="C262" s="93" t="s">
        <v>681</v>
      </c>
      <c r="D262" s="58"/>
      <c r="E262" s="58"/>
      <c r="F262" s="58"/>
      <c r="G262" s="58"/>
      <c r="H262" s="58"/>
      <c r="I262" s="58">
        <v>3.85</v>
      </c>
      <c r="J262" s="58">
        <v>43.84</v>
      </c>
      <c r="K262" s="58">
        <v>93.55</v>
      </c>
      <c r="L262" s="58">
        <f t="shared" si="95"/>
        <v>47.080000000000005</v>
      </c>
      <c r="M262" s="58">
        <f t="shared" si="96"/>
        <v>61.49</v>
      </c>
      <c r="N262" s="58">
        <f t="shared" si="97"/>
        <v>67.373333333333335</v>
      </c>
      <c r="O262" s="58">
        <f t="shared" si="98"/>
        <v>58.647777777777776</v>
      </c>
      <c r="P262" s="54">
        <f t="shared" si="90"/>
        <v>375.83111111111117</v>
      </c>
    </row>
    <row r="263" spans="1:16">
      <c r="A263" s="93" t="s">
        <v>682</v>
      </c>
      <c r="B263" s="94" t="s">
        <v>683</v>
      </c>
      <c r="C263" s="93" t="s">
        <v>684</v>
      </c>
      <c r="D263" s="58"/>
      <c r="E263" s="58"/>
      <c r="F263" s="58"/>
      <c r="G263" s="58"/>
      <c r="H263" s="58"/>
      <c r="I263" s="58">
        <v>684.22</v>
      </c>
      <c r="J263" s="58">
        <v>700.25</v>
      </c>
      <c r="K263" s="58">
        <v>2367.69</v>
      </c>
      <c r="L263" s="58">
        <f t="shared" si="95"/>
        <v>1250.72</v>
      </c>
      <c r="M263" s="58">
        <f t="shared" si="96"/>
        <v>1439.5533333333333</v>
      </c>
      <c r="N263" s="58">
        <f t="shared" si="97"/>
        <v>1685.9877777777776</v>
      </c>
      <c r="O263" s="58">
        <f t="shared" si="98"/>
        <v>1458.7537037037036</v>
      </c>
      <c r="P263" s="54">
        <f t="shared" si="90"/>
        <v>9587.1748148148145</v>
      </c>
    </row>
    <row r="264" spans="1:16">
      <c r="A264" s="93" t="s">
        <v>685</v>
      </c>
      <c r="B264" s="94" t="s">
        <v>686</v>
      </c>
      <c r="C264" s="93" t="s">
        <v>687</v>
      </c>
      <c r="D264" s="54"/>
      <c r="E264" s="54"/>
      <c r="F264" s="54"/>
      <c r="G264" s="54"/>
      <c r="H264" s="54"/>
      <c r="I264" s="89"/>
      <c r="J264" s="54">
        <v>176.1</v>
      </c>
      <c r="K264" s="58">
        <v>1294.55</v>
      </c>
      <c r="L264" s="58">
        <f t="shared" si="95"/>
        <v>490.21666666666664</v>
      </c>
      <c r="M264" s="58">
        <f t="shared" si="96"/>
        <v>653.62222222222215</v>
      </c>
      <c r="N264" s="58">
        <f t="shared" si="97"/>
        <v>812.79629629629619</v>
      </c>
      <c r="O264" s="58">
        <f t="shared" si="98"/>
        <v>652.21172839506164</v>
      </c>
      <c r="P264" s="54">
        <f t="shared" si="90"/>
        <v>4079.4969135802462</v>
      </c>
    </row>
    <row r="265" spans="1:16">
      <c r="A265" s="93" t="s">
        <v>688</v>
      </c>
      <c r="B265" s="94" t="s">
        <v>689</v>
      </c>
      <c r="C265" s="93" t="s">
        <v>690</v>
      </c>
      <c r="D265" s="54"/>
      <c r="E265" s="54"/>
      <c r="F265" s="54"/>
      <c r="G265" s="54"/>
      <c r="H265" s="54"/>
      <c r="I265" s="89"/>
      <c r="J265" s="54">
        <v>243.7</v>
      </c>
      <c r="K265" s="58">
        <v>354.16</v>
      </c>
      <c r="L265" s="58">
        <f t="shared" si="95"/>
        <v>199.28666666666666</v>
      </c>
      <c r="M265" s="58">
        <f t="shared" si="96"/>
        <v>265.71555555555557</v>
      </c>
      <c r="N265" s="58">
        <f t="shared" si="97"/>
        <v>273.05407407407409</v>
      </c>
      <c r="O265" s="58">
        <f t="shared" si="98"/>
        <v>246.01876543209877</v>
      </c>
      <c r="P265" s="54">
        <f t="shared" si="90"/>
        <v>1581.9350617283951</v>
      </c>
    </row>
    <row r="266" spans="1:16">
      <c r="A266" s="93" t="s">
        <v>691</v>
      </c>
      <c r="B266" s="94" t="s">
        <v>692</v>
      </c>
      <c r="C266" s="93" t="s">
        <v>693</v>
      </c>
      <c r="D266" s="54"/>
      <c r="E266" s="54"/>
      <c r="F266" s="54"/>
      <c r="G266" s="54"/>
      <c r="H266" s="54"/>
      <c r="I266" s="89"/>
      <c r="J266" s="54">
        <v>537.6</v>
      </c>
      <c r="K266" s="58">
        <v>707.17</v>
      </c>
      <c r="L266" s="58">
        <f t="shared" si="95"/>
        <v>414.92333333333335</v>
      </c>
      <c r="M266" s="58">
        <f t="shared" si="96"/>
        <v>553.23111111111109</v>
      </c>
      <c r="N266" s="58">
        <f t="shared" si="97"/>
        <v>558.44148148148145</v>
      </c>
      <c r="O266" s="58">
        <f t="shared" si="98"/>
        <v>508.86530864197522</v>
      </c>
      <c r="P266" s="54">
        <f t="shared" si="90"/>
        <v>3280.2312345679011</v>
      </c>
    </row>
    <row r="267" spans="1:16">
      <c r="A267" s="93" t="s">
        <v>694</v>
      </c>
      <c r="B267" s="94" t="s">
        <v>695</v>
      </c>
      <c r="C267" s="93" t="s">
        <v>696</v>
      </c>
      <c r="D267" s="54"/>
      <c r="E267" s="54"/>
      <c r="F267" s="54"/>
      <c r="G267" s="54"/>
      <c r="H267" s="54"/>
      <c r="I267" s="89"/>
      <c r="J267" s="54">
        <v>727.18</v>
      </c>
      <c r="K267" s="58">
        <v>742.17</v>
      </c>
      <c r="L267" s="58">
        <f t="shared" si="95"/>
        <v>489.7833333333333</v>
      </c>
      <c r="M267" s="58">
        <f t="shared" si="96"/>
        <v>653.04444444444437</v>
      </c>
      <c r="N267" s="58">
        <f t="shared" si="97"/>
        <v>628.3325925925925</v>
      </c>
      <c r="O267" s="58">
        <f t="shared" si="98"/>
        <v>590.38679012345665</v>
      </c>
      <c r="P267" s="54">
        <f t="shared" si="90"/>
        <v>3830.8971604938265</v>
      </c>
    </row>
    <row r="268" spans="1:16">
      <c r="A268" s="50" t="s">
        <v>697</v>
      </c>
      <c r="B268" s="31"/>
      <c r="C268" s="55" t="s">
        <v>698</v>
      </c>
      <c r="D268" s="56">
        <f t="shared" ref="D268:P268" si="99">D269</f>
        <v>274083.28999999998</v>
      </c>
      <c r="E268" s="56">
        <f t="shared" si="99"/>
        <v>325641.13</v>
      </c>
      <c r="F268" s="56">
        <f t="shared" si="99"/>
        <v>316861.81</v>
      </c>
      <c r="G268" s="56">
        <f t="shared" si="99"/>
        <v>362288.54</v>
      </c>
      <c r="H268" s="56">
        <f t="shared" si="99"/>
        <v>370246.37</v>
      </c>
      <c r="I268" s="56">
        <f t="shared" si="99"/>
        <v>369025.17</v>
      </c>
      <c r="J268" s="56">
        <f t="shared" si="99"/>
        <v>399517.81</v>
      </c>
      <c r="K268" s="56">
        <f t="shared" si="99"/>
        <v>381560.27</v>
      </c>
      <c r="L268" s="56">
        <f t="shared" si="99"/>
        <v>383367.75000000006</v>
      </c>
      <c r="M268" s="56">
        <f t="shared" si="99"/>
        <v>388148.61</v>
      </c>
      <c r="N268" s="56">
        <f t="shared" si="99"/>
        <v>384358.87666666665</v>
      </c>
      <c r="O268" s="56">
        <f t="shared" si="99"/>
        <v>385291.74555555556</v>
      </c>
      <c r="P268" s="56">
        <f t="shared" si="99"/>
        <v>4340391.3722222224</v>
      </c>
    </row>
    <row r="269" spans="1:16">
      <c r="A269" s="50" t="s">
        <v>699</v>
      </c>
      <c r="B269" s="31"/>
      <c r="C269" s="55" t="s">
        <v>700</v>
      </c>
      <c r="D269" s="56">
        <f>SUM(D270:D271)</f>
        <v>274083.28999999998</v>
      </c>
      <c r="E269" s="56">
        <f t="shared" ref="E269:P269" si="100">SUM(E270:E271)</f>
        <v>325641.13</v>
      </c>
      <c r="F269" s="56">
        <f t="shared" si="100"/>
        <v>316861.81</v>
      </c>
      <c r="G269" s="56">
        <f t="shared" si="100"/>
        <v>362288.54</v>
      </c>
      <c r="H269" s="56">
        <f t="shared" si="100"/>
        <v>370246.37</v>
      </c>
      <c r="I269" s="56">
        <f t="shared" si="100"/>
        <v>369025.17</v>
      </c>
      <c r="J269" s="56">
        <f t="shared" si="100"/>
        <v>399517.81</v>
      </c>
      <c r="K269" s="56">
        <f t="shared" si="100"/>
        <v>381560.27</v>
      </c>
      <c r="L269" s="56">
        <f t="shared" si="100"/>
        <v>383367.75000000006</v>
      </c>
      <c r="M269" s="56">
        <f t="shared" si="100"/>
        <v>388148.61</v>
      </c>
      <c r="N269" s="56">
        <f t="shared" si="100"/>
        <v>384358.87666666665</v>
      </c>
      <c r="O269" s="56">
        <f t="shared" si="100"/>
        <v>385291.74555555556</v>
      </c>
      <c r="P269" s="56">
        <f t="shared" si="100"/>
        <v>4340391.3722222224</v>
      </c>
    </row>
    <row r="270" spans="1:16">
      <c r="A270" s="32" t="s">
        <v>701</v>
      </c>
      <c r="B270" s="31" t="s">
        <v>29</v>
      </c>
      <c r="C270" s="32" t="s">
        <v>702</v>
      </c>
      <c r="D270" s="54">
        <v>269402.69</v>
      </c>
      <c r="E270" s="54">
        <v>321348.93</v>
      </c>
      <c r="F270" s="54">
        <v>311263.19</v>
      </c>
      <c r="G270" s="54">
        <v>356395.12</v>
      </c>
      <c r="H270" s="54">
        <v>364045.38</v>
      </c>
      <c r="I270" s="54">
        <v>363464.44</v>
      </c>
      <c r="J270" s="54">
        <v>392460.92</v>
      </c>
      <c r="K270" s="58">
        <v>375009.43</v>
      </c>
      <c r="L270" s="58">
        <f t="shared" ref="L270:O271" si="101">SUM(I270:K270)/3</f>
        <v>376978.26333333337</v>
      </c>
      <c r="M270" s="58">
        <f t="shared" si="101"/>
        <v>381482.87111111108</v>
      </c>
      <c r="N270" s="58">
        <f t="shared" si="101"/>
        <v>377823.52148148144</v>
      </c>
      <c r="O270" s="58">
        <f t="shared" si="101"/>
        <v>378761.55197530863</v>
      </c>
      <c r="P270" s="54">
        <f>SUM(D270:O270)</f>
        <v>4268436.3079012344</v>
      </c>
    </row>
    <row r="271" spans="1:16">
      <c r="A271" s="32" t="s">
        <v>703</v>
      </c>
      <c r="B271" s="31" t="s">
        <v>29</v>
      </c>
      <c r="C271" s="32" t="s">
        <v>704</v>
      </c>
      <c r="D271" s="54">
        <v>4680.6000000000004</v>
      </c>
      <c r="E271" s="54">
        <v>4292.2</v>
      </c>
      <c r="F271" s="54">
        <v>5598.62</v>
      </c>
      <c r="G271" s="54">
        <v>5893.42</v>
      </c>
      <c r="H271" s="54">
        <v>6200.99</v>
      </c>
      <c r="I271" s="54">
        <v>5560.73</v>
      </c>
      <c r="J271" s="54">
        <v>7056.89</v>
      </c>
      <c r="K271" s="58">
        <v>6550.84</v>
      </c>
      <c r="L271" s="58">
        <f t="shared" si="101"/>
        <v>6389.4866666666667</v>
      </c>
      <c r="M271" s="58">
        <f t="shared" si="101"/>
        <v>6665.7388888888891</v>
      </c>
      <c r="N271" s="58">
        <f t="shared" si="101"/>
        <v>6535.3551851851853</v>
      </c>
      <c r="O271" s="58">
        <f t="shared" si="101"/>
        <v>6530.1935802469134</v>
      </c>
      <c r="P271" s="54">
        <f>SUM(D271:O271)</f>
        <v>71955.064320987643</v>
      </c>
    </row>
    <row r="272" spans="1:16">
      <c r="A272" s="47" t="s">
        <v>705</v>
      </c>
      <c r="B272" s="31"/>
      <c r="C272" s="47" t="s">
        <v>706</v>
      </c>
      <c r="D272" s="49">
        <f>D273+D278</f>
        <v>1227356.42</v>
      </c>
      <c r="E272" s="49">
        <f t="shared" ref="E272:P272" si="102">E273+E278</f>
        <v>2575322.8800000004</v>
      </c>
      <c r="F272" s="49">
        <f t="shared" si="102"/>
        <v>1661700.7</v>
      </c>
      <c r="G272" s="49">
        <f t="shared" si="102"/>
        <v>1833635.4300000002</v>
      </c>
      <c r="H272" s="49">
        <f t="shared" si="102"/>
        <v>2687486.4599999995</v>
      </c>
      <c r="I272" s="49">
        <f t="shared" si="102"/>
        <v>2987169.24</v>
      </c>
      <c r="J272" s="49">
        <f t="shared" si="102"/>
        <v>3233135.3200000003</v>
      </c>
      <c r="K272" s="49">
        <f t="shared" si="102"/>
        <v>4807245.4799999995</v>
      </c>
      <c r="L272" s="49">
        <f t="shared" si="102"/>
        <v>3676471.0566666662</v>
      </c>
      <c r="M272" s="49">
        <f t="shared" si="102"/>
        <v>3904823.6488888888</v>
      </c>
      <c r="N272" s="49">
        <f t="shared" si="102"/>
        <v>4128513.3385185176</v>
      </c>
      <c r="O272" s="49">
        <f t="shared" si="102"/>
        <v>3908192.4924691352</v>
      </c>
      <c r="P272" s="49">
        <f t="shared" si="102"/>
        <v>36631052.466543205</v>
      </c>
    </row>
    <row r="273" spans="1:16" ht="13.5" customHeight="1">
      <c r="A273" s="50" t="s">
        <v>707</v>
      </c>
      <c r="B273" s="31"/>
      <c r="C273" s="50" t="s">
        <v>708</v>
      </c>
      <c r="D273" s="52">
        <f>SUM(D274:D277)</f>
        <v>1187331.42</v>
      </c>
      <c r="E273" s="52">
        <f t="shared" ref="E273:P273" si="103">SUM(E274:E277)</f>
        <v>2543940.3800000004</v>
      </c>
      <c r="F273" s="52">
        <f t="shared" si="103"/>
        <v>1623280.7</v>
      </c>
      <c r="G273" s="52">
        <f t="shared" si="103"/>
        <v>1790975.4300000002</v>
      </c>
      <c r="H273" s="52">
        <f t="shared" si="103"/>
        <v>2649706.4599999995</v>
      </c>
      <c r="I273" s="52">
        <f t="shared" si="103"/>
        <v>2953201.74</v>
      </c>
      <c r="J273" s="52">
        <f t="shared" si="103"/>
        <v>3204825.3200000003</v>
      </c>
      <c r="K273" s="52">
        <f t="shared" si="103"/>
        <v>4786445.4799999995</v>
      </c>
      <c r="L273" s="52">
        <f t="shared" si="103"/>
        <v>3645128.5566666662</v>
      </c>
      <c r="M273" s="52">
        <f t="shared" si="103"/>
        <v>3875567.9588888888</v>
      </c>
      <c r="N273" s="52">
        <f t="shared" si="103"/>
        <v>4100165.5585185178</v>
      </c>
      <c r="O273" s="52">
        <f t="shared" si="103"/>
        <v>3878530.9624691354</v>
      </c>
      <c r="P273" s="52">
        <f t="shared" si="103"/>
        <v>36239099.966543205</v>
      </c>
    </row>
    <row r="274" spans="1:16">
      <c r="A274" s="32" t="s">
        <v>709</v>
      </c>
      <c r="B274" s="31" t="s">
        <v>173</v>
      </c>
      <c r="C274" s="32" t="s">
        <v>710</v>
      </c>
      <c r="D274" s="54">
        <v>1163329.69</v>
      </c>
      <c r="E274" s="54">
        <v>2516902.2200000002</v>
      </c>
      <c r="F274" s="54">
        <v>1600743.43</v>
      </c>
      <c r="G274" s="54">
        <v>1769211.25</v>
      </c>
      <c r="H274" s="54">
        <v>2620477.61</v>
      </c>
      <c r="I274" s="54">
        <v>2928354.47</v>
      </c>
      <c r="J274" s="54">
        <v>3176432.37</v>
      </c>
      <c r="K274" s="58">
        <v>4754489.3099999996</v>
      </c>
      <c r="L274" s="58">
        <f>SUM(I274:K274)/3</f>
        <v>3619758.7166666663</v>
      </c>
      <c r="M274" s="58">
        <f t="shared" ref="M274:O277" si="104">SUM(J274:L274)/3</f>
        <v>3850226.7988888887</v>
      </c>
      <c r="N274" s="58">
        <f t="shared" si="104"/>
        <v>4074824.9418518511</v>
      </c>
      <c r="O274" s="58">
        <f t="shared" si="104"/>
        <v>3848270.1524691354</v>
      </c>
      <c r="P274" s="54">
        <f t="shared" ref="P274:P279" si="105">SUM(D274:O274)</f>
        <v>35923020.959876537</v>
      </c>
    </row>
    <row r="275" spans="1:16">
      <c r="A275" s="32" t="s">
        <v>711</v>
      </c>
      <c r="B275" s="31" t="s">
        <v>173</v>
      </c>
      <c r="C275" s="32" t="s">
        <v>712</v>
      </c>
      <c r="D275" s="54">
        <v>283.39999999999998</v>
      </c>
      <c r="E275" s="54">
        <v>424.42</v>
      </c>
      <c r="F275" s="54">
        <v>431.29</v>
      </c>
      <c r="G275" s="54">
        <v>312.08999999999997</v>
      </c>
      <c r="H275" s="54">
        <v>271.51</v>
      </c>
      <c r="I275" s="54">
        <v>455.88</v>
      </c>
      <c r="J275" s="54">
        <v>342.79</v>
      </c>
      <c r="K275" s="58">
        <v>310.85000000000002</v>
      </c>
      <c r="L275" s="58">
        <f>SUM(I275:K275)/3</f>
        <v>369.84</v>
      </c>
      <c r="M275" s="58">
        <f t="shared" si="104"/>
        <v>341.16</v>
      </c>
      <c r="N275" s="58">
        <f t="shared" si="104"/>
        <v>340.61666666666673</v>
      </c>
      <c r="O275" s="58">
        <v>309.39</v>
      </c>
      <c r="P275" s="54">
        <f t="shared" si="105"/>
        <v>4193.2366666666667</v>
      </c>
    </row>
    <row r="276" spans="1:16">
      <c r="A276" s="32" t="s">
        <v>713</v>
      </c>
      <c r="B276" s="31" t="s">
        <v>173</v>
      </c>
      <c r="C276" s="32" t="s">
        <v>714</v>
      </c>
      <c r="D276" s="54">
        <v>23718.33</v>
      </c>
      <c r="E276" s="54">
        <v>26613.74</v>
      </c>
      <c r="F276" s="54">
        <v>22105.98</v>
      </c>
      <c r="G276" s="54">
        <v>21452.09</v>
      </c>
      <c r="H276" s="54">
        <v>28957.34</v>
      </c>
      <c r="I276" s="54">
        <v>24391.39</v>
      </c>
      <c r="J276" s="54">
        <v>28050.16</v>
      </c>
      <c r="K276" s="58">
        <v>31645.32</v>
      </c>
      <c r="L276" s="58">
        <v>25000</v>
      </c>
      <c r="M276" s="58">
        <f>L276</f>
        <v>25000</v>
      </c>
      <c r="N276" s="58">
        <f>M276</f>
        <v>25000</v>
      </c>
      <c r="O276" s="58">
        <v>29951.42</v>
      </c>
      <c r="P276" s="54">
        <f t="shared" si="105"/>
        <v>311885.76999999996</v>
      </c>
    </row>
    <row r="277" spans="1:16">
      <c r="A277" s="32" t="s">
        <v>715</v>
      </c>
      <c r="B277" s="31" t="s">
        <v>173</v>
      </c>
      <c r="C277" s="32" t="s">
        <v>716</v>
      </c>
      <c r="D277" s="54">
        <v>0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8">
        <v>0</v>
      </c>
      <c r="L277" s="58">
        <f>SUM(I277:K277)/3</f>
        <v>0</v>
      </c>
      <c r="M277" s="58">
        <f t="shared" si="104"/>
        <v>0</v>
      </c>
      <c r="N277" s="58">
        <f t="shared" si="104"/>
        <v>0</v>
      </c>
      <c r="O277" s="58">
        <f t="shared" si="104"/>
        <v>0</v>
      </c>
      <c r="P277" s="54">
        <f t="shared" si="105"/>
        <v>0</v>
      </c>
    </row>
    <row r="278" spans="1:16" ht="13.5" customHeight="1">
      <c r="A278" s="50" t="s">
        <v>717</v>
      </c>
      <c r="B278" s="31"/>
      <c r="C278" s="50" t="s">
        <v>718</v>
      </c>
      <c r="D278" s="52">
        <f>D279</f>
        <v>40025</v>
      </c>
      <c r="E278" s="52">
        <f t="shared" ref="E278:P278" si="106">E279</f>
        <v>31382.5</v>
      </c>
      <c r="F278" s="52">
        <f t="shared" si="106"/>
        <v>38420</v>
      </c>
      <c r="G278" s="52">
        <f t="shared" si="106"/>
        <v>42660</v>
      </c>
      <c r="H278" s="52">
        <f t="shared" si="106"/>
        <v>37780</v>
      </c>
      <c r="I278" s="52">
        <f t="shared" si="106"/>
        <v>33967.5</v>
      </c>
      <c r="J278" s="52">
        <f t="shared" si="106"/>
        <v>28310</v>
      </c>
      <c r="K278" s="52">
        <f t="shared" si="106"/>
        <v>20800</v>
      </c>
      <c r="L278" s="52">
        <f t="shared" si="106"/>
        <v>31342.5</v>
      </c>
      <c r="M278" s="52">
        <f t="shared" si="106"/>
        <v>29255.69</v>
      </c>
      <c r="N278" s="52">
        <f t="shared" si="106"/>
        <v>28347.78</v>
      </c>
      <c r="O278" s="52">
        <f t="shared" si="106"/>
        <v>29661.53</v>
      </c>
      <c r="P278" s="52">
        <f t="shared" si="106"/>
        <v>391952.5</v>
      </c>
    </row>
    <row r="279" spans="1:16">
      <c r="A279" s="32" t="s">
        <v>719</v>
      </c>
      <c r="B279" s="31" t="s">
        <v>173</v>
      </c>
      <c r="C279" s="32" t="s">
        <v>718</v>
      </c>
      <c r="D279" s="54">
        <v>40025</v>
      </c>
      <c r="E279" s="54">
        <v>31382.5</v>
      </c>
      <c r="F279" s="54">
        <v>38420</v>
      </c>
      <c r="G279" s="54">
        <v>42660</v>
      </c>
      <c r="H279" s="54">
        <v>37780</v>
      </c>
      <c r="I279" s="54">
        <v>33967.5</v>
      </c>
      <c r="J279" s="54">
        <v>28310</v>
      </c>
      <c r="K279" s="58">
        <v>20800</v>
      </c>
      <c r="L279" s="58">
        <f>27692.5+3650</f>
        <v>31342.5</v>
      </c>
      <c r="M279" s="58">
        <f>25600.85+3654.84</f>
        <v>29255.69</v>
      </c>
      <c r="N279" s="58">
        <f>24697.78+3650</f>
        <v>28347.78</v>
      </c>
      <c r="O279" s="58">
        <f>25997.04+3664.49</f>
        <v>29661.53</v>
      </c>
      <c r="P279" s="54">
        <f t="shared" si="105"/>
        <v>391952.5</v>
      </c>
    </row>
    <row r="280" spans="1:16">
      <c r="A280" s="45" t="s">
        <v>720</v>
      </c>
      <c r="B280" s="31"/>
      <c r="C280" s="45" t="s">
        <v>721</v>
      </c>
      <c r="D280" s="44">
        <f>D281</f>
        <v>0</v>
      </c>
      <c r="E280" s="44">
        <f t="shared" ref="D280:F282" si="107">E281</f>
        <v>20608.759999999998</v>
      </c>
      <c r="F280" s="44">
        <f t="shared" si="107"/>
        <v>38651.160000000003</v>
      </c>
      <c r="G280" s="44">
        <f>G281</f>
        <v>19287.37</v>
      </c>
      <c r="H280" s="44">
        <f t="shared" ref="H280:P282" si="108">H281</f>
        <v>18666.62</v>
      </c>
      <c r="I280" s="44">
        <f t="shared" si="108"/>
        <v>19135.39</v>
      </c>
      <c r="J280" s="44">
        <f t="shared" si="108"/>
        <v>0</v>
      </c>
      <c r="K280" s="44">
        <f t="shared" si="108"/>
        <v>38351.15</v>
      </c>
      <c r="L280" s="44">
        <f t="shared" si="108"/>
        <v>19162.18</v>
      </c>
      <c r="M280" s="44">
        <f t="shared" si="108"/>
        <v>19171.11</v>
      </c>
      <c r="N280" s="44">
        <f t="shared" si="108"/>
        <v>19166.645</v>
      </c>
      <c r="O280" s="44">
        <f t="shared" si="108"/>
        <v>19166.645</v>
      </c>
      <c r="P280" s="44">
        <f t="shared" si="108"/>
        <v>231367.02999999997</v>
      </c>
    </row>
    <row r="281" spans="1:16">
      <c r="A281" s="47" t="s">
        <v>722</v>
      </c>
      <c r="B281" s="31"/>
      <c r="C281" s="47" t="s">
        <v>723</v>
      </c>
      <c r="D281" s="49">
        <f t="shared" si="107"/>
        <v>0</v>
      </c>
      <c r="E281" s="49">
        <f t="shared" si="107"/>
        <v>20608.759999999998</v>
      </c>
      <c r="F281" s="49">
        <f t="shared" si="107"/>
        <v>38651.160000000003</v>
      </c>
      <c r="G281" s="49">
        <f>G282</f>
        <v>19287.37</v>
      </c>
      <c r="H281" s="49">
        <f t="shared" si="108"/>
        <v>18666.62</v>
      </c>
      <c r="I281" s="49">
        <f t="shared" si="108"/>
        <v>19135.39</v>
      </c>
      <c r="J281" s="49">
        <f t="shared" si="108"/>
        <v>0</v>
      </c>
      <c r="K281" s="49">
        <f t="shared" si="108"/>
        <v>38351.15</v>
      </c>
      <c r="L281" s="49">
        <f t="shared" si="108"/>
        <v>19162.18</v>
      </c>
      <c r="M281" s="49">
        <f t="shared" si="108"/>
        <v>19171.11</v>
      </c>
      <c r="N281" s="49">
        <f t="shared" si="108"/>
        <v>19166.645</v>
      </c>
      <c r="O281" s="49">
        <f t="shared" si="108"/>
        <v>19166.645</v>
      </c>
      <c r="P281" s="49">
        <f t="shared" si="108"/>
        <v>231367.02999999997</v>
      </c>
    </row>
    <row r="282" spans="1:16">
      <c r="A282" s="50" t="s">
        <v>724</v>
      </c>
      <c r="B282" s="31"/>
      <c r="C282" s="50" t="s">
        <v>725</v>
      </c>
      <c r="D282" s="56">
        <f t="shared" si="107"/>
        <v>0</v>
      </c>
      <c r="E282" s="56">
        <f t="shared" si="107"/>
        <v>20608.759999999998</v>
      </c>
      <c r="F282" s="56">
        <f t="shared" si="107"/>
        <v>38651.160000000003</v>
      </c>
      <c r="G282" s="56">
        <f>G283</f>
        <v>19287.37</v>
      </c>
      <c r="H282" s="56">
        <f t="shared" si="108"/>
        <v>18666.62</v>
      </c>
      <c r="I282" s="56">
        <f>I283</f>
        <v>19135.39</v>
      </c>
      <c r="J282" s="56">
        <f>J283</f>
        <v>0</v>
      </c>
      <c r="K282" s="56">
        <f t="shared" si="108"/>
        <v>38351.15</v>
      </c>
      <c r="L282" s="56">
        <f t="shared" si="108"/>
        <v>19162.18</v>
      </c>
      <c r="M282" s="56">
        <f t="shared" si="108"/>
        <v>19171.11</v>
      </c>
      <c r="N282" s="56">
        <f t="shared" si="108"/>
        <v>19166.645</v>
      </c>
      <c r="O282" s="56">
        <f t="shared" si="108"/>
        <v>19166.645</v>
      </c>
      <c r="P282" s="56">
        <f t="shared" si="108"/>
        <v>231367.02999999997</v>
      </c>
    </row>
    <row r="283" spans="1:16">
      <c r="A283" s="32" t="s">
        <v>726</v>
      </c>
      <c r="B283" s="31" t="s">
        <v>29</v>
      </c>
      <c r="C283" s="32" t="s">
        <v>727</v>
      </c>
      <c r="D283" s="54">
        <v>0</v>
      </c>
      <c r="E283" s="54">
        <v>20608.759999999998</v>
      </c>
      <c r="F283" s="54">
        <v>38651.160000000003</v>
      </c>
      <c r="G283" s="54">
        <v>19287.37</v>
      </c>
      <c r="H283" s="54">
        <v>18666.62</v>
      </c>
      <c r="I283" s="54">
        <v>19135.39</v>
      </c>
      <c r="J283" s="54">
        <v>0</v>
      </c>
      <c r="K283" s="54">
        <v>38351.15</v>
      </c>
      <c r="L283" s="58">
        <f>SUM(I283:K283)/3</f>
        <v>19162.18</v>
      </c>
      <c r="M283" s="58">
        <f>SUM(J283:L283)/3</f>
        <v>19171.11</v>
      </c>
      <c r="N283" s="58">
        <f>SUM(L283:M283)/2</f>
        <v>19166.645</v>
      </c>
      <c r="O283" s="58">
        <f>SUM(L283:N283)/3</f>
        <v>19166.645</v>
      </c>
      <c r="P283" s="54">
        <f>SUM(D283:O283)</f>
        <v>231367.02999999997</v>
      </c>
    </row>
    <row r="284" spans="1:16">
      <c r="A284" s="42" t="s">
        <v>728</v>
      </c>
      <c r="B284" s="31"/>
      <c r="C284" s="42" t="s">
        <v>729</v>
      </c>
      <c r="D284" s="44">
        <f t="shared" ref="D284:P284" si="109">SUM(D285)</f>
        <v>0</v>
      </c>
      <c r="E284" s="44">
        <f t="shared" si="109"/>
        <v>0</v>
      </c>
      <c r="F284" s="44">
        <f t="shared" si="109"/>
        <v>0</v>
      </c>
      <c r="G284" s="44">
        <f t="shared" si="109"/>
        <v>0</v>
      </c>
      <c r="H284" s="44">
        <f t="shared" si="109"/>
        <v>0</v>
      </c>
      <c r="I284" s="44">
        <f t="shared" si="109"/>
        <v>0</v>
      </c>
      <c r="J284" s="44">
        <f t="shared" si="109"/>
        <v>0</v>
      </c>
      <c r="K284" s="44">
        <f t="shared" si="109"/>
        <v>0</v>
      </c>
      <c r="L284" s="44">
        <f t="shared" si="109"/>
        <v>0</v>
      </c>
      <c r="M284" s="44">
        <f t="shared" si="109"/>
        <v>0</v>
      </c>
      <c r="N284" s="44">
        <f t="shared" si="109"/>
        <v>0</v>
      </c>
      <c r="O284" s="44">
        <f t="shared" si="109"/>
        <v>0</v>
      </c>
      <c r="P284" s="44">
        <f t="shared" si="109"/>
        <v>0</v>
      </c>
    </row>
    <row r="285" spans="1:16">
      <c r="A285" s="45" t="s">
        <v>730</v>
      </c>
      <c r="B285" s="31"/>
      <c r="C285" s="45" t="s">
        <v>731</v>
      </c>
      <c r="D285" s="44">
        <f t="shared" ref="D285:P285" si="110">SUM(D286:D286)</f>
        <v>0</v>
      </c>
      <c r="E285" s="44">
        <f t="shared" si="110"/>
        <v>0</v>
      </c>
      <c r="F285" s="44">
        <f t="shared" si="110"/>
        <v>0</v>
      </c>
      <c r="G285" s="44">
        <f t="shared" si="110"/>
        <v>0</v>
      </c>
      <c r="H285" s="44">
        <f t="shared" si="110"/>
        <v>0</v>
      </c>
      <c r="I285" s="44">
        <f t="shared" si="110"/>
        <v>0</v>
      </c>
      <c r="J285" s="44">
        <f t="shared" si="110"/>
        <v>0</v>
      </c>
      <c r="K285" s="44">
        <f t="shared" si="110"/>
        <v>0</v>
      </c>
      <c r="L285" s="44">
        <f t="shared" si="110"/>
        <v>0</v>
      </c>
      <c r="M285" s="44">
        <f t="shared" si="110"/>
        <v>0</v>
      </c>
      <c r="N285" s="44">
        <f t="shared" si="110"/>
        <v>0</v>
      </c>
      <c r="O285" s="44">
        <f t="shared" si="110"/>
        <v>0</v>
      </c>
      <c r="P285" s="44">
        <f t="shared" si="110"/>
        <v>0</v>
      </c>
    </row>
    <row r="286" spans="1:16">
      <c r="A286" s="32" t="s">
        <v>732</v>
      </c>
      <c r="B286" s="31" t="s">
        <v>29</v>
      </c>
      <c r="C286" s="32" t="s">
        <v>733</v>
      </c>
      <c r="D286" s="54">
        <v>0</v>
      </c>
      <c r="E286" s="54">
        <v>0</v>
      </c>
      <c r="F286" s="54">
        <v>0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f>SUM(D286:O286)</f>
        <v>0</v>
      </c>
    </row>
    <row r="287" spans="1:16">
      <c r="A287" s="42" t="s">
        <v>734</v>
      </c>
      <c r="B287" s="31"/>
      <c r="C287" s="42" t="s">
        <v>735</v>
      </c>
      <c r="D287" s="44">
        <f t="shared" ref="D287:P288" si="111">SUM(D288)</f>
        <v>699393.46</v>
      </c>
      <c r="E287" s="44">
        <f t="shared" si="111"/>
        <v>509257.57</v>
      </c>
      <c r="F287" s="44">
        <f t="shared" si="111"/>
        <v>570069.15</v>
      </c>
      <c r="G287" s="44">
        <f>SUM(G288)</f>
        <v>508197.66</v>
      </c>
      <c r="H287" s="44">
        <f t="shared" si="111"/>
        <v>528603.09000000008</v>
      </c>
      <c r="I287" s="44">
        <f t="shared" si="111"/>
        <v>555534.5</v>
      </c>
      <c r="J287" s="44">
        <f t="shared" si="111"/>
        <v>618889.61</v>
      </c>
      <c r="K287" s="44">
        <f t="shared" si="111"/>
        <v>604475.42999999993</v>
      </c>
      <c r="L287" s="44">
        <f t="shared" si="111"/>
        <v>585192.87999999989</v>
      </c>
      <c r="M287" s="44">
        <f t="shared" si="111"/>
        <v>595079.0066666666</v>
      </c>
      <c r="N287" s="44">
        <f t="shared" si="111"/>
        <v>594915.77222222229</v>
      </c>
      <c r="O287" s="44">
        <f t="shared" si="111"/>
        <v>591729.21962962952</v>
      </c>
      <c r="P287" s="44">
        <f t="shared" si="111"/>
        <v>6961337.3485185187</v>
      </c>
    </row>
    <row r="288" spans="1:16">
      <c r="A288" s="47" t="s">
        <v>736</v>
      </c>
      <c r="B288" s="31"/>
      <c r="C288" s="47" t="s">
        <v>737</v>
      </c>
      <c r="D288" s="49">
        <f t="shared" si="111"/>
        <v>699393.46</v>
      </c>
      <c r="E288" s="49">
        <f t="shared" si="111"/>
        <v>509257.57</v>
      </c>
      <c r="F288" s="49">
        <f t="shared" si="111"/>
        <v>570069.15</v>
      </c>
      <c r="G288" s="49">
        <f t="shared" si="111"/>
        <v>508197.66</v>
      </c>
      <c r="H288" s="49">
        <f t="shared" si="111"/>
        <v>528603.09000000008</v>
      </c>
      <c r="I288" s="49">
        <f t="shared" si="111"/>
        <v>555534.5</v>
      </c>
      <c r="J288" s="49">
        <f t="shared" si="111"/>
        <v>618889.61</v>
      </c>
      <c r="K288" s="49">
        <f t="shared" si="111"/>
        <v>604475.42999999993</v>
      </c>
      <c r="L288" s="49">
        <f t="shared" si="111"/>
        <v>585192.87999999989</v>
      </c>
      <c r="M288" s="49">
        <f t="shared" si="111"/>
        <v>595079.0066666666</v>
      </c>
      <c r="N288" s="49">
        <f t="shared" si="111"/>
        <v>594915.77222222229</v>
      </c>
      <c r="O288" s="49">
        <f t="shared" si="111"/>
        <v>591729.21962962952</v>
      </c>
      <c r="P288" s="49">
        <f t="shared" si="111"/>
        <v>6961337.3485185187</v>
      </c>
    </row>
    <row r="289" spans="1:16">
      <c r="A289" s="50" t="s">
        <v>738</v>
      </c>
      <c r="B289" s="31"/>
      <c r="C289" s="50" t="s">
        <v>739</v>
      </c>
      <c r="D289" s="56">
        <f t="shared" ref="D289:J289" si="112">SUM(D290:D292)</f>
        <v>699393.46</v>
      </c>
      <c r="E289" s="56">
        <f t="shared" si="112"/>
        <v>509257.57</v>
      </c>
      <c r="F289" s="56">
        <f t="shared" si="112"/>
        <v>570069.15</v>
      </c>
      <c r="G289" s="56">
        <f t="shared" si="112"/>
        <v>508197.66</v>
      </c>
      <c r="H289" s="56">
        <f t="shared" si="112"/>
        <v>528603.09000000008</v>
      </c>
      <c r="I289" s="56">
        <f t="shared" si="112"/>
        <v>555534.5</v>
      </c>
      <c r="J289" s="56">
        <f t="shared" si="112"/>
        <v>618889.61</v>
      </c>
      <c r="K289" s="56">
        <f t="shared" ref="K289:P289" si="113">SUM(K290:K292)</f>
        <v>604475.42999999993</v>
      </c>
      <c r="L289" s="56">
        <f t="shared" si="113"/>
        <v>585192.87999999989</v>
      </c>
      <c r="M289" s="56">
        <f t="shared" si="113"/>
        <v>595079.0066666666</v>
      </c>
      <c r="N289" s="56">
        <f t="shared" si="113"/>
        <v>594915.77222222229</v>
      </c>
      <c r="O289" s="56">
        <f t="shared" si="113"/>
        <v>591729.21962962952</v>
      </c>
      <c r="P289" s="56">
        <f t="shared" si="113"/>
        <v>6961337.3485185187</v>
      </c>
    </row>
    <row r="290" spans="1:16">
      <c r="A290" s="32" t="s">
        <v>740</v>
      </c>
      <c r="B290" s="31" t="s">
        <v>271</v>
      </c>
      <c r="C290" s="32" t="s">
        <v>741</v>
      </c>
      <c r="D290" s="54">
        <v>329332.5</v>
      </c>
      <c r="E290" s="54">
        <v>184556.25</v>
      </c>
      <c r="F290" s="54">
        <v>184556.25</v>
      </c>
      <c r="G290" s="54">
        <v>184556.25</v>
      </c>
      <c r="H290" s="54">
        <v>184556.25</v>
      </c>
      <c r="I290" s="54">
        <v>184556.25</v>
      </c>
      <c r="J290" s="54">
        <v>207877.15</v>
      </c>
      <c r="K290" s="54">
        <v>184556.25</v>
      </c>
      <c r="L290" s="54">
        <f>K290</f>
        <v>184556.25</v>
      </c>
      <c r="M290" s="54">
        <f>L290</f>
        <v>184556.25</v>
      </c>
      <c r="N290" s="54">
        <f>M290</f>
        <v>184556.25</v>
      </c>
      <c r="O290" s="54">
        <f>N290</f>
        <v>184556.25</v>
      </c>
      <c r="P290" s="54">
        <f>SUM(D290:O290)</f>
        <v>2382772.15</v>
      </c>
    </row>
    <row r="291" spans="1:16">
      <c r="A291" s="32" t="s">
        <v>742</v>
      </c>
      <c r="B291" s="31" t="s">
        <v>257</v>
      </c>
      <c r="C291" s="32" t="s">
        <v>743</v>
      </c>
      <c r="D291" s="54">
        <v>370060.96</v>
      </c>
      <c r="E291" s="54">
        <v>324701.32</v>
      </c>
      <c r="F291" s="54">
        <v>385512.9</v>
      </c>
      <c r="G291" s="54">
        <v>323641.40999999997</v>
      </c>
      <c r="H291" s="54">
        <v>344046.84</v>
      </c>
      <c r="I291" s="54">
        <v>370978.25</v>
      </c>
      <c r="J291" s="54">
        <v>411012.46</v>
      </c>
      <c r="K291" s="54">
        <v>419919.18</v>
      </c>
      <c r="L291" s="58">
        <f>SUM(I291:K291)/3</f>
        <v>400636.62999999995</v>
      </c>
      <c r="M291" s="58">
        <f>SUM(J291:L291)/3</f>
        <v>410522.75666666665</v>
      </c>
      <c r="N291" s="58">
        <f>SUM(K291:M291)/3</f>
        <v>410359.52222222224</v>
      </c>
      <c r="O291" s="58">
        <f>SUM(L291:N291)/3</f>
        <v>407172.96962962957</v>
      </c>
      <c r="P291" s="54">
        <f>SUM(D291:O291)</f>
        <v>4578565.1985185193</v>
      </c>
    </row>
    <row r="292" spans="1:16">
      <c r="A292" s="32" t="s">
        <v>744</v>
      </c>
      <c r="B292" s="31" t="s">
        <v>123</v>
      </c>
      <c r="C292" s="32" t="s">
        <v>745</v>
      </c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>
        <f>SUM(D292:O292)</f>
        <v>0</v>
      </c>
    </row>
    <row r="293" spans="1:16">
      <c r="A293" s="42" t="s">
        <v>746</v>
      </c>
      <c r="B293" s="31"/>
      <c r="C293" s="42" t="s">
        <v>747</v>
      </c>
      <c r="D293" s="44">
        <f t="shared" ref="D293:P293" si="114">SUM(D294+D428)</f>
        <v>29142971.550000001</v>
      </c>
      <c r="E293" s="44">
        <f t="shared" si="114"/>
        <v>21259732.490000002</v>
      </c>
      <c r="F293" s="44">
        <f t="shared" si="114"/>
        <v>19676902.499999996</v>
      </c>
      <c r="G293" s="44">
        <f t="shared" si="114"/>
        <v>23556745.59</v>
      </c>
      <c r="H293" s="44">
        <f t="shared" si="114"/>
        <v>22116382.939999998</v>
      </c>
      <c r="I293" s="44">
        <f t="shared" si="114"/>
        <v>21037842.019999996</v>
      </c>
      <c r="J293" s="44">
        <f t="shared" si="114"/>
        <v>25334922.189999998</v>
      </c>
      <c r="K293" s="44">
        <f t="shared" si="114"/>
        <v>18946001.969999999</v>
      </c>
      <c r="L293" s="44">
        <f t="shared" si="114"/>
        <v>20038732.079999998</v>
      </c>
      <c r="M293" s="44">
        <f t="shared" si="114"/>
        <v>18770386.210000001</v>
      </c>
      <c r="N293" s="44">
        <f t="shared" si="114"/>
        <v>20843738.829999998</v>
      </c>
      <c r="O293" s="44">
        <f t="shared" si="114"/>
        <v>29123195.939999998</v>
      </c>
      <c r="P293" s="44">
        <f t="shared" si="114"/>
        <v>269847554.31</v>
      </c>
    </row>
    <row r="294" spans="1:16">
      <c r="A294" s="45" t="s">
        <v>748</v>
      </c>
      <c r="B294" s="31"/>
      <c r="C294" s="45" t="s">
        <v>749</v>
      </c>
      <c r="D294" s="44">
        <f t="shared" ref="D294:P294" si="115">SUM(D295+D385+D426)</f>
        <v>29142971.550000001</v>
      </c>
      <c r="E294" s="44">
        <f t="shared" si="115"/>
        <v>21259732.490000002</v>
      </c>
      <c r="F294" s="44">
        <f t="shared" si="115"/>
        <v>19613502.009999998</v>
      </c>
      <c r="G294" s="44">
        <f t="shared" si="115"/>
        <v>23547346.079999998</v>
      </c>
      <c r="H294" s="44">
        <f t="shared" si="115"/>
        <v>22079982.939999998</v>
      </c>
      <c r="I294" s="44">
        <f t="shared" si="115"/>
        <v>21001442.019999996</v>
      </c>
      <c r="J294" s="44">
        <f t="shared" si="115"/>
        <v>25256486.189999998</v>
      </c>
      <c r="K294" s="44">
        <f t="shared" si="115"/>
        <v>18909601.969999999</v>
      </c>
      <c r="L294" s="44">
        <f t="shared" si="115"/>
        <v>20002332.079999998</v>
      </c>
      <c r="M294" s="44">
        <f t="shared" si="115"/>
        <v>18733986.210000001</v>
      </c>
      <c r="N294" s="44">
        <f t="shared" si="115"/>
        <v>20807338.829999998</v>
      </c>
      <c r="O294" s="44">
        <f t="shared" si="115"/>
        <v>29086795.939999998</v>
      </c>
      <c r="P294" s="44">
        <f t="shared" si="115"/>
        <v>269441518.31</v>
      </c>
    </row>
    <row r="295" spans="1:16">
      <c r="A295" s="47" t="s">
        <v>750</v>
      </c>
      <c r="B295" s="31"/>
      <c r="C295" s="47" t="s">
        <v>751</v>
      </c>
      <c r="D295" s="49">
        <f t="shared" ref="D295:P295" si="116">SUM(D296+D307+D310+D353+D366+D375+D380)</f>
        <v>9206371.9400000013</v>
      </c>
      <c r="E295" s="49">
        <f t="shared" si="116"/>
        <v>7893293.1800000006</v>
      </c>
      <c r="F295" s="49">
        <f t="shared" si="116"/>
        <v>6212748.6900000004</v>
      </c>
      <c r="G295" s="49">
        <f t="shared" si="116"/>
        <v>7376014.629999999</v>
      </c>
      <c r="H295" s="49">
        <f t="shared" si="116"/>
        <v>7252288.2899999991</v>
      </c>
      <c r="I295" s="49">
        <f t="shared" si="116"/>
        <v>6526370.0499999998</v>
      </c>
      <c r="J295" s="49">
        <f t="shared" si="116"/>
        <v>6058214.1599999992</v>
      </c>
      <c r="K295" s="49">
        <f t="shared" si="116"/>
        <v>6960674.3599999994</v>
      </c>
      <c r="L295" s="49">
        <f t="shared" si="116"/>
        <v>6142354.3299999991</v>
      </c>
      <c r="M295" s="49">
        <f t="shared" si="116"/>
        <v>6273058.459999999</v>
      </c>
      <c r="N295" s="49">
        <f t="shared" si="116"/>
        <v>7444638.0799999991</v>
      </c>
      <c r="O295" s="49">
        <f t="shared" si="116"/>
        <v>10251515.949999999</v>
      </c>
      <c r="P295" s="49">
        <f t="shared" si="116"/>
        <v>87597542.120000005</v>
      </c>
    </row>
    <row r="296" spans="1:16">
      <c r="A296" s="50" t="s">
        <v>752</v>
      </c>
      <c r="B296" s="31"/>
      <c r="C296" s="50" t="s">
        <v>753</v>
      </c>
      <c r="D296" s="56">
        <f t="shared" ref="D296:J296" si="117">SUM(D297+D302)</f>
        <v>5689170.0599999996</v>
      </c>
      <c r="E296" s="56">
        <f t="shared" si="117"/>
        <v>6025261.7599999998</v>
      </c>
      <c r="F296" s="56">
        <f t="shared" si="117"/>
        <v>3574784.8400000003</v>
      </c>
      <c r="G296" s="56">
        <f t="shared" si="117"/>
        <v>4083075.4499999997</v>
      </c>
      <c r="H296" s="56">
        <f t="shared" si="117"/>
        <v>5438329.9899999993</v>
      </c>
      <c r="I296" s="56">
        <f t="shared" si="117"/>
        <v>4077169.93</v>
      </c>
      <c r="J296" s="56">
        <f t="shared" si="117"/>
        <v>3503330.31</v>
      </c>
      <c r="K296" s="56">
        <f t="shared" ref="K296:P296" si="118">SUM(K297+K302)</f>
        <v>4262189.5199999996</v>
      </c>
      <c r="L296" s="56">
        <f t="shared" si="118"/>
        <v>3796556.25</v>
      </c>
      <c r="M296" s="56">
        <f t="shared" si="118"/>
        <v>3928087.5</v>
      </c>
      <c r="N296" s="56">
        <f t="shared" si="118"/>
        <v>5094540</v>
      </c>
      <c r="O296" s="56">
        <f t="shared" si="118"/>
        <v>7909945</v>
      </c>
      <c r="P296" s="56">
        <f t="shared" si="118"/>
        <v>57382440.610000007</v>
      </c>
    </row>
    <row r="297" spans="1:16">
      <c r="A297" s="50" t="s">
        <v>754</v>
      </c>
      <c r="B297" s="31"/>
      <c r="C297" s="50" t="s">
        <v>755</v>
      </c>
      <c r="D297" s="56">
        <f t="shared" ref="D297:J297" si="119">SUM(D298:D301)</f>
        <v>5641758.4399999995</v>
      </c>
      <c r="E297" s="56">
        <f t="shared" si="119"/>
        <v>6024572.8300000001</v>
      </c>
      <c r="F297" s="56">
        <f t="shared" si="119"/>
        <v>3573746.87</v>
      </c>
      <c r="G297" s="56">
        <f t="shared" si="119"/>
        <v>4078830.34</v>
      </c>
      <c r="H297" s="56">
        <f t="shared" si="119"/>
        <v>5435542.9499999993</v>
      </c>
      <c r="I297" s="56">
        <f t="shared" si="119"/>
        <v>4076306.37</v>
      </c>
      <c r="J297" s="56">
        <f t="shared" si="119"/>
        <v>3501031.42</v>
      </c>
      <c r="K297" s="56">
        <f t="shared" ref="K297:P297" si="120">SUM(K298:K301)</f>
        <v>4253157.51</v>
      </c>
      <c r="L297" s="56">
        <f t="shared" si="120"/>
        <v>3716456.25</v>
      </c>
      <c r="M297" s="56">
        <f t="shared" si="120"/>
        <v>3636087.5</v>
      </c>
      <c r="N297" s="56">
        <f t="shared" si="120"/>
        <v>5049040</v>
      </c>
      <c r="O297" s="56">
        <f t="shared" si="120"/>
        <v>7874245</v>
      </c>
      <c r="P297" s="56">
        <f t="shared" si="120"/>
        <v>56860775.480000004</v>
      </c>
    </row>
    <row r="298" spans="1:16" ht="11.25" customHeight="1">
      <c r="A298" s="32" t="s">
        <v>756</v>
      </c>
      <c r="B298" s="31" t="s">
        <v>29</v>
      </c>
      <c r="C298" s="32" t="s">
        <v>757</v>
      </c>
      <c r="D298" s="54">
        <v>3385055.17</v>
      </c>
      <c r="E298" s="54">
        <v>3614743.75</v>
      </c>
      <c r="F298" s="54">
        <v>2144248.16</v>
      </c>
      <c r="G298" s="54">
        <v>2447298.2599999998</v>
      </c>
      <c r="H298" s="54">
        <v>3261325.8</v>
      </c>
      <c r="I298" s="54">
        <v>2445783.88</v>
      </c>
      <c r="J298" s="54">
        <v>2100618.88</v>
      </c>
      <c r="K298" s="54">
        <v>2551894.5699999998</v>
      </c>
      <c r="L298" s="54">
        <v>2229873.75</v>
      </c>
      <c r="M298" s="54">
        <v>2181652.5</v>
      </c>
      <c r="N298" s="54">
        <v>3029424</v>
      </c>
      <c r="O298" s="54">
        <v>4724547</v>
      </c>
      <c r="P298" s="54">
        <f t="shared" ref="P298:P309" si="121">SUM(D298:O298)</f>
        <v>34116465.719999999</v>
      </c>
    </row>
    <row r="299" spans="1:16">
      <c r="A299" s="32" t="s">
        <v>758</v>
      </c>
      <c r="B299" s="31" t="s">
        <v>32</v>
      </c>
      <c r="C299" s="32" t="s">
        <v>759</v>
      </c>
      <c r="D299" s="54">
        <v>282087.90000000002</v>
      </c>
      <c r="E299" s="54">
        <v>301228.65000000002</v>
      </c>
      <c r="F299" s="54">
        <v>178687.34</v>
      </c>
      <c r="G299" s="54">
        <v>203941.52</v>
      </c>
      <c r="H299" s="54">
        <v>271777.15000000002</v>
      </c>
      <c r="I299" s="54">
        <v>203815.31</v>
      </c>
      <c r="J299" s="54">
        <v>175051.58</v>
      </c>
      <c r="K299" s="54">
        <v>212657.87</v>
      </c>
      <c r="L299" s="54">
        <v>185822.81</v>
      </c>
      <c r="M299" s="54">
        <v>181804.37</v>
      </c>
      <c r="N299" s="54">
        <v>252452</v>
      </c>
      <c r="O299" s="54">
        <v>393712.25</v>
      </c>
      <c r="P299" s="54">
        <f t="shared" si="121"/>
        <v>2843038.7500000005</v>
      </c>
    </row>
    <row r="300" spans="1:16">
      <c r="A300" s="32" t="s">
        <v>760</v>
      </c>
      <c r="B300" s="31" t="s">
        <v>35</v>
      </c>
      <c r="C300" s="32" t="s">
        <v>761</v>
      </c>
      <c r="D300" s="54">
        <v>846263.74</v>
      </c>
      <c r="E300" s="54">
        <v>903685.93</v>
      </c>
      <c r="F300" s="54">
        <v>536062.03</v>
      </c>
      <c r="G300" s="54">
        <v>611824.55000000005</v>
      </c>
      <c r="H300" s="54">
        <v>815331.45</v>
      </c>
      <c r="I300" s="54">
        <v>611445.96</v>
      </c>
      <c r="J300" s="54">
        <v>525154.71</v>
      </c>
      <c r="K300" s="54">
        <v>637973.62</v>
      </c>
      <c r="L300" s="54">
        <v>557468.43999999994</v>
      </c>
      <c r="M300" s="54">
        <v>545413.13</v>
      </c>
      <c r="N300" s="54">
        <v>757356</v>
      </c>
      <c r="O300" s="54">
        <v>1181136.75</v>
      </c>
      <c r="P300" s="54">
        <f t="shared" si="121"/>
        <v>8529116.3099999987</v>
      </c>
    </row>
    <row r="301" spans="1:16">
      <c r="A301" s="32" t="s">
        <v>762</v>
      </c>
      <c r="B301" s="31" t="s">
        <v>249</v>
      </c>
      <c r="C301" s="32" t="s">
        <v>763</v>
      </c>
      <c r="D301" s="54">
        <v>1128351.6299999999</v>
      </c>
      <c r="E301" s="54">
        <v>1204914.5</v>
      </c>
      <c r="F301" s="54">
        <v>714749.34</v>
      </c>
      <c r="G301" s="54">
        <v>815766.01</v>
      </c>
      <c r="H301" s="54">
        <v>1087108.55</v>
      </c>
      <c r="I301" s="54">
        <v>815261.22</v>
      </c>
      <c r="J301" s="54">
        <v>700206.25</v>
      </c>
      <c r="K301" s="54">
        <v>850631.45</v>
      </c>
      <c r="L301" s="54">
        <v>743291.25</v>
      </c>
      <c r="M301" s="54">
        <v>727217.5</v>
      </c>
      <c r="N301" s="54">
        <v>1009808</v>
      </c>
      <c r="O301" s="54">
        <v>1574849</v>
      </c>
      <c r="P301" s="54">
        <f t="shared" si="121"/>
        <v>11372154.699999999</v>
      </c>
    </row>
    <row r="302" spans="1:16">
      <c r="A302" s="50" t="s">
        <v>764</v>
      </c>
      <c r="B302" s="31"/>
      <c r="C302" s="50" t="s">
        <v>765</v>
      </c>
      <c r="D302" s="56">
        <f t="shared" ref="D302:P302" si="122">SUM(D303:D306)</f>
        <v>47411.619999999995</v>
      </c>
      <c r="E302" s="56">
        <f t="shared" si="122"/>
        <v>688.93</v>
      </c>
      <c r="F302" s="56">
        <f t="shared" si="122"/>
        <v>1037.9699999999998</v>
      </c>
      <c r="G302" s="56">
        <f t="shared" si="122"/>
        <v>4245.1099999999997</v>
      </c>
      <c r="H302" s="56">
        <f t="shared" si="122"/>
        <v>2787.04</v>
      </c>
      <c r="I302" s="56">
        <f t="shared" si="122"/>
        <v>863.56</v>
      </c>
      <c r="J302" s="56">
        <f t="shared" si="122"/>
        <v>2298.89</v>
      </c>
      <c r="K302" s="56">
        <f t="shared" si="122"/>
        <v>9032.01</v>
      </c>
      <c r="L302" s="56">
        <f t="shared" si="122"/>
        <v>80100</v>
      </c>
      <c r="M302" s="56">
        <f t="shared" si="122"/>
        <v>292000</v>
      </c>
      <c r="N302" s="56">
        <f t="shared" si="122"/>
        <v>45500</v>
      </c>
      <c r="O302" s="56">
        <f t="shared" si="122"/>
        <v>35700</v>
      </c>
      <c r="P302" s="56">
        <f t="shared" si="122"/>
        <v>521665.13</v>
      </c>
    </row>
    <row r="303" spans="1:16">
      <c r="A303" s="32" t="s">
        <v>766</v>
      </c>
      <c r="B303" s="31" t="s">
        <v>29</v>
      </c>
      <c r="C303" s="32" t="s">
        <v>767</v>
      </c>
      <c r="D303" s="54">
        <v>28447.03</v>
      </c>
      <c r="E303" s="54">
        <v>413.36</v>
      </c>
      <c r="F303" s="54">
        <v>622.78</v>
      </c>
      <c r="G303" s="54">
        <v>2547.08</v>
      </c>
      <c r="H303" s="54">
        <v>1672.22</v>
      </c>
      <c r="I303" s="54">
        <v>518.14</v>
      </c>
      <c r="J303" s="54">
        <v>1379.33</v>
      </c>
      <c r="K303" s="58">
        <v>5419.23</v>
      </c>
      <c r="L303" s="58">
        <v>48060</v>
      </c>
      <c r="M303" s="58">
        <v>175200</v>
      </c>
      <c r="N303" s="58">
        <v>27300</v>
      </c>
      <c r="O303" s="58">
        <v>21420</v>
      </c>
      <c r="P303" s="54">
        <f t="shared" si="121"/>
        <v>312999.17</v>
      </c>
    </row>
    <row r="304" spans="1:16">
      <c r="A304" s="32" t="s">
        <v>768</v>
      </c>
      <c r="B304" s="31" t="s">
        <v>32</v>
      </c>
      <c r="C304" s="32" t="s">
        <v>769</v>
      </c>
      <c r="D304" s="54">
        <v>2370.56</v>
      </c>
      <c r="E304" s="54">
        <v>34.450000000000003</v>
      </c>
      <c r="F304" s="54">
        <v>51.91</v>
      </c>
      <c r="G304" s="54">
        <v>212.25</v>
      </c>
      <c r="H304" s="54">
        <v>139.36000000000001</v>
      </c>
      <c r="I304" s="54">
        <v>43.18</v>
      </c>
      <c r="J304" s="54">
        <v>114.95</v>
      </c>
      <c r="K304" s="58">
        <v>451.6</v>
      </c>
      <c r="L304" s="58">
        <v>4005</v>
      </c>
      <c r="M304" s="58">
        <v>14600</v>
      </c>
      <c r="N304" s="58">
        <v>2275</v>
      </c>
      <c r="O304" s="58">
        <v>1785</v>
      </c>
      <c r="P304" s="54">
        <f t="shared" si="121"/>
        <v>26083.26</v>
      </c>
    </row>
    <row r="305" spans="1:16">
      <c r="A305" s="32" t="s">
        <v>770</v>
      </c>
      <c r="B305" s="31" t="s">
        <v>35</v>
      </c>
      <c r="C305" s="32" t="s">
        <v>771</v>
      </c>
      <c r="D305" s="54">
        <v>7111.72</v>
      </c>
      <c r="E305" s="54">
        <v>103.34</v>
      </c>
      <c r="F305" s="54">
        <v>155.69999999999999</v>
      </c>
      <c r="G305" s="54">
        <v>636.77</v>
      </c>
      <c r="H305" s="54">
        <v>418.06</v>
      </c>
      <c r="I305" s="54">
        <v>129.53</v>
      </c>
      <c r="J305" s="54">
        <v>344.84</v>
      </c>
      <c r="K305" s="58">
        <v>1354.8</v>
      </c>
      <c r="L305" s="58">
        <v>12015</v>
      </c>
      <c r="M305" s="58">
        <v>43800</v>
      </c>
      <c r="N305" s="58">
        <v>6825</v>
      </c>
      <c r="O305" s="58">
        <v>5355</v>
      </c>
      <c r="P305" s="54">
        <f t="shared" si="121"/>
        <v>78249.760000000009</v>
      </c>
    </row>
    <row r="306" spans="1:16">
      <c r="A306" s="32" t="s">
        <v>772</v>
      </c>
      <c r="B306" s="31" t="s">
        <v>249</v>
      </c>
      <c r="C306" s="32" t="s">
        <v>773</v>
      </c>
      <c r="D306" s="54">
        <v>9482.31</v>
      </c>
      <c r="E306" s="54">
        <v>137.78</v>
      </c>
      <c r="F306" s="54">
        <v>207.58</v>
      </c>
      <c r="G306" s="54">
        <v>849.01</v>
      </c>
      <c r="H306" s="54">
        <v>557.4</v>
      </c>
      <c r="I306" s="54">
        <v>172.71</v>
      </c>
      <c r="J306" s="54">
        <v>459.77</v>
      </c>
      <c r="K306" s="58">
        <v>1806.38</v>
      </c>
      <c r="L306" s="58">
        <v>16020</v>
      </c>
      <c r="M306" s="58">
        <v>58400</v>
      </c>
      <c r="N306" s="58">
        <v>9100</v>
      </c>
      <c r="O306" s="58">
        <v>7140</v>
      </c>
      <c r="P306" s="54">
        <f t="shared" si="121"/>
        <v>104332.94</v>
      </c>
    </row>
    <row r="307" spans="1:16" ht="22.5">
      <c r="A307" s="50" t="s">
        <v>774</v>
      </c>
      <c r="B307" s="31"/>
      <c r="C307" s="55" t="s">
        <v>775</v>
      </c>
      <c r="D307" s="56">
        <f>SUM(D308:D309)</f>
        <v>65635.899999999994</v>
      </c>
      <c r="E307" s="56">
        <f t="shared" ref="E307:P307" si="123">SUM(E308:E309)</f>
        <v>0</v>
      </c>
      <c r="F307" s="56">
        <f t="shared" si="123"/>
        <v>72422.399999999994</v>
      </c>
      <c r="G307" s="56">
        <f t="shared" si="123"/>
        <v>70969.8</v>
      </c>
      <c r="H307" s="56">
        <f t="shared" si="123"/>
        <v>65692.539999999994</v>
      </c>
      <c r="I307" s="56">
        <f t="shared" si="123"/>
        <v>70505.63</v>
      </c>
      <c r="J307" s="56">
        <f t="shared" si="123"/>
        <v>65545.64</v>
      </c>
      <c r="K307" s="56">
        <f t="shared" si="123"/>
        <v>70523.58</v>
      </c>
      <c r="L307" s="56">
        <f t="shared" si="123"/>
        <v>66300</v>
      </c>
      <c r="M307" s="56">
        <f t="shared" si="123"/>
        <v>71200</v>
      </c>
      <c r="N307" s="56">
        <f t="shared" si="123"/>
        <v>70600</v>
      </c>
      <c r="O307" s="56">
        <f t="shared" si="123"/>
        <v>67800</v>
      </c>
      <c r="P307" s="56">
        <f t="shared" si="123"/>
        <v>757195.49</v>
      </c>
    </row>
    <row r="308" spans="1:16">
      <c r="A308" s="32" t="s">
        <v>776</v>
      </c>
      <c r="B308" s="31" t="s">
        <v>29</v>
      </c>
      <c r="C308" s="32" t="s">
        <v>777</v>
      </c>
      <c r="D308" s="54">
        <v>65635.899999999994</v>
      </c>
      <c r="E308" s="54">
        <v>0</v>
      </c>
      <c r="F308" s="54">
        <v>72422.399999999994</v>
      </c>
      <c r="G308" s="54">
        <v>70969.8</v>
      </c>
      <c r="H308" s="54">
        <v>65692.539999999994</v>
      </c>
      <c r="I308" s="54">
        <v>70505.63</v>
      </c>
      <c r="J308" s="54">
        <v>65545.64</v>
      </c>
      <c r="K308" s="54">
        <v>70523.58</v>
      </c>
      <c r="L308" s="54">
        <v>66300</v>
      </c>
      <c r="M308" s="54">
        <v>71200</v>
      </c>
      <c r="N308" s="54">
        <v>70600</v>
      </c>
      <c r="O308" s="54">
        <v>67800</v>
      </c>
      <c r="P308" s="54">
        <f t="shared" si="121"/>
        <v>757195.49</v>
      </c>
    </row>
    <row r="309" spans="1:16" ht="21.75" customHeight="1">
      <c r="A309" s="32" t="s">
        <v>778</v>
      </c>
      <c r="B309" s="31" t="s">
        <v>29</v>
      </c>
      <c r="C309" s="33" t="s">
        <v>779</v>
      </c>
      <c r="D309" s="54">
        <v>0</v>
      </c>
      <c r="E309" s="54">
        <v>0</v>
      </c>
      <c r="F309" s="54">
        <v>0</v>
      </c>
      <c r="G309" s="54"/>
      <c r="H309" s="54">
        <v>0</v>
      </c>
      <c r="I309" s="54">
        <v>0</v>
      </c>
      <c r="J309" s="54">
        <v>0</v>
      </c>
      <c r="K309" s="54">
        <v>0</v>
      </c>
      <c r="L309" s="54"/>
      <c r="M309" s="54"/>
      <c r="N309" s="54"/>
      <c r="O309" s="54"/>
      <c r="P309" s="54">
        <f t="shared" si="121"/>
        <v>0</v>
      </c>
    </row>
    <row r="310" spans="1:16" ht="22.5">
      <c r="A310" s="50" t="s">
        <v>780</v>
      </c>
      <c r="B310" s="31"/>
      <c r="C310" s="55" t="s">
        <v>781</v>
      </c>
      <c r="D310" s="56">
        <f>D311+D320+D329+D344+D349</f>
        <v>1888564.82</v>
      </c>
      <c r="E310" s="56">
        <f t="shared" ref="E310:P310" si="124">E311+E320+E329+E344+E349</f>
        <v>1340916.9700000002</v>
      </c>
      <c r="F310" s="56">
        <f t="shared" si="124"/>
        <v>1475277.83</v>
      </c>
      <c r="G310" s="56">
        <f t="shared" si="124"/>
        <v>1337769.9300000002</v>
      </c>
      <c r="H310" s="56">
        <f t="shared" si="124"/>
        <v>904324.75</v>
      </c>
      <c r="I310" s="56">
        <f t="shared" si="124"/>
        <v>1622386.4300000002</v>
      </c>
      <c r="J310" s="56">
        <f t="shared" si="124"/>
        <v>1580313.8900000001</v>
      </c>
      <c r="K310" s="56">
        <f t="shared" si="124"/>
        <v>1689675.8699999999</v>
      </c>
      <c r="L310" s="56">
        <f t="shared" si="124"/>
        <v>1393539.9300000002</v>
      </c>
      <c r="M310" s="56">
        <f t="shared" si="124"/>
        <v>1393539.9300000002</v>
      </c>
      <c r="N310" s="56">
        <f t="shared" si="124"/>
        <v>1393539.9300000002</v>
      </c>
      <c r="O310" s="56">
        <f t="shared" si="124"/>
        <v>1393539.9300000002</v>
      </c>
      <c r="P310" s="56">
        <f t="shared" si="124"/>
        <v>17413390.209999997</v>
      </c>
    </row>
    <row r="311" spans="1:16">
      <c r="A311" s="50" t="s">
        <v>782</v>
      </c>
      <c r="B311" s="31"/>
      <c r="C311" s="50" t="s">
        <v>783</v>
      </c>
      <c r="D311" s="56">
        <f>D312+D315</f>
        <v>770974</v>
      </c>
      <c r="E311" s="56">
        <f>E312+E315</f>
        <v>772033.04</v>
      </c>
      <c r="F311" s="56">
        <f>F312+F315</f>
        <v>829036</v>
      </c>
      <c r="G311" s="56">
        <f t="shared" ref="G311:P311" si="125">G312+G315</f>
        <v>754286</v>
      </c>
      <c r="H311" s="56">
        <f t="shared" si="125"/>
        <v>250792</v>
      </c>
      <c r="I311" s="56">
        <f t="shared" si="125"/>
        <v>1075348</v>
      </c>
      <c r="J311" s="56">
        <f t="shared" si="125"/>
        <v>841572</v>
      </c>
      <c r="K311" s="56">
        <f t="shared" si="125"/>
        <v>810056</v>
      </c>
      <c r="L311" s="56">
        <f t="shared" si="125"/>
        <v>810056</v>
      </c>
      <c r="M311" s="56">
        <f t="shared" si="125"/>
        <v>810056</v>
      </c>
      <c r="N311" s="56">
        <f t="shared" si="125"/>
        <v>810056</v>
      </c>
      <c r="O311" s="56">
        <f t="shared" si="125"/>
        <v>810056</v>
      </c>
      <c r="P311" s="56">
        <f t="shared" si="125"/>
        <v>9344321.0399999991</v>
      </c>
    </row>
    <row r="312" spans="1:16">
      <c r="A312" s="50" t="s">
        <v>784</v>
      </c>
      <c r="B312" s="31"/>
      <c r="C312" s="50" t="s">
        <v>785</v>
      </c>
      <c r="D312" s="56">
        <f>SUM(D313:D314)</f>
        <v>527324</v>
      </c>
      <c r="E312" s="56">
        <f>SUM(E313:E314)</f>
        <v>533007.04</v>
      </c>
      <c r="F312" s="56">
        <f t="shared" ref="F312:P312" si="126">SUM(F313:F314)</f>
        <v>527324</v>
      </c>
      <c r="G312" s="56">
        <f t="shared" si="126"/>
        <v>527324</v>
      </c>
      <c r="H312" s="56">
        <f t="shared" si="126"/>
        <v>0</v>
      </c>
      <c r="I312" s="56">
        <f t="shared" si="126"/>
        <v>1054648</v>
      </c>
      <c r="J312" s="56">
        <f t="shared" si="126"/>
        <v>527324</v>
      </c>
      <c r="K312" s="56">
        <f t="shared" si="126"/>
        <v>527324</v>
      </c>
      <c r="L312" s="56">
        <f t="shared" si="126"/>
        <v>527324</v>
      </c>
      <c r="M312" s="56">
        <f t="shared" si="126"/>
        <v>527324</v>
      </c>
      <c r="N312" s="56">
        <f t="shared" si="126"/>
        <v>527324</v>
      </c>
      <c r="O312" s="56">
        <f t="shared" si="126"/>
        <v>527324</v>
      </c>
      <c r="P312" s="56">
        <f t="shared" si="126"/>
        <v>6333571.04</v>
      </c>
    </row>
    <row r="313" spans="1:16">
      <c r="A313" s="32" t="s">
        <v>786</v>
      </c>
      <c r="B313" s="31" t="s">
        <v>260</v>
      </c>
      <c r="C313" s="32" t="s">
        <v>787</v>
      </c>
      <c r="D313" s="54">
        <v>527324</v>
      </c>
      <c r="E313" s="54">
        <v>527324</v>
      </c>
      <c r="F313" s="54">
        <v>527324</v>
      </c>
      <c r="G313" s="54">
        <v>527324</v>
      </c>
      <c r="H313" s="54">
        <v>0</v>
      </c>
      <c r="I313" s="54">
        <v>1054648</v>
      </c>
      <c r="J313" s="54">
        <v>527324</v>
      </c>
      <c r="K313" s="54">
        <v>527324</v>
      </c>
      <c r="L313" s="54">
        <f>K313</f>
        <v>527324</v>
      </c>
      <c r="M313" s="54">
        <f>L313</f>
        <v>527324</v>
      </c>
      <c r="N313" s="54">
        <f>M313</f>
        <v>527324</v>
      </c>
      <c r="O313" s="54">
        <f>N313</f>
        <v>527324</v>
      </c>
      <c r="P313" s="54">
        <f t="shared" ref="P313:P319" si="127">SUM(D313:O313)</f>
        <v>6327888</v>
      </c>
    </row>
    <row r="314" spans="1:16">
      <c r="A314" s="32" t="s">
        <v>788</v>
      </c>
      <c r="B314" s="31" t="s">
        <v>260</v>
      </c>
      <c r="C314" s="32" t="s">
        <v>789</v>
      </c>
      <c r="D314" s="54"/>
      <c r="E314" s="54">
        <v>5683.04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/>
      <c r="M314" s="54"/>
      <c r="N314" s="54"/>
      <c r="O314" s="54"/>
      <c r="P314" s="54">
        <f t="shared" si="127"/>
        <v>5683.04</v>
      </c>
    </row>
    <row r="315" spans="1:16">
      <c r="A315" s="50" t="s">
        <v>790</v>
      </c>
      <c r="B315" s="31"/>
      <c r="C315" s="50" t="s">
        <v>791</v>
      </c>
      <c r="D315" s="56">
        <f>SUM(D316:D319)</f>
        <v>243650</v>
      </c>
      <c r="E315" s="56">
        <f>SUM(E316:E319)</f>
        <v>239026</v>
      </c>
      <c r="F315" s="56">
        <f>SUM(F316:F319)</f>
        <v>301712</v>
      </c>
      <c r="G315" s="56">
        <f>SUM(G316:G319)</f>
        <v>226962</v>
      </c>
      <c r="H315" s="56">
        <f t="shared" ref="H315:N315" si="128">SUM(H316:H319)</f>
        <v>250792</v>
      </c>
      <c r="I315" s="56">
        <f t="shared" si="128"/>
        <v>20700</v>
      </c>
      <c r="J315" s="56">
        <f t="shared" si="128"/>
        <v>314248</v>
      </c>
      <c r="K315" s="56">
        <f t="shared" si="128"/>
        <v>282732</v>
      </c>
      <c r="L315" s="56">
        <f>SUM(L316:L319)</f>
        <v>282732</v>
      </c>
      <c r="M315" s="56">
        <f t="shared" si="128"/>
        <v>282732</v>
      </c>
      <c r="N315" s="56">
        <f t="shared" si="128"/>
        <v>282732</v>
      </c>
      <c r="O315" s="56">
        <f>SUM(O316:O319)</f>
        <v>282732</v>
      </c>
      <c r="P315" s="56">
        <f>SUM(P316:P319)</f>
        <v>3010750</v>
      </c>
    </row>
    <row r="316" spans="1:16">
      <c r="A316" s="32" t="s">
        <v>792</v>
      </c>
      <c r="B316" s="31" t="s">
        <v>286</v>
      </c>
      <c r="C316" s="32" t="s">
        <v>793</v>
      </c>
      <c r="D316" s="54">
        <v>98800</v>
      </c>
      <c r="E316" s="54">
        <v>105456</v>
      </c>
      <c r="F316" s="54">
        <v>104442</v>
      </c>
      <c r="G316" s="54">
        <v>104442</v>
      </c>
      <c r="H316" s="54">
        <v>104442</v>
      </c>
      <c r="I316" s="54">
        <v>0</v>
      </c>
      <c r="J316" s="54">
        <v>98358</v>
      </c>
      <c r="K316" s="54">
        <v>104442</v>
      </c>
      <c r="L316" s="54">
        <f>K316</f>
        <v>104442</v>
      </c>
      <c r="M316" s="54">
        <f>L316</f>
        <v>104442</v>
      </c>
      <c r="N316" s="54">
        <f>M316</f>
        <v>104442</v>
      </c>
      <c r="O316" s="54">
        <f>N316</f>
        <v>104442</v>
      </c>
      <c r="P316" s="54">
        <f t="shared" si="127"/>
        <v>1138150</v>
      </c>
    </row>
    <row r="317" spans="1:16">
      <c r="A317" s="32" t="s">
        <v>794</v>
      </c>
      <c r="B317" s="31" t="s">
        <v>373</v>
      </c>
      <c r="C317" s="32" t="s">
        <v>795</v>
      </c>
      <c r="D317" s="54">
        <v>38400</v>
      </c>
      <c r="E317" s="54">
        <v>41400</v>
      </c>
      <c r="F317" s="54">
        <v>82800</v>
      </c>
      <c r="G317" s="54">
        <v>19200</v>
      </c>
      <c r="H317" s="54">
        <v>39900</v>
      </c>
      <c r="I317" s="54">
        <v>20700</v>
      </c>
      <c r="J317" s="54">
        <v>119700</v>
      </c>
      <c r="K317" s="54">
        <v>78100</v>
      </c>
      <c r="L317" s="54">
        <f t="shared" ref="L317:O319" si="129">K317</f>
        <v>78100</v>
      </c>
      <c r="M317" s="54">
        <f t="shared" si="129"/>
        <v>78100</v>
      </c>
      <c r="N317" s="54">
        <f t="shared" si="129"/>
        <v>78100</v>
      </c>
      <c r="O317" s="54">
        <f t="shared" si="129"/>
        <v>78100</v>
      </c>
      <c r="P317" s="54">
        <f t="shared" si="127"/>
        <v>752600</v>
      </c>
    </row>
    <row r="318" spans="1:16">
      <c r="A318" s="32" t="s">
        <v>796</v>
      </c>
      <c r="B318" s="31" t="s">
        <v>265</v>
      </c>
      <c r="C318" s="32" t="s">
        <v>797</v>
      </c>
      <c r="D318" s="54">
        <v>11150</v>
      </c>
      <c r="E318" s="54">
        <v>0</v>
      </c>
      <c r="F318" s="54">
        <v>22300</v>
      </c>
      <c r="G318" s="54">
        <v>11150</v>
      </c>
      <c r="H318" s="54">
        <v>11150</v>
      </c>
      <c r="I318" s="54">
        <v>0</v>
      </c>
      <c r="J318" s="54">
        <v>11150</v>
      </c>
      <c r="K318" s="54">
        <v>11150</v>
      </c>
      <c r="L318" s="54">
        <f t="shared" si="129"/>
        <v>11150</v>
      </c>
      <c r="M318" s="54">
        <f t="shared" si="129"/>
        <v>11150</v>
      </c>
      <c r="N318" s="54">
        <f t="shared" si="129"/>
        <v>11150</v>
      </c>
      <c r="O318" s="54">
        <f t="shared" si="129"/>
        <v>11150</v>
      </c>
      <c r="P318" s="54">
        <f t="shared" si="127"/>
        <v>122650</v>
      </c>
    </row>
    <row r="319" spans="1:16">
      <c r="A319" s="32" t="s">
        <v>798</v>
      </c>
      <c r="B319" s="31" t="s">
        <v>265</v>
      </c>
      <c r="C319" s="32" t="s">
        <v>799</v>
      </c>
      <c r="D319" s="54">
        <v>95300</v>
      </c>
      <c r="E319" s="54">
        <v>92170</v>
      </c>
      <c r="F319" s="54">
        <v>92170</v>
      </c>
      <c r="G319" s="54">
        <v>92170</v>
      </c>
      <c r="H319" s="54">
        <v>95300</v>
      </c>
      <c r="I319" s="54">
        <v>0</v>
      </c>
      <c r="J319" s="54">
        <v>85040</v>
      </c>
      <c r="K319" s="54">
        <v>89040</v>
      </c>
      <c r="L319" s="54">
        <f t="shared" si="129"/>
        <v>89040</v>
      </c>
      <c r="M319" s="54">
        <f t="shared" si="129"/>
        <v>89040</v>
      </c>
      <c r="N319" s="54">
        <f t="shared" si="129"/>
        <v>89040</v>
      </c>
      <c r="O319" s="54">
        <f t="shared" si="129"/>
        <v>89040</v>
      </c>
      <c r="P319" s="54">
        <f t="shared" si="127"/>
        <v>997350</v>
      </c>
    </row>
    <row r="320" spans="1:16">
      <c r="A320" s="50" t="s">
        <v>800</v>
      </c>
      <c r="B320" s="31"/>
      <c r="C320" s="50" t="s">
        <v>801</v>
      </c>
      <c r="D320" s="56">
        <f>D321</f>
        <v>730792.17999999993</v>
      </c>
      <c r="E320" s="56">
        <f t="shared" ref="E320:K320" si="130">E321</f>
        <v>396255</v>
      </c>
      <c r="F320" s="56">
        <f t="shared" si="130"/>
        <v>531930</v>
      </c>
      <c r="G320" s="56">
        <f t="shared" si="130"/>
        <v>410855</v>
      </c>
      <c r="H320" s="56">
        <f t="shared" si="130"/>
        <v>410855</v>
      </c>
      <c r="I320" s="56">
        <f t="shared" si="130"/>
        <v>319780</v>
      </c>
      <c r="J320" s="56">
        <f t="shared" si="130"/>
        <v>501930</v>
      </c>
      <c r="K320" s="56">
        <f t="shared" si="130"/>
        <v>440855</v>
      </c>
      <c r="L320" s="56">
        <f>L321</f>
        <v>410855</v>
      </c>
      <c r="M320" s="56">
        <f>M321</f>
        <v>410855</v>
      </c>
      <c r="N320" s="56">
        <f>N321</f>
        <v>410855</v>
      </c>
      <c r="O320" s="56">
        <f>O321</f>
        <v>410855</v>
      </c>
      <c r="P320" s="56">
        <f>P321</f>
        <v>5386672.1799999997</v>
      </c>
    </row>
    <row r="321" spans="1:16">
      <c r="A321" s="50" t="s">
        <v>802</v>
      </c>
      <c r="B321" s="31"/>
      <c r="C321" s="50" t="s">
        <v>803</v>
      </c>
      <c r="D321" s="56">
        <f>SUM(D322:D328)</f>
        <v>730792.17999999993</v>
      </c>
      <c r="E321" s="56">
        <f t="shared" ref="E321:P321" si="131">SUM(E322:E328)</f>
        <v>396255</v>
      </c>
      <c r="F321" s="56">
        <f t="shared" si="131"/>
        <v>531930</v>
      </c>
      <c r="G321" s="56">
        <f t="shared" si="131"/>
        <v>410855</v>
      </c>
      <c r="H321" s="56">
        <f t="shared" si="131"/>
        <v>410855</v>
      </c>
      <c r="I321" s="56">
        <f t="shared" si="131"/>
        <v>319780</v>
      </c>
      <c r="J321" s="56">
        <f t="shared" si="131"/>
        <v>501930</v>
      </c>
      <c r="K321" s="56">
        <f t="shared" si="131"/>
        <v>440855</v>
      </c>
      <c r="L321" s="56">
        <f t="shared" si="131"/>
        <v>410855</v>
      </c>
      <c r="M321" s="56">
        <f t="shared" si="131"/>
        <v>410855</v>
      </c>
      <c r="N321" s="56">
        <f t="shared" si="131"/>
        <v>410855</v>
      </c>
      <c r="O321" s="56">
        <f t="shared" si="131"/>
        <v>410855</v>
      </c>
      <c r="P321" s="56">
        <f t="shared" si="131"/>
        <v>5386672.1799999997</v>
      </c>
    </row>
    <row r="322" spans="1:16">
      <c r="A322" s="32" t="s">
        <v>804</v>
      </c>
      <c r="B322" s="31" t="s">
        <v>295</v>
      </c>
      <c r="C322" s="32" t="s">
        <v>805</v>
      </c>
      <c r="D322" s="54">
        <v>11000</v>
      </c>
      <c r="E322" s="54">
        <v>11000</v>
      </c>
      <c r="F322" s="54">
        <v>26400</v>
      </c>
      <c r="G322" s="54">
        <v>13200</v>
      </c>
      <c r="H322" s="54">
        <v>13200</v>
      </c>
      <c r="I322" s="54">
        <v>0</v>
      </c>
      <c r="J322" s="54">
        <v>26400</v>
      </c>
      <c r="K322" s="54">
        <v>13200</v>
      </c>
      <c r="L322" s="54">
        <f>K322</f>
        <v>13200</v>
      </c>
      <c r="M322" s="54">
        <f>L322</f>
        <v>13200</v>
      </c>
      <c r="N322" s="54">
        <f>M322</f>
        <v>13200</v>
      </c>
      <c r="O322" s="54">
        <f>N322</f>
        <v>13200</v>
      </c>
      <c r="P322" s="54">
        <f t="shared" ref="P322:P328" si="132">SUM(D322:O322)</f>
        <v>167200</v>
      </c>
    </row>
    <row r="323" spans="1:16">
      <c r="A323" s="32" t="s">
        <v>806</v>
      </c>
      <c r="B323" s="31" t="s">
        <v>298</v>
      </c>
      <c r="C323" s="32" t="s">
        <v>807</v>
      </c>
      <c r="D323" s="54">
        <v>30000</v>
      </c>
      <c r="E323" s="54">
        <v>0</v>
      </c>
      <c r="F323" s="54">
        <v>60000</v>
      </c>
      <c r="G323" s="54">
        <v>30000</v>
      </c>
      <c r="H323" s="54">
        <v>30000</v>
      </c>
      <c r="I323" s="54">
        <v>30000</v>
      </c>
      <c r="J323" s="54">
        <v>30000</v>
      </c>
      <c r="K323" s="54">
        <v>60000</v>
      </c>
      <c r="L323" s="54">
        <v>30000</v>
      </c>
      <c r="M323" s="54">
        <f t="shared" ref="M323:O324" si="133">L323</f>
        <v>30000</v>
      </c>
      <c r="N323" s="54">
        <f t="shared" si="133"/>
        <v>30000</v>
      </c>
      <c r="O323" s="54">
        <f t="shared" si="133"/>
        <v>30000</v>
      </c>
      <c r="P323" s="54">
        <f t="shared" si="132"/>
        <v>390000</v>
      </c>
    </row>
    <row r="324" spans="1:16">
      <c r="A324" s="32" t="s">
        <v>808</v>
      </c>
      <c r="B324" s="31" t="s">
        <v>307</v>
      </c>
      <c r="C324" s="32" t="s">
        <v>809</v>
      </c>
      <c r="D324" s="54">
        <v>0</v>
      </c>
      <c r="E324" s="54">
        <v>77875</v>
      </c>
      <c r="F324" s="54">
        <v>155750</v>
      </c>
      <c r="G324" s="54">
        <v>77875</v>
      </c>
      <c r="H324" s="54">
        <v>77875</v>
      </c>
      <c r="I324" s="54">
        <v>0</v>
      </c>
      <c r="J324" s="54">
        <v>155750</v>
      </c>
      <c r="K324" s="54">
        <v>77875</v>
      </c>
      <c r="L324" s="54">
        <f>K324</f>
        <v>77875</v>
      </c>
      <c r="M324" s="54">
        <f t="shared" si="133"/>
        <v>77875</v>
      </c>
      <c r="N324" s="54">
        <f t="shared" si="133"/>
        <v>77875</v>
      </c>
      <c r="O324" s="54">
        <f t="shared" si="133"/>
        <v>77875</v>
      </c>
      <c r="P324" s="54">
        <f t="shared" si="132"/>
        <v>934500</v>
      </c>
    </row>
    <row r="325" spans="1:16">
      <c r="A325" s="32" t="s">
        <v>810</v>
      </c>
      <c r="B325" s="31" t="s">
        <v>295</v>
      </c>
      <c r="C325" s="32" t="s">
        <v>811</v>
      </c>
      <c r="D325" s="54"/>
      <c r="E325" s="54">
        <v>17600</v>
      </c>
      <c r="F325" s="54">
        <v>0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/>
      <c r="M325" s="54"/>
      <c r="N325" s="54"/>
      <c r="O325" s="54"/>
      <c r="P325" s="54">
        <f t="shared" si="132"/>
        <v>17600</v>
      </c>
    </row>
    <row r="326" spans="1:16">
      <c r="A326" s="32" t="s">
        <v>812</v>
      </c>
      <c r="B326" s="31" t="s">
        <v>331</v>
      </c>
      <c r="C326" s="32" t="s">
        <v>813</v>
      </c>
      <c r="D326" s="54">
        <v>500000</v>
      </c>
      <c r="E326" s="54">
        <v>250000</v>
      </c>
      <c r="F326" s="54">
        <v>250000</v>
      </c>
      <c r="G326" s="54">
        <v>250000</v>
      </c>
      <c r="H326" s="54">
        <v>250000</v>
      </c>
      <c r="I326" s="54">
        <v>250000</v>
      </c>
      <c r="J326" s="54">
        <v>250000</v>
      </c>
      <c r="K326" s="54">
        <v>250000</v>
      </c>
      <c r="L326" s="54">
        <f>K326</f>
        <v>250000</v>
      </c>
      <c r="M326" s="54">
        <f>L326</f>
        <v>250000</v>
      </c>
      <c r="N326" s="54">
        <f>M326</f>
        <v>250000</v>
      </c>
      <c r="O326" s="54">
        <f>N326</f>
        <v>250000</v>
      </c>
      <c r="P326" s="54">
        <f t="shared" si="132"/>
        <v>3250000</v>
      </c>
    </row>
    <row r="327" spans="1:16">
      <c r="A327" s="32" t="s">
        <v>814</v>
      </c>
      <c r="B327" s="31" t="s">
        <v>257</v>
      </c>
      <c r="C327" s="32" t="s">
        <v>815</v>
      </c>
      <c r="D327" s="54">
        <v>70452.179999999993</v>
      </c>
      <c r="E327" s="54">
        <v>0</v>
      </c>
      <c r="F327" s="54">
        <v>0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/>
      <c r="M327" s="54"/>
      <c r="N327" s="54"/>
      <c r="O327" s="54"/>
      <c r="P327" s="54">
        <f t="shared" si="132"/>
        <v>70452.179999999993</v>
      </c>
    </row>
    <row r="328" spans="1:16">
      <c r="A328" s="32" t="s">
        <v>816</v>
      </c>
      <c r="B328" s="31" t="s">
        <v>271</v>
      </c>
      <c r="C328" s="32" t="s">
        <v>817</v>
      </c>
      <c r="D328" s="54">
        <v>119340</v>
      </c>
      <c r="E328" s="54">
        <v>39780</v>
      </c>
      <c r="F328" s="54">
        <v>39780</v>
      </c>
      <c r="G328" s="54">
        <v>39780</v>
      </c>
      <c r="H328" s="54">
        <v>39780</v>
      </c>
      <c r="I328" s="54">
        <v>39780</v>
      </c>
      <c r="J328" s="54">
        <v>39780</v>
      </c>
      <c r="K328" s="54">
        <v>39780</v>
      </c>
      <c r="L328" s="54">
        <f>K328</f>
        <v>39780</v>
      </c>
      <c r="M328" s="54">
        <f>L328</f>
        <v>39780</v>
      </c>
      <c r="N328" s="54">
        <f>M328</f>
        <v>39780</v>
      </c>
      <c r="O328" s="54">
        <f>N328</f>
        <v>39780</v>
      </c>
      <c r="P328" s="54">
        <f t="shared" si="132"/>
        <v>556920</v>
      </c>
    </row>
    <row r="329" spans="1:16">
      <c r="A329" s="50" t="s">
        <v>818</v>
      </c>
      <c r="B329" s="31"/>
      <c r="C329" s="50" t="s">
        <v>819</v>
      </c>
      <c r="D329" s="56">
        <f>D330+D336+D340+D342</f>
        <v>242486.81</v>
      </c>
      <c r="E329" s="56">
        <f t="shared" ref="E329:P329" si="134">E330+E336+E340+E342</f>
        <v>58317.1</v>
      </c>
      <c r="F329" s="56">
        <f t="shared" si="134"/>
        <v>0</v>
      </c>
      <c r="G329" s="56">
        <f t="shared" si="134"/>
        <v>58317.1</v>
      </c>
      <c r="H329" s="56">
        <f t="shared" si="134"/>
        <v>128365.92</v>
      </c>
      <c r="I329" s="56">
        <f t="shared" si="134"/>
        <v>112946.6</v>
      </c>
      <c r="J329" s="56">
        <f t="shared" si="134"/>
        <v>122500.06</v>
      </c>
      <c r="K329" s="56">
        <f t="shared" si="134"/>
        <v>210141.21</v>
      </c>
      <c r="L329" s="56">
        <f t="shared" si="134"/>
        <v>58317.1</v>
      </c>
      <c r="M329" s="56">
        <f t="shared" si="134"/>
        <v>58317.1</v>
      </c>
      <c r="N329" s="56">
        <f t="shared" si="134"/>
        <v>58317.1</v>
      </c>
      <c r="O329" s="56">
        <f t="shared" si="134"/>
        <v>58317.1</v>
      </c>
      <c r="P329" s="56">
        <f t="shared" si="134"/>
        <v>1166343.2</v>
      </c>
    </row>
    <row r="330" spans="1:16">
      <c r="A330" s="50" t="s">
        <v>820</v>
      </c>
      <c r="B330" s="31"/>
      <c r="C330" s="50" t="s">
        <v>821</v>
      </c>
      <c r="D330" s="56">
        <f>SUM(D331:D335)</f>
        <v>209941.56</v>
      </c>
      <c r="E330" s="56">
        <f t="shared" ref="E330:P330" si="135">SUM(E331:E335)</f>
        <v>0</v>
      </c>
      <c r="F330" s="56">
        <f t="shared" si="135"/>
        <v>0</v>
      </c>
      <c r="G330" s="56">
        <f t="shared" si="135"/>
        <v>0</v>
      </c>
      <c r="H330" s="56">
        <f t="shared" si="135"/>
        <v>0</v>
      </c>
      <c r="I330" s="56">
        <f t="shared" si="135"/>
        <v>0</v>
      </c>
      <c r="J330" s="56">
        <f t="shared" si="135"/>
        <v>0</v>
      </c>
      <c r="K330" s="56">
        <f t="shared" si="135"/>
        <v>116666.62</v>
      </c>
      <c r="L330" s="56">
        <f t="shared" si="135"/>
        <v>0</v>
      </c>
      <c r="M330" s="56">
        <f t="shared" si="135"/>
        <v>0</v>
      </c>
      <c r="N330" s="56">
        <f t="shared" si="135"/>
        <v>0</v>
      </c>
      <c r="O330" s="56">
        <f t="shared" si="135"/>
        <v>0</v>
      </c>
      <c r="P330" s="56">
        <f t="shared" si="135"/>
        <v>326608.18</v>
      </c>
    </row>
    <row r="331" spans="1:16">
      <c r="A331" s="32" t="s">
        <v>822</v>
      </c>
      <c r="B331" s="31" t="s">
        <v>319</v>
      </c>
      <c r="C331" s="32" t="s">
        <v>823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/>
      <c r="M331" s="54"/>
      <c r="N331" s="54"/>
      <c r="O331" s="54"/>
      <c r="P331" s="54">
        <f t="shared" ref="P331:P341" si="136">SUM(D331:O331)</f>
        <v>0</v>
      </c>
    </row>
    <row r="332" spans="1:16">
      <c r="A332" s="32" t="s">
        <v>824</v>
      </c>
      <c r="B332" s="31" t="s">
        <v>274</v>
      </c>
      <c r="C332" s="32" t="s">
        <v>825</v>
      </c>
      <c r="D332" s="54">
        <v>0</v>
      </c>
      <c r="E332" s="54">
        <v>0</v>
      </c>
      <c r="F332" s="54">
        <v>0</v>
      </c>
      <c r="G332" s="54">
        <v>0</v>
      </c>
      <c r="H332" s="54">
        <v>0</v>
      </c>
      <c r="I332" s="54">
        <v>0</v>
      </c>
      <c r="J332" s="54">
        <v>0</v>
      </c>
      <c r="K332" s="54">
        <v>116666.62</v>
      </c>
      <c r="L332" s="54"/>
      <c r="M332" s="54"/>
      <c r="N332" s="54"/>
      <c r="O332" s="54"/>
      <c r="P332" s="54">
        <f t="shared" si="136"/>
        <v>116666.62</v>
      </c>
    </row>
    <row r="333" spans="1:16">
      <c r="A333" s="32" t="s">
        <v>826</v>
      </c>
      <c r="B333" s="31" t="s">
        <v>277</v>
      </c>
      <c r="C333" s="32" t="s">
        <v>827</v>
      </c>
      <c r="D333" s="54">
        <v>0</v>
      </c>
      <c r="E333" s="54">
        <v>0</v>
      </c>
      <c r="F333" s="54">
        <v>0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/>
      <c r="M333" s="54"/>
      <c r="N333" s="54"/>
      <c r="O333" s="54"/>
      <c r="P333" s="54">
        <f t="shared" si="136"/>
        <v>0</v>
      </c>
    </row>
    <row r="334" spans="1:16">
      <c r="A334" s="32" t="s">
        <v>828</v>
      </c>
      <c r="B334" s="31" t="s">
        <v>319</v>
      </c>
      <c r="C334" s="32" t="s">
        <v>829</v>
      </c>
      <c r="D334" s="54">
        <v>209941.56</v>
      </c>
      <c r="E334" s="54">
        <v>0</v>
      </c>
      <c r="F334" s="54">
        <v>0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/>
      <c r="M334" s="54"/>
      <c r="N334" s="54"/>
      <c r="O334" s="54"/>
      <c r="P334" s="54">
        <f t="shared" si="136"/>
        <v>209941.56</v>
      </c>
    </row>
    <row r="335" spans="1:16">
      <c r="A335" s="32" t="s">
        <v>830</v>
      </c>
      <c r="B335" s="31" t="s">
        <v>319</v>
      </c>
      <c r="C335" s="32" t="s">
        <v>831</v>
      </c>
      <c r="D335" s="54">
        <v>0</v>
      </c>
      <c r="E335" s="54">
        <v>0</v>
      </c>
      <c r="F335" s="54">
        <v>0</v>
      </c>
      <c r="G335" s="54"/>
      <c r="H335" s="54">
        <v>0</v>
      </c>
      <c r="I335" s="54">
        <v>0</v>
      </c>
      <c r="J335" s="54"/>
      <c r="K335" s="54">
        <v>0</v>
      </c>
      <c r="L335" s="54"/>
      <c r="M335" s="54"/>
      <c r="N335" s="54"/>
      <c r="O335" s="54"/>
      <c r="P335" s="54">
        <f t="shared" si="136"/>
        <v>0</v>
      </c>
    </row>
    <row r="336" spans="1:16">
      <c r="A336" s="50" t="s">
        <v>832</v>
      </c>
      <c r="B336" s="31"/>
      <c r="C336" s="50" t="s">
        <v>833</v>
      </c>
      <c r="D336" s="56">
        <f>D337</f>
        <v>0</v>
      </c>
      <c r="E336" s="56">
        <f>E337</f>
        <v>58317.1</v>
      </c>
      <c r="F336" s="56">
        <f>F337</f>
        <v>0</v>
      </c>
      <c r="G336" s="56">
        <f>G337</f>
        <v>58317.1</v>
      </c>
      <c r="H336" s="56">
        <f>SUM(H337:H339)</f>
        <v>128365.92</v>
      </c>
      <c r="I336" s="56">
        <f t="shared" ref="I336:P336" si="137">SUM(I337:I339)</f>
        <v>112946.6</v>
      </c>
      <c r="J336" s="56">
        <f t="shared" si="137"/>
        <v>122500.06</v>
      </c>
      <c r="K336" s="56">
        <f t="shared" si="137"/>
        <v>93474.59</v>
      </c>
      <c r="L336" s="56">
        <f t="shared" si="137"/>
        <v>58317.1</v>
      </c>
      <c r="M336" s="56">
        <f t="shared" si="137"/>
        <v>58317.1</v>
      </c>
      <c r="N336" s="56">
        <f t="shared" si="137"/>
        <v>58317.1</v>
      </c>
      <c r="O336" s="56">
        <f t="shared" si="137"/>
        <v>58317.1</v>
      </c>
      <c r="P336" s="56">
        <f t="shared" si="137"/>
        <v>807189.7699999999</v>
      </c>
    </row>
    <row r="337" spans="1:16">
      <c r="A337" s="32" t="s">
        <v>834</v>
      </c>
      <c r="B337" s="31" t="s">
        <v>277</v>
      </c>
      <c r="C337" s="32" t="s">
        <v>835</v>
      </c>
      <c r="D337" s="54">
        <v>0</v>
      </c>
      <c r="E337" s="54">
        <v>58317.1</v>
      </c>
      <c r="F337" s="54">
        <v>0</v>
      </c>
      <c r="G337" s="54">
        <v>58317.1</v>
      </c>
      <c r="H337" s="54">
        <v>116634.2</v>
      </c>
      <c r="I337" s="54">
        <v>69980.52</v>
      </c>
      <c r="J337" s="54">
        <v>116634.2</v>
      </c>
      <c r="K337" s="54">
        <v>58317.1</v>
      </c>
      <c r="L337" s="54">
        <f>K337</f>
        <v>58317.1</v>
      </c>
      <c r="M337" s="54">
        <f>L337</f>
        <v>58317.1</v>
      </c>
      <c r="N337" s="54">
        <f>M337</f>
        <v>58317.1</v>
      </c>
      <c r="O337" s="54">
        <f>N337</f>
        <v>58317.1</v>
      </c>
      <c r="P337" s="54">
        <f t="shared" si="136"/>
        <v>711468.61999999988</v>
      </c>
    </row>
    <row r="338" spans="1:16">
      <c r="A338" s="32" t="s">
        <v>836</v>
      </c>
      <c r="B338" s="31" t="s">
        <v>277</v>
      </c>
      <c r="C338" s="32" t="s">
        <v>837</v>
      </c>
      <c r="D338" s="54"/>
      <c r="E338" s="54"/>
      <c r="F338" s="54"/>
      <c r="G338" s="54"/>
      <c r="H338" s="54"/>
      <c r="I338" s="54"/>
      <c r="J338" s="54"/>
      <c r="K338" s="54">
        <v>32224.560000000001</v>
      </c>
      <c r="L338" s="54"/>
      <c r="M338" s="54"/>
      <c r="N338" s="54"/>
      <c r="O338" s="54"/>
      <c r="P338" s="54">
        <f t="shared" si="136"/>
        <v>32224.560000000001</v>
      </c>
    </row>
    <row r="339" spans="1:16">
      <c r="A339" s="32" t="s">
        <v>838</v>
      </c>
      <c r="B339" s="31" t="s">
        <v>277</v>
      </c>
      <c r="C339" s="32" t="s">
        <v>839</v>
      </c>
      <c r="D339" s="54"/>
      <c r="E339" s="54"/>
      <c r="F339" s="54"/>
      <c r="G339" s="54"/>
      <c r="H339" s="54">
        <v>11731.72</v>
      </c>
      <c r="I339" s="54">
        <v>42966.080000000002</v>
      </c>
      <c r="J339" s="54">
        <v>5865.86</v>
      </c>
      <c r="K339" s="54">
        <v>2932.93</v>
      </c>
      <c r="L339" s="54"/>
      <c r="M339" s="54"/>
      <c r="N339" s="54"/>
      <c r="O339" s="54"/>
      <c r="P339" s="54">
        <f t="shared" si="136"/>
        <v>63496.590000000004</v>
      </c>
    </row>
    <row r="340" spans="1:16">
      <c r="A340" s="50" t="s">
        <v>840</v>
      </c>
      <c r="B340" s="31"/>
      <c r="C340" s="50" t="s">
        <v>841</v>
      </c>
      <c r="D340" s="56">
        <f>D341</f>
        <v>32545.25</v>
      </c>
      <c r="E340" s="56">
        <f t="shared" ref="E340:P342" si="138">E341</f>
        <v>0</v>
      </c>
      <c r="F340" s="56">
        <f t="shared" si="138"/>
        <v>0</v>
      </c>
      <c r="G340" s="56">
        <f t="shared" si="138"/>
        <v>0</v>
      </c>
      <c r="H340" s="56">
        <f t="shared" si="138"/>
        <v>0</v>
      </c>
      <c r="I340" s="56">
        <f t="shared" si="138"/>
        <v>0</v>
      </c>
      <c r="J340" s="56">
        <f t="shared" si="138"/>
        <v>0</v>
      </c>
      <c r="K340" s="56">
        <f t="shared" si="138"/>
        <v>0</v>
      </c>
      <c r="L340" s="56">
        <f t="shared" si="138"/>
        <v>0</v>
      </c>
      <c r="M340" s="56">
        <f t="shared" si="138"/>
        <v>0</v>
      </c>
      <c r="N340" s="56">
        <f t="shared" si="138"/>
        <v>0</v>
      </c>
      <c r="O340" s="56">
        <f t="shared" si="138"/>
        <v>0</v>
      </c>
      <c r="P340" s="56">
        <f t="shared" si="138"/>
        <v>32545.25</v>
      </c>
    </row>
    <row r="341" spans="1:16">
      <c r="A341" s="32" t="s">
        <v>842</v>
      </c>
      <c r="B341" s="31" t="s">
        <v>277</v>
      </c>
      <c r="C341" s="32" t="s">
        <v>843</v>
      </c>
      <c r="D341" s="54">
        <v>32545.25</v>
      </c>
      <c r="E341" s="54">
        <v>0</v>
      </c>
      <c r="F341" s="54">
        <v>0</v>
      </c>
      <c r="G341" s="54"/>
      <c r="H341" s="54"/>
      <c r="I341" s="54">
        <v>0</v>
      </c>
      <c r="J341" s="54">
        <v>0</v>
      </c>
      <c r="K341" s="54">
        <v>0</v>
      </c>
      <c r="L341" s="54"/>
      <c r="M341" s="54"/>
      <c r="N341" s="54"/>
      <c r="O341" s="54"/>
      <c r="P341" s="54">
        <f t="shared" si="136"/>
        <v>32545.25</v>
      </c>
    </row>
    <row r="342" spans="1:16">
      <c r="A342" s="50" t="s">
        <v>844</v>
      </c>
      <c r="B342" s="31"/>
      <c r="C342" s="50" t="s">
        <v>845</v>
      </c>
      <c r="D342" s="56">
        <f>D343</f>
        <v>0</v>
      </c>
      <c r="E342" s="56">
        <f t="shared" si="138"/>
        <v>0</v>
      </c>
      <c r="F342" s="56">
        <f t="shared" si="138"/>
        <v>0</v>
      </c>
      <c r="G342" s="56">
        <f t="shared" si="138"/>
        <v>0</v>
      </c>
      <c r="H342" s="56">
        <f t="shared" si="138"/>
        <v>0</v>
      </c>
      <c r="I342" s="56">
        <f t="shared" si="138"/>
        <v>0</v>
      </c>
      <c r="J342" s="56">
        <f t="shared" si="138"/>
        <v>0</v>
      </c>
      <c r="K342" s="56">
        <f t="shared" si="138"/>
        <v>0</v>
      </c>
      <c r="L342" s="56">
        <f t="shared" si="138"/>
        <v>0</v>
      </c>
      <c r="M342" s="56">
        <f t="shared" si="138"/>
        <v>0</v>
      </c>
      <c r="N342" s="56">
        <f t="shared" si="138"/>
        <v>0</v>
      </c>
      <c r="O342" s="56">
        <f t="shared" si="138"/>
        <v>0</v>
      </c>
      <c r="P342" s="56">
        <f t="shared" si="138"/>
        <v>0</v>
      </c>
    </row>
    <row r="343" spans="1:16">
      <c r="A343" s="32" t="s">
        <v>846</v>
      </c>
      <c r="B343" s="31" t="s">
        <v>274</v>
      </c>
      <c r="C343" s="32" t="s">
        <v>847</v>
      </c>
      <c r="D343" s="54">
        <v>0</v>
      </c>
      <c r="E343" s="54">
        <v>0</v>
      </c>
      <c r="F343" s="54">
        <v>0</v>
      </c>
      <c r="G343" s="54"/>
      <c r="H343" s="54"/>
      <c r="I343" s="54">
        <v>0</v>
      </c>
      <c r="J343" s="54">
        <v>0</v>
      </c>
      <c r="K343" s="54">
        <v>0</v>
      </c>
      <c r="L343" s="54"/>
      <c r="M343" s="54"/>
      <c r="N343" s="54"/>
      <c r="O343" s="54"/>
      <c r="P343" s="54">
        <f>SUM(D343:O343)</f>
        <v>0</v>
      </c>
    </row>
    <row r="344" spans="1:16">
      <c r="A344" s="50" t="s">
        <v>848</v>
      </c>
      <c r="B344" s="31"/>
      <c r="C344" s="50" t="s">
        <v>849</v>
      </c>
      <c r="D344" s="56">
        <f t="shared" ref="D344:P344" si="139">D345+D347</f>
        <v>114311.83</v>
      </c>
      <c r="E344" s="56">
        <f t="shared" si="139"/>
        <v>114311.83</v>
      </c>
      <c r="F344" s="56">
        <f t="shared" si="139"/>
        <v>114311.83</v>
      </c>
      <c r="G344" s="56">
        <f t="shared" si="139"/>
        <v>114311.83</v>
      </c>
      <c r="H344" s="56">
        <f t="shared" si="139"/>
        <v>114311.83</v>
      </c>
      <c r="I344" s="56">
        <f t="shared" si="139"/>
        <v>114311.83</v>
      </c>
      <c r="J344" s="56">
        <f t="shared" si="139"/>
        <v>114311.83</v>
      </c>
      <c r="K344" s="56">
        <f t="shared" si="139"/>
        <v>228623.66</v>
      </c>
      <c r="L344" s="56">
        <f t="shared" si="139"/>
        <v>114311.83</v>
      </c>
      <c r="M344" s="56">
        <f t="shared" si="139"/>
        <v>114311.83</v>
      </c>
      <c r="N344" s="56">
        <f t="shared" si="139"/>
        <v>114311.83</v>
      </c>
      <c r="O344" s="56">
        <f t="shared" si="139"/>
        <v>114311.83</v>
      </c>
      <c r="P344" s="56">
        <f t="shared" si="139"/>
        <v>1486053.7900000003</v>
      </c>
    </row>
    <row r="345" spans="1:16">
      <c r="A345" s="50" t="s">
        <v>850</v>
      </c>
      <c r="B345" s="31"/>
      <c r="C345" s="50" t="s">
        <v>851</v>
      </c>
      <c r="D345" s="56">
        <f>D346</f>
        <v>0</v>
      </c>
      <c r="E345" s="56">
        <f t="shared" ref="E345:P345" si="140">E346</f>
        <v>0</v>
      </c>
      <c r="F345" s="56">
        <f t="shared" si="140"/>
        <v>0</v>
      </c>
      <c r="G345" s="56">
        <f t="shared" si="140"/>
        <v>0</v>
      </c>
      <c r="H345" s="56">
        <f t="shared" si="140"/>
        <v>0</v>
      </c>
      <c r="I345" s="56">
        <f t="shared" si="140"/>
        <v>0</v>
      </c>
      <c r="J345" s="56">
        <f t="shared" si="140"/>
        <v>0</v>
      </c>
      <c r="K345" s="56">
        <f t="shared" si="140"/>
        <v>0</v>
      </c>
      <c r="L345" s="56">
        <f t="shared" si="140"/>
        <v>0</v>
      </c>
      <c r="M345" s="56">
        <f t="shared" si="140"/>
        <v>0</v>
      </c>
      <c r="N345" s="56">
        <f t="shared" si="140"/>
        <v>0</v>
      </c>
      <c r="O345" s="56">
        <f t="shared" si="140"/>
        <v>0</v>
      </c>
      <c r="P345" s="56">
        <f t="shared" si="140"/>
        <v>0</v>
      </c>
    </row>
    <row r="346" spans="1:16">
      <c r="A346" s="32" t="s">
        <v>852</v>
      </c>
      <c r="B346" s="31" t="s">
        <v>254</v>
      </c>
      <c r="C346" s="32" t="s">
        <v>853</v>
      </c>
      <c r="D346" s="54"/>
      <c r="E346" s="54"/>
      <c r="F346" s="54"/>
      <c r="G346" s="54"/>
      <c r="H346" s="54"/>
      <c r="I346" s="54"/>
      <c r="J346" s="54">
        <v>0</v>
      </c>
      <c r="K346" s="54"/>
      <c r="L346" s="54"/>
      <c r="M346" s="54"/>
      <c r="N346" s="54"/>
      <c r="O346" s="54"/>
      <c r="P346" s="54">
        <f>SUM(D346:O346)</f>
        <v>0</v>
      </c>
    </row>
    <row r="347" spans="1:16">
      <c r="A347" s="50" t="s">
        <v>854</v>
      </c>
      <c r="B347" s="31"/>
      <c r="C347" s="50" t="s">
        <v>855</v>
      </c>
      <c r="D347" s="56">
        <f>D348</f>
        <v>114311.83</v>
      </c>
      <c r="E347" s="56">
        <f t="shared" ref="E347:P347" si="141">E348</f>
        <v>114311.83</v>
      </c>
      <c r="F347" s="56">
        <f t="shared" si="141"/>
        <v>114311.83</v>
      </c>
      <c r="G347" s="56">
        <f t="shared" si="141"/>
        <v>114311.83</v>
      </c>
      <c r="H347" s="56">
        <f t="shared" si="141"/>
        <v>114311.83</v>
      </c>
      <c r="I347" s="56">
        <f t="shared" si="141"/>
        <v>114311.83</v>
      </c>
      <c r="J347" s="56">
        <f t="shared" si="141"/>
        <v>114311.83</v>
      </c>
      <c r="K347" s="56">
        <f t="shared" si="141"/>
        <v>228623.66</v>
      </c>
      <c r="L347" s="56">
        <f t="shared" si="141"/>
        <v>114311.83</v>
      </c>
      <c r="M347" s="56">
        <f t="shared" si="141"/>
        <v>114311.83</v>
      </c>
      <c r="N347" s="56">
        <f t="shared" si="141"/>
        <v>114311.83</v>
      </c>
      <c r="O347" s="56">
        <f t="shared" si="141"/>
        <v>114311.83</v>
      </c>
      <c r="P347" s="56">
        <f t="shared" si="141"/>
        <v>1486053.7900000003</v>
      </c>
    </row>
    <row r="348" spans="1:16">
      <c r="A348" s="32" t="s">
        <v>856</v>
      </c>
      <c r="B348" s="31" t="s">
        <v>280</v>
      </c>
      <c r="C348" s="32" t="s">
        <v>857</v>
      </c>
      <c r="D348" s="54">
        <v>114311.83</v>
      </c>
      <c r="E348" s="54">
        <v>114311.83</v>
      </c>
      <c r="F348" s="54">
        <v>114311.83</v>
      </c>
      <c r="G348" s="54">
        <v>114311.83</v>
      </c>
      <c r="H348" s="54">
        <v>114311.83</v>
      </c>
      <c r="I348" s="54">
        <v>114311.83</v>
      </c>
      <c r="J348" s="54">
        <v>114311.83</v>
      </c>
      <c r="K348" s="54">
        <v>228623.66</v>
      </c>
      <c r="L348" s="54">
        <f>J348</f>
        <v>114311.83</v>
      </c>
      <c r="M348" s="54">
        <f>L348</f>
        <v>114311.83</v>
      </c>
      <c r="N348" s="54">
        <f>M348</f>
        <v>114311.83</v>
      </c>
      <c r="O348" s="54">
        <f>N348</f>
        <v>114311.83</v>
      </c>
      <c r="P348" s="54">
        <f>SUM(D348:O348)</f>
        <v>1486053.7900000003</v>
      </c>
    </row>
    <row r="349" spans="1:16">
      <c r="A349" s="50" t="s">
        <v>858</v>
      </c>
      <c r="B349" s="31"/>
      <c r="C349" s="50" t="s">
        <v>859</v>
      </c>
      <c r="D349" s="56">
        <f t="shared" ref="D349:I349" si="142">D350+D351</f>
        <v>30000</v>
      </c>
      <c r="E349" s="56">
        <f t="shared" si="142"/>
        <v>0</v>
      </c>
      <c r="F349" s="56">
        <f t="shared" si="142"/>
        <v>0</v>
      </c>
      <c r="G349" s="56">
        <f t="shared" si="142"/>
        <v>0</v>
      </c>
      <c r="H349" s="56">
        <f t="shared" si="142"/>
        <v>0</v>
      </c>
      <c r="I349" s="56">
        <f t="shared" si="142"/>
        <v>0</v>
      </c>
      <c r="J349" s="56">
        <f t="shared" ref="J349:P349" si="143">J350+J351+J352</f>
        <v>0</v>
      </c>
      <c r="K349" s="56">
        <f t="shared" si="143"/>
        <v>0</v>
      </c>
      <c r="L349" s="56">
        <f t="shared" si="143"/>
        <v>0</v>
      </c>
      <c r="M349" s="56">
        <f t="shared" si="143"/>
        <v>0</v>
      </c>
      <c r="N349" s="56">
        <f t="shared" si="143"/>
        <v>0</v>
      </c>
      <c r="O349" s="56">
        <f t="shared" si="143"/>
        <v>0</v>
      </c>
      <c r="P349" s="56">
        <f t="shared" si="143"/>
        <v>30000</v>
      </c>
    </row>
    <row r="350" spans="1:16">
      <c r="A350" s="50" t="s">
        <v>860</v>
      </c>
      <c r="B350" s="31" t="s">
        <v>367</v>
      </c>
      <c r="C350" s="50" t="s">
        <v>861</v>
      </c>
      <c r="D350" s="56"/>
      <c r="E350" s="56">
        <v>0</v>
      </c>
      <c r="F350" s="56">
        <v>0</v>
      </c>
      <c r="G350" s="56"/>
      <c r="H350" s="56"/>
      <c r="I350" s="56">
        <v>0</v>
      </c>
      <c r="J350" s="56">
        <v>0</v>
      </c>
      <c r="K350" s="56"/>
      <c r="L350" s="56"/>
      <c r="M350" s="56"/>
      <c r="N350" s="56"/>
      <c r="O350" s="56"/>
      <c r="P350" s="54">
        <f>SUM(D350:O350)</f>
        <v>0</v>
      </c>
    </row>
    <row r="351" spans="1:16">
      <c r="A351" s="50" t="s">
        <v>862</v>
      </c>
      <c r="B351" s="31" t="s">
        <v>271</v>
      </c>
      <c r="C351" s="50" t="s">
        <v>863</v>
      </c>
      <c r="D351" s="56">
        <v>30000</v>
      </c>
      <c r="E351" s="56">
        <v>0</v>
      </c>
      <c r="F351" s="56">
        <v>0</v>
      </c>
      <c r="G351" s="56"/>
      <c r="H351" s="56"/>
      <c r="I351" s="56">
        <v>0</v>
      </c>
      <c r="J351" s="56">
        <v>0</v>
      </c>
      <c r="K351" s="56"/>
      <c r="L351" s="56"/>
      <c r="M351" s="56"/>
      <c r="N351" s="56"/>
      <c r="O351" s="56"/>
      <c r="P351" s="54">
        <f>SUM(D351:O351)</f>
        <v>30000</v>
      </c>
    </row>
    <row r="352" spans="1:16">
      <c r="A352" s="50" t="s">
        <v>864</v>
      </c>
      <c r="B352" s="31" t="s">
        <v>271</v>
      </c>
      <c r="C352" s="50" t="s">
        <v>865</v>
      </c>
      <c r="D352" s="56"/>
      <c r="E352" s="56">
        <v>0</v>
      </c>
      <c r="F352" s="56">
        <v>0</v>
      </c>
      <c r="G352" s="56"/>
      <c r="H352" s="56"/>
      <c r="I352" s="56">
        <v>0</v>
      </c>
      <c r="J352" s="56">
        <v>0</v>
      </c>
      <c r="K352" s="56"/>
      <c r="L352" s="56"/>
      <c r="M352" s="56"/>
      <c r="N352" s="56"/>
      <c r="O352" s="56"/>
      <c r="P352" s="54">
        <f>SUM(D352:O352)</f>
        <v>0</v>
      </c>
    </row>
    <row r="353" spans="1:16" ht="22.5">
      <c r="A353" s="50" t="s">
        <v>866</v>
      </c>
      <c r="B353" s="31"/>
      <c r="C353" s="55" t="s">
        <v>867</v>
      </c>
      <c r="D353" s="56">
        <f t="shared" ref="D353:P353" si="144">D354</f>
        <v>211185.2</v>
      </c>
      <c r="E353" s="56">
        <f t="shared" si="144"/>
        <v>469752.86000000004</v>
      </c>
      <c r="F353" s="56">
        <f t="shared" si="144"/>
        <v>107045.23999999999</v>
      </c>
      <c r="G353" s="56">
        <f t="shared" si="144"/>
        <v>138237.81</v>
      </c>
      <c r="H353" s="56">
        <f t="shared" si="144"/>
        <v>130657.81999999999</v>
      </c>
      <c r="I353" s="56">
        <f t="shared" si="144"/>
        <v>42580.61</v>
      </c>
      <c r="J353" s="56">
        <f t="shared" si="144"/>
        <v>95431.95</v>
      </c>
      <c r="K353" s="56">
        <f t="shared" si="144"/>
        <v>241875.93</v>
      </c>
      <c r="L353" s="56">
        <f t="shared" si="144"/>
        <v>130152.51999999999</v>
      </c>
      <c r="M353" s="56">
        <f t="shared" si="144"/>
        <v>130152.51999999999</v>
      </c>
      <c r="N353" s="56">
        <f t="shared" si="144"/>
        <v>130152.51999999999</v>
      </c>
      <c r="O353" s="56">
        <f t="shared" si="144"/>
        <v>130152.51999999999</v>
      </c>
      <c r="P353" s="56">
        <f t="shared" si="144"/>
        <v>1957377.5</v>
      </c>
    </row>
    <row r="354" spans="1:16">
      <c r="A354" s="50" t="s">
        <v>868</v>
      </c>
      <c r="B354" s="31"/>
      <c r="C354" s="50" t="s">
        <v>869</v>
      </c>
      <c r="D354" s="56">
        <f>SUM(D356:D363)</f>
        <v>211185.2</v>
      </c>
      <c r="E354" s="56">
        <f>SUM(E356:E364)</f>
        <v>469752.86000000004</v>
      </c>
      <c r="F354" s="56">
        <f>SUM(F356:F364)</f>
        <v>107045.23999999999</v>
      </c>
      <c r="G354" s="56">
        <f>SUM(G356:G364)</f>
        <v>138237.81</v>
      </c>
      <c r="H354" s="56">
        <f>SUM(H356:H364)</f>
        <v>130657.81999999999</v>
      </c>
      <c r="I354" s="56">
        <f>SUM(I356:I364)</f>
        <v>42580.61</v>
      </c>
      <c r="J354" s="56">
        <f>SUM(J355:J364)</f>
        <v>95431.95</v>
      </c>
      <c r="K354" s="56">
        <f>SUM(K355:K365)</f>
        <v>241875.93</v>
      </c>
      <c r="L354" s="56">
        <f>SUM(L355:L364)</f>
        <v>130152.51999999999</v>
      </c>
      <c r="M354" s="56">
        <f>SUM(M355:M364)</f>
        <v>130152.51999999999</v>
      </c>
      <c r="N354" s="56">
        <f>SUM(N355:N364)</f>
        <v>130152.51999999999</v>
      </c>
      <c r="O354" s="56">
        <f>SUM(O355:O364)</f>
        <v>130152.51999999999</v>
      </c>
      <c r="P354" s="56">
        <f>SUM(P355:P365)</f>
        <v>1957377.5</v>
      </c>
    </row>
    <row r="355" spans="1:16">
      <c r="A355" s="50"/>
      <c r="B355" s="31" t="s">
        <v>426</v>
      </c>
      <c r="C355" s="50" t="s">
        <v>870</v>
      </c>
      <c r="D355" s="56"/>
      <c r="E355" s="56"/>
      <c r="F355" s="56"/>
      <c r="G355" s="56"/>
      <c r="H355" s="56"/>
      <c r="I355" s="56"/>
      <c r="J355" s="56">
        <v>480</v>
      </c>
      <c r="K355" s="56"/>
      <c r="L355" s="56"/>
      <c r="M355" s="56"/>
      <c r="N355" s="56"/>
      <c r="O355" s="56"/>
      <c r="P355" s="54">
        <f t="shared" ref="P355:P384" si="145">SUM(D355:O355)</f>
        <v>480</v>
      </c>
    </row>
    <row r="356" spans="1:16">
      <c r="A356" s="32" t="s">
        <v>871</v>
      </c>
      <c r="B356" s="31" t="s">
        <v>405</v>
      </c>
      <c r="C356" s="32" t="s">
        <v>872</v>
      </c>
      <c r="D356" s="54">
        <v>20664.75</v>
      </c>
      <c r="E356" s="54">
        <v>20664.75</v>
      </c>
      <c r="F356" s="54">
        <v>20664.75</v>
      </c>
      <c r="G356" s="54">
        <v>20664.75</v>
      </c>
      <c r="H356" s="54">
        <v>20664.75</v>
      </c>
      <c r="I356" s="54">
        <v>0</v>
      </c>
      <c r="J356" s="54"/>
      <c r="K356" s="54">
        <v>108000</v>
      </c>
      <c r="L356" s="54">
        <f>H356</f>
        <v>20664.75</v>
      </c>
      <c r="M356" s="54">
        <f>L356</f>
        <v>20664.75</v>
      </c>
      <c r="N356" s="54">
        <f>M356</f>
        <v>20664.75</v>
      </c>
      <c r="O356" s="54">
        <f>N356</f>
        <v>20664.75</v>
      </c>
      <c r="P356" s="54">
        <f t="shared" si="145"/>
        <v>293982.75</v>
      </c>
    </row>
    <row r="357" spans="1:16">
      <c r="A357" s="32" t="s">
        <v>873</v>
      </c>
      <c r="B357" s="31" t="s">
        <v>402</v>
      </c>
      <c r="C357" s="32" t="s">
        <v>874</v>
      </c>
      <c r="D357" s="54">
        <v>36000</v>
      </c>
      <c r="E357" s="54">
        <v>36000</v>
      </c>
      <c r="F357" s="54">
        <v>36000</v>
      </c>
      <c r="G357" s="54">
        <v>36000</v>
      </c>
      <c r="H357" s="54">
        <v>36000</v>
      </c>
      <c r="I357" s="54">
        <v>0</v>
      </c>
      <c r="J357" s="54">
        <v>36000</v>
      </c>
      <c r="K357" s="54">
        <v>36000</v>
      </c>
      <c r="L357" s="54">
        <f>H357</f>
        <v>36000</v>
      </c>
      <c r="M357" s="54">
        <f t="shared" ref="M357:O361" si="146">L357</f>
        <v>36000</v>
      </c>
      <c r="N357" s="54">
        <f t="shared" si="146"/>
        <v>36000</v>
      </c>
      <c r="O357" s="54">
        <f t="shared" si="146"/>
        <v>36000</v>
      </c>
      <c r="P357" s="54">
        <f t="shared" si="145"/>
        <v>396000</v>
      </c>
    </row>
    <row r="358" spans="1:16">
      <c r="A358" s="32" t="s">
        <v>875</v>
      </c>
      <c r="B358" s="31" t="s">
        <v>408</v>
      </c>
      <c r="C358" s="32" t="s">
        <v>876</v>
      </c>
      <c r="D358" s="54">
        <v>17400</v>
      </c>
      <c r="E358" s="54">
        <v>121000</v>
      </c>
      <c r="F358" s="54">
        <v>17400</v>
      </c>
      <c r="G358" s="54">
        <v>26800</v>
      </c>
      <c r="H358" s="54">
        <v>17400</v>
      </c>
      <c r="I358" s="54">
        <v>17400</v>
      </c>
      <c r="J358" s="54">
        <v>4400</v>
      </c>
      <c r="K358" s="54">
        <v>13000</v>
      </c>
      <c r="L358" s="54">
        <f>H358</f>
        <v>17400</v>
      </c>
      <c r="M358" s="54">
        <f t="shared" si="146"/>
        <v>17400</v>
      </c>
      <c r="N358" s="54">
        <f t="shared" si="146"/>
        <v>17400</v>
      </c>
      <c r="O358" s="54">
        <f t="shared" si="146"/>
        <v>17400</v>
      </c>
      <c r="P358" s="54">
        <f t="shared" si="145"/>
        <v>304400</v>
      </c>
    </row>
    <row r="359" spans="1:16">
      <c r="A359" s="32" t="s">
        <v>877</v>
      </c>
      <c r="B359" s="31" t="s">
        <v>411</v>
      </c>
      <c r="C359" s="32" t="s">
        <v>878</v>
      </c>
      <c r="D359" s="54">
        <v>25180.61</v>
      </c>
      <c r="E359" s="54">
        <v>25180.61</v>
      </c>
      <c r="F359" s="54">
        <v>0</v>
      </c>
      <c r="G359" s="54">
        <v>50361.22</v>
      </c>
      <c r="H359" s="54">
        <v>25180.61</v>
      </c>
      <c r="I359" s="54">
        <v>25180.61</v>
      </c>
      <c r="J359" s="54"/>
      <c r="K359" s="54">
        <v>25180.61</v>
      </c>
      <c r="L359" s="54">
        <f>H359</f>
        <v>25180.61</v>
      </c>
      <c r="M359" s="54">
        <f t="shared" si="146"/>
        <v>25180.61</v>
      </c>
      <c r="N359" s="54">
        <f t="shared" si="146"/>
        <v>25180.61</v>
      </c>
      <c r="O359" s="54">
        <f t="shared" si="146"/>
        <v>25180.61</v>
      </c>
      <c r="P359" s="54">
        <f t="shared" si="145"/>
        <v>276986.70999999996</v>
      </c>
    </row>
    <row r="360" spans="1:16">
      <c r="A360" s="32" t="s">
        <v>879</v>
      </c>
      <c r="B360" s="31" t="s">
        <v>441</v>
      </c>
      <c r="C360" s="32" t="s">
        <v>880</v>
      </c>
      <c r="D360" s="54">
        <v>0</v>
      </c>
      <c r="E360" s="54">
        <v>89995.66</v>
      </c>
      <c r="F360" s="54">
        <v>27518.65</v>
      </c>
      <c r="G360" s="54">
        <v>0</v>
      </c>
      <c r="H360" s="54">
        <v>27000.62</v>
      </c>
      <c r="I360" s="54">
        <v>0</v>
      </c>
      <c r="J360" s="54"/>
      <c r="K360" s="54">
        <v>26495.32</v>
      </c>
      <c r="L360" s="54">
        <f>K360</f>
        <v>26495.32</v>
      </c>
      <c r="M360" s="54">
        <f t="shared" si="146"/>
        <v>26495.32</v>
      </c>
      <c r="N360" s="54">
        <f t="shared" si="146"/>
        <v>26495.32</v>
      </c>
      <c r="O360" s="54">
        <f t="shared" si="146"/>
        <v>26495.32</v>
      </c>
      <c r="P360" s="54">
        <f t="shared" si="145"/>
        <v>276991.53000000003</v>
      </c>
    </row>
    <row r="361" spans="1:16">
      <c r="A361" s="32" t="s">
        <v>881</v>
      </c>
      <c r="B361" s="31" t="s">
        <v>459</v>
      </c>
      <c r="C361" s="32" t="s">
        <v>882</v>
      </c>
      <c r="D361" s="54">
        <v>4411.84</v>
      </c>
      <c r="E361" s="54">
        <v>4411.84</v>
      </c>
      <c r="F361" s="54">
        <v>4411.84</v>
      </c>
      <c r="G361" s="54">
        <v>4411.84</v>
      </c>
      <c r="H361" s="54">
        <v>4411.84</v>
      </c>
      <c r="I361" s="54">
        <v>0</v>
      </c>
      <c r="J361" s="54">
        <v>4411.84</v>
      </c>
      <c r="K361" s="54">
        <v>0</v>
      </c>
      <c r="L361" s="54">
        <f>J361</f>
        <v>4411.84</v>
      </c>
      <c r="M361" s="54">
        <f t="shared" si="146"/>
        <v>4411.84</v>
      </c>
      <c r="N361" s="54">
        <f t="shared" si="146"/>
        <v>4411.84</v>
      </c>
      <c r="O361" s="54">
        <f t="shared" si="146"/>
        <v>4411.84</v>
      </c>
      <c r="P361" s="54">
        <f t="shared" si="145"/>
        <v>44118.399999999994</v>
      </c>
    </row>
    <row r="362" spans="1:16">
      <c r="A362" s="32" t="s">
        <v>883</v>
      </c>
      <c r="B362" s="31" t="s">
        <v>462</v>
      </c>
      <c r="C362" s="32" t="s">
        <v>884</v>
      </c>
      <c r="D362" s="54">
        <v>54128</v>
      </c>
      <c r="E362" s="54">
        <v>0</v>
      </c>
      <c r="F362" s="54">
        <v>1050</v>
      </c>
      <c r="G362" s="54">
        <v>0</v>
      </c>
      <c r="H362" s="54">
        <v>0</v>
      </c>
      <c r="I362" s="54">
        <v>0</v>
      </c>
      <c r="J362" s="54"/>
      <c r="K362" s="54">
        <v>0</v>
      </c>
      <c r="L362" s="54"/>
      <c r="M362" s="54"/>
      <c r="N362" s="54"/>
      <c r="O362" s="54"/>
      <c r="P362" s="54">
        <f t="shared" si="145"/>
        <v>55178</v>
      </c>
    </row>
    <row r="363" spans="1:16">
      <c r="A363" s="32" t="s">
        <v>885</v>
      </c>
      <c r="B363" s="31" t="s">
        <v>465</v>
      </c>
      <c r="C363" s="32" t="s">
        <v>886</v>
      </c>
      <c r="D363" s="54">
        <v>53400</v>
      </c>
      <c r="E363" s="54">
        <v>133500</v>
      </c>
      <c r="F363" s="54">
        <v>0</v>
      </c>
      <c r="G363" s="54">
        <v>0</v>
      </c>
      <c r="H363" s="54">
        <v>0</v>
      </c>
      <c r="I363" s="54">
        <v>0</v>
      </c>
      <c r="J363" s="54">
        <v>50140.11</v>
      </c>
      <c r="K363" s="54">
        <v>0</v>
      </c>
      <c r="L363" s="54"/>
      <c r="M363" s="54"/>
      <c r="N363" s="54"/>
      <c r="O363" s="54"/>
      <c r="P363" s="54">
        <f t="shared" si="145"/>
        <v>237040.11</v>
      </c>
    </row>
    <row r="364" spans="1:16">
      <c r="A364" s="32" t="s">
        <v>887</v>
      </c>
      <c r="B364" s="31" t="s">
        <v>468</v>
      </c>
      <c r="C364" s="32" t="s">
        <v>888</v>
      </c>
      <c r="D364" s="54"/>
      <c r="E364" s="54">
        <v>39000</v>
      </c>
      <c r="F364" s="54">
        <v>0</v>
      </c>
      <c r="G364" s="54">
        <v>0</v>
      </c>
      <c r="H364" s="54">
        <v>0</v>
      </c>
      <c r="I364" s="54">
        <v>0</v>
      </c>
      <c r="J364" s="54"/>
      <c r="K364" s="54">
        <v>0</v>
      </c>
      <c r="L364" s="54"/>
      <c r="M364" s="54"/>
      <c r="N364" s="54"/>
      <c r="O364" s="54"/>
      <c r="P364" s="54">
        <f t="shared" si="145"/>
        <v>39000</v>
      </c>
    </row>
    <row r="365" spans="1:16">
      <c r="A365" s="32" t="s">
        <v>889</v>
      </c>
      <c r="B365" s="31" t="s">
        <v>477</v>
      </c>
      <c r="C365" s="32" t="s">
        <v>890</v>
      </c>
      <c r="D365" s="54"/>
      <c r="E365" s="54"/>
      <c r="F365" s="54"/>
      <c r="G365" s="54"/>
      <c r="H365" s="54"/>
      <c r="I365" s="54"/>
      <c r="J365" s="54"/>
      <c r="K365" s="54">
        <v>33200</v>
      </c>
      <c r="L365" s="54"/>
      <c r="M365" s="54"/>
      <c r="N365" s="54"/>
      <c r="O365" s="54"/>
      <c r="P365" s="54">
        <f t="shared" si="145"/>
        <v>33200</v>
      </c>
    </row>
    <row r="366" spans="1:16" ht="22.5">
      <c r="A366" s="50" t="s">
        <v>891</v>
      </c>
      <c r="B366" s="31"/>
      <c r="C366" s="55" t="s">
        <v>892</v>
      </c>
      <c r="D366" s="56">
        <f t="shared" ref="D366:O366" si="147">SUM(D367:D371)</f>
        <v>869842.39</v>
      </c>
      <c r="E366" s="56">
        <f t="shared" si="147"/>
        <v>0</v>
      </c>
      <c r="F366" s="56">
        <f t="shared" si="147"/>
        <v>972315.11</v>
      </c>
      <c r="G366" s="56">
        <f t="shared" si="147"/>
        <v>627601.94999999995</v>
      </c>
      <c r="H366" s="56">
        <f t="shared" si="147"/>
        <v>653021.35</v>
      </c>
      <c r="I366" s="56">
        <f t="shared" si="147"/>
        <v>655723.98</v>
      </c>
      <c r="J366" s="56">
        <f t="shared" si="147"/>
        <v>655736.75999999989</v>
      </c>
      <c r="K366" s="56">
        <f t="shared" si="147"/>
        <v>638282.74</v>
      </c>
      <c r="L366" s="56">
        <f t="shared" si="147"/>
        <v>697747.7</v>
      </c>
      <c r="M366" s="56">
        <f t="shared" si="147"/>
        <v>692020.58</v>
      </c>
      <c r="N366" s="56">
        <f t="shared" si="147"/>
        <v>697747.7</v>
      </c>
      <c r="O366" s="56">
        <f t="shared" si="147"/>
        <v>692020.57</v>
      </c>
      <c r="P366" s="56">
        <f>SUM(P367:P371)</f>
        <v>7852060.830000001</v>
      </c>
    </row>
    <row r="367" spans="1:16">
      <c r="A367" s="32" t="s">
        <v>893</v>
      </c>
      <c r="B367" s="31" t="s">
        <v>485</v>
      </c>
      <c r="C367" s="32" t="s">
        <v>894</v>
      </c>
      <c r="D367" s="54">
        <v>869842.39</v>
      </c>
      <c r="E367" s="54">
        <v>0</v>
      </c>
      <c r="F367" s="54">
        <v>787177.11</v>
      </c>
      <c r="G367" s="54">
        <v>431575.74</v>
      </c>
      <c r="H367" s="54">
        <v>454445.14</v>
      </c>
      <c r="I367" s="54">
        <v>450097.77</v>
      </c>
      <c r="J367" s="54">
        <v>451583.43</v>
      </c>
      <c r="K367" s="54">
        <v>461468.53</v>
      </c>
      <c r="L367" s="54">
        <v>494554.37</v>
      </c>
      <c r="M367" s="54">
        <f>L367</f>
        <v>494554.37</v>
      </c>
      <c r="N367" s="54">
        <f>M367</f>
        <v>494554.37</v>
      </c>
      <c r="O367" s="54">
        <v>494554.36</v>
      </c>
      <c r="P367" s="54">
        <f t="shared" si="145"/>
        <v>5884407.580000001</v>
      </c>
    </row>
    <row r="368" spans="1:16">
      <c r="A368" s="32" t="s">
        <v>895</v>
      </c>
      <c r="B368" s="31" t="s">
        <v>500</v>
      </c>
      <c r="C368" s="32" t="s">
        <v>896</v>
      </c>
      <c r="D368" s="54">
        <v>0</v>
      </c>
      <c r="E368" s="54">
        <v>0</v>
      </c>
      <c r="F368" s="54">
        <v>0</v>
      </c>
      <c r="G368" s="54">
        <v>0</v>
      </c>
      <c r="H368" s="54">
        <v>2550</v>
      </c>
      <c r="I368" s="54">
        <v>0</v>
      </c>
      <c r="J368" s="54">
        <v>0</v>
      </c>
      <c r="K368" s="54">
        <v>0</v>
      </c>
      <c r="L368" s="54"/>
      <c r="M368" s="54"/>
      <c r="N368" s="54"/>
      <c r="O368" s="54"/>
      <c r="P368" s="54">
        <f t="shared" si="145"/>
        <v>2550</v>
      </c>
    </row>
    <row r="369" spans="1:16" ht="18">
      <c r="A369" s="32" t="s">
        <v>897</v>
      </c>
      <c r="B369" s="31" t="s">
        <v>488</v>
      </c>
      <c r="C369" s="33" t="s">
        <v>898</v>
      </c>
      <c r="D369" s="54">
        <v>0</v>
      </c>
      <c r="E369" s="54">
        <v>0</v>
      </c>
      <c r="F369" s="54">
        <v>149498</v>
      </c>
      <c r="G369" s="54">
        <v>149498</v>
      </c>
      <c r="H369" s="54">
        <v>149498</v>
      </c>
      <c r="I369" s="54">
        <v>149498</v>
      </c>
      <c r="J369" s="54">
        <v>149498</v>
      </c>
      <c r="K369" s="54">
        <v>136046</v>
      </c>
      <c r="L369" s="54">
        <f>J369</f>
        <v>149498</v>
      </c>
      <c r="M369" s="54">
        <f t="shared" ref="M369:O370" si="148">L369</f>
        <v>149498</v>
      </c>
      <c r="N369" s="54">
        <f t="shared" si="148"/>
        <v>149498</v>
      </c>
      <c r="O369" s="54">
        <f t="shared" si="148"/>
        <v>149498</v>
      </c>
      <c r="P369" s="54">
        <f t="shared" si="145"/>
        <v>1481528</v>
      </c>
    </row>
    <row r="370" spans="1:16" ht="18">
      <c r="A370" s="32" t="s">
        <v>899</v>
      </c>
      <c r="B370" s="31" t="s">
        <v>491</v>
      </c>
      <c r="C370" s="33" t="s">
        <v>900</v>
      </c>
      <c r="D370" s="54">
        <v>0</v>
      </c>
      <c r="E370" s="54">
        <v>0</v>
      </c>
      <c r="F370" s="54">
        <v>0</v>
      </c>
      <c r="G370" s="54">
        <v>10888.21</v>
      </c>
      <c r="H370" s="54">
        <v>10888.21</v>
      </c>
      <c r="I370" s="54">
        <v>10888.21</v>
      </c>
      <c r="J370" s="54">
        <v>10888.21</v>
      </c>
      <c r="K370" s="54">
        <v>10888.21</v>
      </c>
      <c r="L370" s="54">
        <f>K370</f>
        <v>10888.21</v>
      </c>
      <c r="M370" s="54">
        <f t="shared" si="148"/>
        <v>10888.21</v>
      </c>
      <c r="N370" s="54">
        <f t="shared" si="148"/>
        <v>10888.21</v>
      </c>
      <c r="O370" s="54">
        <f t="shared" si="148"/>
        <v>10888.21</v>
      </c>
      <c r="P370" s="54">
        <f>SUM(D370:O370)</f>
        <v>97993.889999999985</v>
      </c>
    </row>
    <row r="371" spans="1:16" ht="22.5">
      <c r="A371" s="50" t="s">
        <v>901</v>
      </c>
      <c r="B371" s="31"/>
      <c r="C371" s="55" t="s">
        <v>902</v>
      </c>
      <c r="D371" s="56">
        <f t="shared" ref="D371:P371" si="149">SUM(D372:D374)</f>
        <v>0</v>
      </c>
      <c r="E371" s="56">
        <f t="shared" si="149"/>
        <v>0</v>
      </c>
      <c r="F371" s="56">
        <f t="shared" si="149"/>
        <v>35640</v>
      </c>
      <c r="G371" s="56">
        <f t="shared" si="149"/>
        <v>35640</v>
      </c>
      <c r="H371" s="56">
        <f t="shared" si="149"/>
        <v>35640</v>
      </c>
      <c r="I371" s="56">
        <f t="shared" si="149"/>
        <v>45240</v>
      </c>
      <c r="J371" s="56">
        <f t="shared" si="149"/>
        <v>43767.12</v>
      </c>
      <c r="K371" s="56">
        <f t="shared" si="149"/>
        <v>29880</v>
      </c>
      <c r="L371" s="56">
        <f t="shared" si="149"/>
        <v>42807.12</v>
      </c>
      <c r="M371" s="56">
        <f t="shared" si="149"/>
        <v>37080</v>
      </c>
      <c r="N371" s="56">
        <f t="shared" si="149"/>
        <v>42807.12</v>
      </c>
      <c r="O371" s="56">
        <f t="shared" si="149"/>
        <v>37080</v>
      </c>
      <c r="P371" s="56">
        <f t="shared" si="149"/>
        <v>385581.36</v>
      </c>
    </row>
    <row r="372" spans="1:16">
      <c r="A372" s="32" t="s">
        <v>903</v>
      </c>
      <c r="B372" s="31" t="s">
        <v>564</v>
      </c>
      <c r="C372" s="32" t="s">
        <v>904</v>
      </c>
      <c r="D372" s="54">
        <v>0</v>
      </c>
      <c r="E372" s="54">
        <v>0</v>
      </c>
      <c r="F372" s="54">
        <v>0</v>
      </c>
      <c r="G372" s="54">
        <v>0</v>
      </c>
      <c r="H372" s="54">
        <v>0</v>
      </c>
      <c r="I372" s="54">
        <v>0</v>
      </c>
      <c r="J372" s="54">
        <v>5727.12</v>
      </c>
      <c r="K372" s="54">
        <v>0</v>
      </c>
      <c r="L372" s="54">
        <f>J372</f>
        <v>5727.12</v>
      </c>
      <c r="M372" s="54">
        <v>0</v>
      </c>
      <c r="N372" s="54">
        <f>L372</f>
        <v>5727.12</v>
      </c>
      <c r="O372" s="54">
        <v>0</v>
      </c>
      <c r="P372" s="54">
        <f t="shared" si="145"/>
        <v>17181.36</v>
      </c>
    </row>
    <row r="373" spans="1:16">
      <c r="A373" s="32" t="s">
        <v>905</v>
      </c>
      <c r="B373" s="31" t="s">
        <v>494</v>
      </c>
      <c r="C373" s="32" t="s">
        <v>906</v>
      </c>
      <c r="D373" s="54">
        <v>0</v>
      </c>
      <c r="E373" s="54">
        <v>0</v>
      </c>
      <c r="F373" s="54">
        <v>35640</v>
      </c>
      <c r="G373" s="54">
        <v>35640</v>
      </c>
      <c r="H373" s="54">
        <v>35640</v>
      </c>
      <c r="I373" s="54">
        <v>35640</v>
      </c>
      <c r="J373" s="54">
        <v>35640</v>
      </c>
      <c r="K373" s="54">
        <v>29880</v>
      </c>
      <c r="L373" s="54">
        <v>34680</v>
      </c>
      <c r="M373" s="54">
        <f t="shared" ref="M373:O374" si="150">L373</f>
        <v>34680</v>
      </c>
      <c r="N373" s="54">
        <f t="shared" si="150"/>
        <v>34680</v>
      </c>
      <c r="O373" s="54">
        <f t="shared" si="150"/>
        <v>34680</v>
      </c>
      <c r="P373" s="54">
        <f t="shared" si="145"/>
        <v>346800</v>
      </c>
    </row>
    <row r="374" spans="1:16" ht="12.75" customHeight="1">
      <c r="A374" s="32" t="s">
        <v>907</v>
      </c>
      <c r="B374" s="31" t="s">
        <v>506</v>
      </c>
      <c r="C374" s="32" t="s">
        <v>908</v>
      </c>
      <c r="D374" s="54">
        <v>0</v>
      </c>
      <c r="E374" s="54">
        <v>0</v>
      </c>
      <c r="F374" s="54">
        <v>0</v>
      </c>
      <c r="G374" s="54">
        <v>0</v>
      </c>
      <c r="H374" s="54">
        <v>0</v>
      </c>
      <c r="I374" s="54">
        <v>9600</v>
      </c>
      <c r="J374" s="54">
        <v>2400</v>
      </c>
      <c r="K374" s="54">
        <v>0</v>
      </c>
      <c r="L374" s="54">
        <f>J374</f>
        <v>2400</v>
      </c>
      <c r="M374" s="54">
        <f t="shared" si="150"/>
        <v>2400</v>
      </c>
      <c r="N374" s="54">
        <f t="shared" si="150"/>
        <v>2400</v>
      </c>
      <c r="O374" s="54">
        <f t="shared" si="150"/>
        <v>2400</v>
      </c>
      <c r="P374" s="54">
        <f t="shared" si="145"/>
        <v>21600</v>
      </c>
    </row>
    <row r="375" spans="1:16" ht="12.75" customHeight="1">
      <c r="A375" s="50" t="s">
        <v>909</v>
      </c>
      <c r="B375" s="31"/>
      <c r="C375" s="50" t="s">
        <v>910</v>
      </c>
      <c r="D375" s="56">
        <f t="shared" ref="D375:O375" si="151">SUM(D376:D379)</f>
        <v>47557.93</v>
      </c>
      <c r="E375" s="56">
        <f t="shared" si="151"/>
        <v>47557.93</v>
      </c>
      <c r="F375" s="56">
        <f t="shared" si="151"/>
        <v>0</v>
      </c>
      <c r="G375" s="56">
        <f t="shared" si="151"/>
        <v>47557.93</v>
      </c>
      <c r="H375" s="56">
        <f t="shared" si="151"/>
        <v>47557.93</v>
      </c>
      <c r="I375" s="56">
        <f t="shared" si="151"/>
        <v>47557.93</v>
      </c>
      <c r="J375" s="56">
        <f t="shared" si="151"/>
        <v>47557.93</v>
      </c>
      <c r="K375" s="56">
        <f t="shared" si="151"/>
        <v>47557.93</v>
      </c>
      <c r="L375" s="56">
        <f t="shared" si="151"/>
        <v>47557.93</v>
      </c>
      <c r="M375" s="56">
        <f t="shared" si="151"/>
        <v>47557.93</v>
      </c>
      <c r="N375" s="56">
        <f t="shared" si="151"/>
        <v>47557.93</v>
      </c>
      <c r="O375" s="56">
        <f t="shared" si="151"/>
        <v>47557.93</v>
      </c>
      <c r="P375" s="56">
        <f>SUM(P376:P379)</f>
        <v>523137.2300000001</v>
      </c>
    </row>
    <row r="376" spans="1:16" ht="12.75" customHeight="1">
      <c r="A376" s="32" t="s">
        <v>911</v>
      </c>
      <c r="B376" s="31" t="s">
        <v>29</v>
      </c>
      <c r="C376" s="32" t="s">
        <v>912</v>
      </c>
      <c r="D376" s="54">
        <v>28534.76</v>
      </c>
      <c r="E376" s="54">
        <v>28534.76</v>
      </c>
      <c r="F376" s="54">
        <v>0</v>
      </c>
      <c r="G376" s="54">
        <v>28534.76</v>
      </c>
      <c r="H376" s="54">
        <v>28534.76</v>
      </c>
      <c r="I376" s="54">
        <v>28534.76</v>
      </c>
      <c r="J376" s="54">
        <v>28534.76</v>
      </c>
      <c r="K376" s="54">
        <v>28534.76</v>
      </c>
      <c r="L376" s="54">
        <f>K376</f>
        <v>28534.76</v>
      </c>
      <c r="M376" s="54">
        <f>L376</f>
        <v>28534.76</v>
      </c>
      <c r="N376" s="54">
        <f>M376</f>
        <v>28534.76</v>
      </c>
      <c r="O376" s="54">
        <f>N376</f>
        <v>28534.76</v>
      </c>
      <c r="P376" s="54">
        <f t="shared" si="145"/>
        <v>313882.36000000004</v>
      </c>
    </row>
    <row r="377" spans="1:16" ht="12.75" customHeight="1">
      <c r="A377" s="32" t="s">
        <v>913</v>
      </c>
      <c r="B377" s="31" t="s">
        <v>32</v>
      </c>
      <c r="C377" s="32" t="s">
        <v>914</v>
      </c>
      <c r="D377" s="54">
        <v>2377.9</v>
      </c>
      <c r="E377" s="54">
        <v>2377.9</v>
      </c>
      <c r="F377" s="54">
        <v>0</v>
      </c>
      <c r="G377" s="54">
        <v>2377.9</v>
      </c>
      <c r="H377" s="54">
        <v>2377.9</v>
      </c>
      <c r="I377" s="54">
        <v>2377.9</v>
      </c>
      <c r="J377" s="54">
        <v>2377.9</v>
      </c>
      <c r="K377" s="54">
        <v>2377.9</v>
      </c>
      <c r="L377" s="54">
        <f t="shared" ref="L377:O379" si="152">K377</f>
        <v>2377.9</v>
      </c>
      <c r="M377" s="54">
        <f t="shared" si="152"/>
        <v>2377.9</v>
      </c>
      <c r="N377" s="54">
        <f t="shared" si="152"/>
        <v>2377.9</v>
      </c>
      <c r="O377" s="54">
        <f t="shared" si="152"/>
        <v>2377.9</v>
      </c>
      <c r="P377" s="54">
        <f t="shared" si="145"/>
        <v>26156.900000000005</v>
      </c>
    </row>
    <row r="378" spans="1:16" ht="12.75" customHeight="1">
      <c r="A378" s="32" t="s">
        <v>915</v>
      </c>
      <c r="B378" s="31" t="s">
        <v>35</v>
      </c>
      <c r="C378" s="32" t="s">
        <v>916</v>
      </c>
      <c r="D378" s="54">
        <v>7133.69</v>
      </c>
      <c r="E378" s="54">
        <v>7133.69</v>
      </c>
      <c r="F378" s="54">
        <v>0</v>
      </c>
      <c r="G378" s="54">
        <v>7133.69</v>
      </c>
      <c r="H378" s="54">
        <v>7133.69</v>
      </c>
      <c r="I378" s="54">
        <v>7133.69</v>
      </c>
      <c r="J378" s="54">
        <v>7133.69</v>
      </c>
      <c r="K378" s="54">
        <v>7133.69</v>
      </c>
      <c r="L378" s="54">
        <f t="shared" si="152"/>
        <v>7133.69</v>
      </c>
      <c r="M378" s="54">
        <f t="shared" si="152"/>
        <v>7133.69</v>
      </c>
      <c r="N378" s="54">
        <f t="shared" si="152"/>
        <v>7133.69</v>
      </c>
      <c r="O378" s="54">
        <f t="shared" si="152"/>
        <v>7133.69</v>
      </c>
      <c r="P378" s="54">
        <f t="shared" si="145"/>
        <v>78470.590000000011</v>
      </c>
    </row>
    <row r="379" spans="1:16" ht="12.75" customHeight="1">
      <c r="A379" s="32" t="s">
        <v>917</v>
      </c>
      <c r="B379" s="31" t="s">
        <v>249</v>
      </c>
      <c r="C379" s="32" t="s">
        <v>918</v>
      </c>
      <c r="D379" s="54">
        <v>9511.58</v>
      </c>
      <c r="E379" s="54">
        <v>9511.58</v>
      </c>
      <c r="F379" s="54">
        <v>0</v>
      </c>
      <c r="G379" s="54">
        <v>9511.58</v>
      </c>
      <c r="H379" s="54">
        <v>9511.58</v>
      </c>
      <c r="I379" s="54">
        <v>9511.58</v>
      </c>
      <c r="J379" s="54">
        <v>9511.58</v>
      </c>
      <c r="K379" s="54">
        <v>9511.58</v>
      </c>
      <c r="L379" s="54">
        <f t="shared" si="152"/>
        <v>9511.58</v>
      </c>
      <c r="M379" s="54">
        <f t="shared" si="152"/>
        <v>9511.58</v>
      </c>
      <c r="N379" s="54">
        <f t="shared" si="152"/>
        <v>9511.58</v>
      </c>
      <c r="O379" s="54">
        <f t="shared" si="152"/>
        <v>9511.58</v>
      </c>
      <c r="P379" s="54">
        <f t="shared" si="145"/>
        <v>104627.38</v>
      </c>
    </row>
    <row r="380" spans="1:16">
      <c r="A380" s="50" t="s">
        <v>919</v>
      </c>
      <c r="B380" s="31"/>
      <c r="C380" s="50" t="s">
        <v>920</v>
      </c>
      <c r="D380" s="56">
        <f>SUM(D381:D384)</f>
        <v>434415.64</v>
      </c>
      <c r="E380" s="56">
        <f t="shared" ref="E380:P380" si="153">SUM(E381:E384)</f>
        <v>9803.66</v>
      </c>
      <c r="F380" s="56">
        <f t="shared" si="153"/>
        <v>10903.27</v>
      </c>
      <c r="G380" s="56">
        <f t="shared" si="153"/>
        <v>1070801.76</v>
      </c>
      <c r="H380" s="56">
        <f t="shared" si="153"/>
        <v>12703.91</v>
      </c>
      <c r="I380" s="56">
        <f t="shared" si="153"/>
        <v>10445.540000000001</v>
      </c>
      <c r="J380" s="56">
        <f t="shared" si="153"/>
        <v>110297.68</v>
      </c>
      <c r="K380" s="56">
        <f t="shared" si="153"/>
        <v>10568.79</v>
      </c>
      <c r="L380" s="56">
        <f t="shared" si="153"/>
        <v>10500</v>
      </c>
      <c r="M380" s="56">
        <f t="shared" si="153"/>
        <v>10500</v>
      </c>
      <c r="N380" s="56">
        <f t="shared" si="153"/>
        <v>10500</v>
      </c>
      <c r="O380" s="56">
        <f t="shared" si="153"/>
        <v>10500</v>
      </c>
      <c r="P380" s="56">
        <f t="shared" si="153"/>
        <v>1711940.25</v>
      </c>
    </row>
    <row r="381" spans="1:16">
      <c r="A381" s="32" t="s">
        <v>921</v>
      </c>
      <c r="B381" s="31" t="s">
        <v>29</v>
      </c>
      <c r="C381" s="32" t="s">
        <v>922</v>
      </c>
      <c r="D381" s="56">
        <v>425170.87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  <c r="L381" s="56"/>
      <c r="M381" s="56"/>
      <c r="N381" s="56"/>
      <c r="O381" s="56"/>
      <c r="P381" s="54">
        <f t="shared" si="145"/>
        <v>425170.87</v>
      </c>
    </row>
    <row r="382" spans="1:16">
      <c r="A382" s="32" t="s">
        <v>923</v>
      </c>
      <c r="B382" s="31" t="s">
        <v>29</v>
      </c>
      <c r="C382" s="32" t="s">
        <v>924</v>
      </c>
      <c r="D382" s="54">
        <v>9244.77</v>
      </c>
      <c r="E382" s="54">
        <v>9803.66</v>
      </c>
      <c r="F382" s="54">
        <v>10903.27</v>
      </c>
      <c r="G382" s="54">
        <v>12228.73</v>
      </c>
      <c r="H382" s="54">
        <v>12703.91</v>
      </c>
      <c r="I382" s="54">
        <v>10445.540000000001</v>
      </c>
      <c r="J382" s="54">
        <v>9827.1200000000008</v>
      </c>
      <c r="K382" s="54">
        <v>11039.35</v>
      </c>
      <c r="L382" s="54">
        <v>10500</v>
      </c>
      <c r="M382" s="54">
        <f>L382</f>
        <v>10500</v>
      </c>
      <c r="N382" s="54">
        <f>M382</f>
        <v>10500</v>
      </c>
      <c r="O382" s="54">
        <f>N382</f>
        <v>10500</v>
      </c>
      <c r="P382" s="54">
        <f t="shared" si="145"/>
        <v>128196.35</v>
      </c>
    </row>
    <row r="383" spans="1:16">
      <c r="A383" s="32" t="s">
        <v>925</v>
      </c>
      <c r="B383" s="31" t="s">
        <v>686</v>
      </c>
      <c r="C383" s="32" t="s">
        <v>926</v>
      </c>
      <c r="D383" s="54"/>
      <c r="E383" s="54"/>
      <c r="F383" s="54"/>
      <c r="G383" s="54"/>
      <c r="H383" s="54"/>
      <c r="I383" s="54"/>
      <c r="J383" s="54">
        <v>100470.56</v>
      </c>
      <c r="K383" s="54">
        <v>-470.56</v>
      </c>
      <c r="L383" s="54"/>
      <c r="M383" s="54"/>
      <c r="N383" s="54"/>
      <c r="O383" s="54"/>
      <c r="P383" s="54">
        <f t="shared" si="145"/>
        <v>100000</v>
      </c>
    </row>
    <row r="384" spans="1:16">
      <c r="A384" s="32" t="s">
        <v>927</v>
      </c>
      <c r="B384" s="31" t="s">
        <v>29</v>
      </c>
      <c r="C384" s="32" t="s">
        <v>928</v>
      </c>
      <c r="D384" s="54">
        <v>0</v>
      </c>
      <c r="E384" s="54">
        <v>0</v>
      </c>
      <c r="F384" s="54">
        <v>0</v>
      </c>
      <c r="G384" s="54">
        <v>1058573.03</v>
      </c>
      <c r="H384" s="54">
        <v>0</v>
      </c>
      <c r="I384" s="54">
        <v>0</v>
      </c>
      <c r="J384" s="54"/>
      <c r="K384" s="54">
        <v>0</v>
      </c>
      <c r="L384" s="54"/>
      <c r="M384" s="54"/>
      <c r="N384" s="54"/>
      <c r="O384" s="54"/>
      <c r="P384" s="54">
        <f t="shared" si="145"/>
        <v>1058573.03</v>
      </c>
    </row>
    <row r="385" spans="1:16">
      <c r="A385" s="47" t="s">
        <v>929</v>
      </c>
      <c r="B385" s="31"/>
      <c r="C385" s="47" t="s">
        <v>930</v>
      </c>
      <c r="D385" s="49">
        <f t="shared" ref="D385:P385" si="154">SUM(D386+D405+D422+D403)</f>
        <v>12640990.549999999</v>
      </c>
      <c r="E385" s="49">
        <f t="shared" si="154"/>
        <v>7974902.9200000009</v>
      </c>
      <c r="F385" s="49">
        <f t="shared" si="154"/>
        <v>8055656.9000000004</v>
      </c>
      <c r="G385" s="49">
        <f t="shared" si="154"/>
        <v>10388578.710000001</v>
      </c>
      <c r="H385" s="49">
        <f t="shared" si="154"/>
        <v>8795382.9900000002</v>
      </c>
      <c r="I385" s="49">
        <f t="shared" si="154"/>
        <v>9226528.8199999984</v>
      </c>
      <c r="J385" s="49">
        <f t="shared" si="154"/>
        <v>13644122.559999999</v>
      </c>
      <c r="K385" s="49">
        <f t="shared" si="154"/>
        <v>6513233.3600000003</v>
      </c>
      <c r="L385" s="49">
        <f t="shared" si="154"/>
        <v>8704581.75</v>
      </c>
      <c r="M385" s="49">
        <f t="shared" si="154"/>
        <v>6625121.75</v>
      </c>
      <c r="N385" s="49">
        <f t="shared" si="154"/>
        <v>7641111.75</v>
      </c>
      <c r="O385" s="49">
        <f t="shared" si="154"/>
        <v>12216702.99</v>
      </c>
      <c r="P385" s="49">
        <f t="shared" si="154"/>
        <v>112426915.05</v>
      </c>
    </row>
    <row r="386" spans="1:16">
      <c r="A386" s="50" t="s">
        <v>931</v>
      </c>
      <c r="B386" s="31"/>
      <c r="C386" s="50" t="s">
        <v>932</v>
      </c>
      <c r="D386" s="56">
        <f>SUM(D387+D392+D397+D402)</f>
        <v>12623269.209999999</v>
      </c>
      <c r="E386" s="56">
        <f>SUM(E387+E392+E397+E402)</f>
        <v>7316395.0800000001</v>
      </c>
      <c r="F386" s="56">
        <f>SUM(F387+F392+F397+F402)</f>
        <v>7569061.0100000007</v>
      </c>
      <c r="G386" s="56">
        <f>SUM(G387+G392+G397+G402)</f>
        <v>10355547.780000001</v>
      </c>
      <c r="H386" s="56">
        <f>SUM(H387+H392+H397+H402)</f>
        <v>8789137.7100000009</v>
      </c>
      <c r="I386" s="56">
        <f t="shared" ref="I386:O386" si="155">SUM(I387+I392+I397+I402)</f>
        <v>8302604.0299999993</v>
      </c>
      <c r="J386" s="56">
        <f t="shared" si="155"/>
        <v>10999236.959999999</v>
      </c>
      <c r="K386" s="56">
        <f t="shared" si="155"/>
        <v>6506647.2400000002</v>
      </c>
      <c r="L386" s="56">
        <f t="shared" si="155"/>
        <v>8187190.0099999998</v>
      </c>
      <c r="M386" s="56">
        <f t="shared" si="155"/>
        <v>6107730.0099999998</v>
      </c>
      <c r="N386" s="56">
        <f t="shared" si="155"/>
        <v>7123720.0099999998</v>
      </c>
      <c r="O386" s="56">
        <f t="shared" si="155"/>
        <v>11699311.25</v>
      </c>
      <c r="P386" s="56">
        <f>SUM(P387+P392+P397+P402)</f>
        <v>105579850.3</v>
      </c>
    </row>
    <row r="387" spans="1:16">
      <c r="A387" s="50" t="s">
        <v>933</v>
      </c>
      <c r="B387" s="31"/>
      <c r="C387" s="50" t="s">
        <v>934</v>
      </c>
      <c r="D387" s="56">
        <f>SUM(D388:D391)</f>
        <v>5237593.28</v>
      </c>
      <c r="E387" s="56">
        <f>SUM(E388:E391)</f>
        <v>5695009.46</v>
      </c>
      <c r="F387" s="56">
        <f>SUM(F388:F391)</f>
        <v>5724741.1500000004</v>
      </c>
      <c r="G387" s="56">
        <f>SUM(G388:G391)</f>
        <v>7202003.9400000004</v>
      </c>
      <c r="H387" s="56">
        <f>SUM(H388:H391)</f>
        <v>5121647.8500000006</v>
      </c>
      <c r="I387" s="56">
        <f t="shared" ref="I387:O387" si="156">SUM(I388:I391)</f>
        <v>4977030.9499999993</v>
      </c>
      <c r="J387" s="56">
        <f t="shared" si="156"/>
        <v>7390953.9000000004</v>
      </c>
      <c r="K387" s="56">
        <f t="shared" si="156"/>
        <v>5194180.79</v>
      </c>
      <c r="L387" s="56">
        <f t="shared" si="156"/>
        <v>7486601.25</v>
      </c>
      <c r="M387" s="56">
        <f t="shared" si="156"/>
        <v>5581923.75</v>
      </c>
      <c r="N387" s="56">
        <f t="shared" si="156"/>
        <v>6671813.75</v>
      </c>
      <c r="O387" s="56">
        <f t="shared" si="156"/>
        <v>8092298.75</v>
      </c>
      <c r="P387" s="56">
        <f>SUM(P388:P391)</f>
        <v>74375798.820000008</v>
      </c>
    </row>
    <row r="388" spans="1:16">
      <c r="A388" s="32" t="s">
        <v>935</v>
      </c>
      <c r="B388" s="31" t="s">
        <v>29</v>
      </c>
      <c r="C388" s="32" t="s">
        <v>936</v>
      </c>
      <c r="D388" s="54">
        <v>3142555.97</v>
      </c>
      <c r="E388" s="54">
        <v>3417005.67</v>
      </c>
      <c r="F388" s="54">
        <v>3434844.7</v>
      </c>
      <c r="G388" s="54">
        <v>4321202.3600000003</v>
      </c>
      <c r="H388" s="54">
        <v>3072988.71</v>
      </c>
      <c r="I388" s="54">
        <v>2986218.57</v>
      </c>
      <c r="J388" s="54">
        <v>4434572.33</v>
      </c>
      <c r="K388" s="54">
        <v>3116508.48</v>
      </c>
      <c r="L388" s="54">
        <v>4491960.75</v>
      </c>
      <c r="M388" s="54">
        <v>3349154.25</v>
      </c>
      <c r="N388" s="54">
        <v>4003088.25</v>
      </c>
      <c r="O388" s="54">
        <v>4855379.25</v>
      </c>
      <c r="P388" s="54">
        <f t="shared" ref="P388:P402" si="157">SUM(D388:O388)</f>
        <v>44625479.290000007</v>
      </c>
    </row>
    <row r="389" spans="1:16">
      <c r="A389" s="32" t="s">
        <v>937</v>
      </c>
      <c r="B389" s="31" t="s">
        <v>32</v>
      </c>
      <c r="C389" s="32" t="s">
        <v>938</v>
      </c>
      <c r="D389" s="54">
        <v>261879.66</v>
      </c>
      <c r="E389" s="54">
        <v>284750.48</v>
      </c>
      <c r="F389" s="54">
        <v>286237.05</v>
      </c>
      <c r="G389" s="54">
        <v>360100.2</v>
      </c>
      <c r="H389" s="54">
        <v>256082.39</v>
      </c>
      <c r="I389" s="54">
        <v>248851.55</v>
      </c>
      <c r="J389" s="54">
        <v>369547.7</v>
      </c>
      <c r="K389" s="54">
        <v>259709.04</v>
      </c>
      <c r="L389" s="54">
        <v>374330.06</v>
      </c>
      <c r="M389" s="54">
        <v>279096.19</v>
      </c>
      <c r="N389" s="54">
        <v>333590.69</v>
      </c>
      <c r="O389" s="54">
        <v>404614.94</v>
      </c>
      <c r="P389" s="54">
        <f t="shared" si="157"/>
        <v>3718789.9499999997</v>
      </c>
    </row>
    <row r="390" spans="1:16">
      <c r="A390" s="32" t="s">
        <v>939</v>
      </c>
      <c r="B390" s="31" t="s">
        <v>35</v>
      </c>
      <c r="C390" s="32" t="s">
        <v>940</v>
      </c>
      <c r="D390" s="54">
        <v>785638.99</v>
      </c>
      <c r="E390" s="54">
        <v>854251.42</v>
      </c>
      <c r="F390" s="54">
        <v>858711.17</v>
      </c>
      <c r="G390" s="54">
        <v>1080300.5900000001</v>
      </c>
      <c r="H390" s="54">
        <v>768247.18</v>
      </c>
      <c r="I390" s="54">
        <v>746554.64</v>
      </c>
      <c r="J390" s="54">
        <v>1108643.0900000001</v>
      </c>
      <c r="K390" s="54">
        <v>779127.12</v>
      </c>
      <c r="L390" s="54">
        <v>1122990.19</v>
      </c>
      <c r="M390" s="54">
        <v>837288.56</v>
      </c>
      <c r="N390" s="54">
        <v>1000772.06</v>
      </c>
      <c r="O390" s="54">
        <v>1213844.81</v>
      </c>
      <c r="P390" s="54">
        <f t="shared" si="157"/>
        <v>11156369.82</v>
      </c>
    </row>
    <row r="391" spans="1:16">
      <c r="A391" s="32" t="s">
        <v>941</v>
      </c>
      <c r="B391" s="31" t="s">
        <v>249</v>
      </c>
      <c r="C391" s="32" t="s">
        <v>942</v>
      </c>
      <c r="D391" s="54">
        <v>1047518.66</v>
      </c>
      <c r="E391" s="54">
        <v>1139001.8899999999</v>
      </c>
      <c r="F391" s="54">
        <v>1144948.23</v>
      </c>
      <c r="G391" s="54">
        <v>1440400.79</v>
      </c>
      <c r="H391" s="54">
        <v>1024329.57</v>
      </c>
      <c r="I391" s="54">
        <v>995406.19</v>
      </c>
      <c r="J391" s="54">
        <v>1478190.78</v>
      </c>
      <c r="K391" s="54">
        <v>1038836.15</v>
      </c>
      <c r="L391" s="54">
        <v>1497320.25</v>
      </c>
      <c r="M391" s="54">
        <v>1116384.75</v>
      </c>
      <c r="N391" s="54">
        <v>1334362.75</v>
      </c>
      <c r="O391" s="54">
        <v>1618459.75</v>
      </c>
      <c r="P391" s="54">
        <f t="shared" si="157"/>
        <v>14875159.76</v>
      </c>
    </row>
    <row r="392" spans="1:16">
      <c r="A392" s="50" t="s">
        <v>943</v>
      </c>
      <c r="B392" s="31"/>
      <c r="C392" s="50" t="s">
        <v>944</v>
      </c>
      <c r="D392" s="56">
        <f t="shared" ref="D392:O392" si="158">SUM(D393:D396)</f>
        <v>7229833.8499999996</v>
      </c>
      <c r="E392" s="56">
        <f t="shared" si="158"/>
        <v>1525556.8200000003</v>
      </c>
      <c r="F392" s="56">
        <f t="shared" si="158"/>
        <v>1750586.08</v>
      </c>
      <c r="G392" s="56">
        <f t="shared" si="158"/>
        <v>3041886.7700000005</v>
      </c>
      <c r="H392" s="56">
        <f>SUM(H393:H396)</f>
        <v>3561838.41</v>
      </c>
      <c r="I392" s="56">
        <f t="shared" si="158"/>
        <v>3212619.1399999997</v>
      </c>
      <c r="J392" s="56">
        <f t="shared" si="158"/>
        <v>3495972.71</v>
      </c>
      <c r="K392" s="56">
        <f t="shared" si="158"/>
        <v>1204459.67</v>
      </c>
      <c r="L392" s="56">
        <f t="shared" si="158"/>
        <v>574517.51</v>
      </c>
      <c r="M392" s="56">
        <f t="shared" si="158"/>
        <v>402793.75</v>
      </c>
      <c r="N392" s="56">
        <f t="shared" si="158"/>
        <v>321898.75</v>
      </c>
      <c r="O392" s="56">
        <f t="shared" si="158"/>
        <v>3482673.75</v>
      </c>
      <c r="P392" s="56">
        <f>SUM(P393:P396)</f>
        <v>29804637.209999997</v>
      </c>
    </row>
    <row r="393" spans="1:16">
      <c r="A393" s="32" t="s">
        <v>945</v>
      </c>
      <c r="B393" s="31" t="s">
        <v>29</v>
      </c>
      <c r="C393" s="32" t="s">
        <v>946</v>
      </c>
      <c r="D393" s="54">
        <v>4337900.5599999996</v>
      </c>
      <c r="E393" s="54">
        <v>915346.18</v>
      </c>
      <c r="F393" s="54">
        <v>1050351.6299999999</v>
      </c>
      <c r="G393" s="54">
        <v>1825132.04</v>
      </c>
      <c r="H393" s="54">
        <v>2137103.02</v>
      </c>
      <c r="I393" s="54">
        <v>1927571.45</v>
      </c>
      <c r="J393" s="54">
        <v>2097583.59</v>
      </c>
      <c r="K393" s="54">
        <v>722675.76</v>
      </c>
      <c r="L393" s="54">
        <v>344710.5</v>
      </c>
      <c r="M393" s="54">
        <v>241676.25</v>
      </c>
      <c r="N393" s="54">
        <v>193139.25</v>
      </c>
      <c r="O393" s="54">
        <v>2089604.25</v>
      </c>
      <c r="P393" s="54">
        <f t="shared" si="157"/>
        <v>17882794.479999997</v>
      </c>
    </row>
    <row r="394" spans="1:16">
      <c r="A394" s="32" t="s">
        <v>947</v>
      </c>
      <c r="B394" s="31" t="s">
        <v>32</v>
      </c>
      <c r="C394" s="32" t="s">
        <v>948</v>
      </c>
      <c r="D394" s="54">
        <v>361491.61</v>
      </c>
      <c r="E394" s="54">
        <v>76278.8</v>
      </c>
      <c r="F394" s="54">
        <v>87529.32</v>
      </c>
      <c r="G394" s="54">
        <v>152094.34</v>
      </c>
      <c r="H394" s="54">
        <v>178091.93</v>
      </c>
      <c r="I394" s="54">
        <v>160630.96</v>
      </c>
      <c r="J394" s="54">
        <v>174798.64</v>
      </c>
      <c r="K394" s="54">
        <v>60223</v>
      </c>
      <c r="L394" s="54">
        <v>28725.88</v>
      </c>
      <c r="M394" s="54">
        <v>20139.689999999999</v>
      </c>
      <c r="N394" s="54">
        <v>16094.94</v>
      </c>
      <c r="O394" s="54">
        <v>174133.69</v>
      </c>
      <c r="P394" s="54">
        <f t="shared" si="157"/>
        <v>1490232.7999999998</v>
      </c>
    </row>
    <row r="395" spans="1:16">
      <c r="A395" s="32" t="s">
        <v>949</v>
      </c>
      <c r="B395" s="31" t="s">
        <v>35</v>
      </c>
      <c r="C395" s="32" t="s">
        <v>950</v>
      </c>
      <c r="D395" s="54">
        <v>1084474.97</v>
      </c>
      <c r="E395" s="54">
        <v>228836.49</v>
      </c>
      <c r="F395" s="54">
        <v>262587.90000000002</v>
      </c>
      <c r="G395" s="54">
        <v>456283.02</v>
      </c>
      <c r="H395" s="54">
        <v>534275.77</v>
      </c>
      <c r="I395" s="54">
        <v>481892.87</v>
      </c>
      <c r="J395" s="54">
        <v>524395.91</v>
      </c>
      <c r="K395" s="54">
        <v>180668.96</v>
      </c>
      <c r="L395" s="54">
        <v>86177.63</v>
      </c>
      <c r="M395" s="54">
        <v>60419.06</v>
      </c>
      <c r="N395" s="54">
        <v>48284.81</v>
      </c>
      <c r="O395" s="54">
        <v>522401.06</v>
      </c>
      <c r="P395" s="54">
        <f t="shared" si="157"/>
        <v>4470698.45</v>
      </c>
    </row>
    <row r="396" spans="1:16">
      <c r="A396" s="32" t="s">
        <v>951</v>
      </c>
      <c r="B396" s="31" t="s">
        <v>249</v>
      </c>
      <c r="C396" s="32" t="s">
        <v>952</v>
      </c>
      <c r="D396" s="54">
        <v>1445966.71</v>
      </c>
      <c r="E396" s="54">
        <v>305095.34999999998</v>
      </c>
      <c r="F396" s="54">
        <v>350117.23</v>
      </c>
      <c r="G396" s="54">
        <v>608377.37</v>
      </c>
      <c r="H396" s="54">
        <v>712367.69</v>
      </c>
      <c r="I396" s="54">
        <v>642523.86</v>
      </c>
      <c r="J396" s="54">
        <v>699194.57</v>
      </c>
      <c r="K396" s="54">
        <v>240891.95</v>
      </c>
      <c r="L396" s="54">
        <v>114903.5</v>
      </c>
      <c r="M396" s="54">
        <v>80558.75</v>
      </c>
      <c r="N396" s="54">
        <v>64379.75</v>
      </c>
      <c r="O396" s="54">
        <v>696534.75</v>
      </c>
      <c r="P396" s="54">
        <f t="shared" si="157"/>
        <v>5960911.4800000004</v>
      </c>
    </row>
    <row r="397" spans="1:16">
      <c r="A397" s="50" t="s">
        <v>953</v>
      </c>
      <c r="B397" s="31"/>
      <c r="C397" s="50" t="s">
        <v>954</v>
      </c>
      <c r="D397" s="56">
        <f t="shared" ref="D397:O397" si="159">SUM(D398:D401)</f>
        <v>127545.51000000001</v>
      </c>
      <c r="E397" s="56">
        <f t="shared" si="159"/>
        <v>95828.800000000003</v>
      </c>
      <c r="F397" s="56">
        <f t="shared" si="159"/>
        <v>93733.78</v>
      </c>
      <c r="G397" s="56">
        <f t="shared" si="159"/>
        <v>111657.06999999999</v>
      </c>
      <c r="H397" s="56">
        <f t="shared" si="159"/>
        <v>105651.45000000001</v>
      </c>
      <c r="I397" s="56">
        <f t="shared" si="159"/>
        <v>112953.94</v>
      </c>
      <c r="J397" s="56">
        <f t="shared" si="159"/>
        <v>112310.35</v>
      </c>
      <c r="K397" s="56">
        <f t="shared" si="159"/>
        <v>108006.78</v>
      </c>
      <c r="L397" s="56">
        <f t="shared" si="159"/>
        <v>126071.25</v>
      </c>
      <c r="M397" s="56">
        <f t="shared" si="159"/>
        <v>123012.51000000001</v>
      </c>
      <c r="N397" s="56">
        <f t="shared" si="159"/>
        <v>130007.51000000001</v>
      </c>
      <c r="O397" s="56">
        <f t="shared" si="159"/>
        <v>124338.75</v>
      </c>
      <c r="P397" s="56">
        <f>SUM(P398:P401)</f>
        <v>1371117.7000000002</v>
      </c>
    </row>
    <row r="398" spans="1:16">
      <c r="A398" s="32" t="s">
        <v>955</v>
      </c>
      <c r="B398" s="31" t="s">
        <v>29</v>
      </c>
      <c r="C398" s="32" t="s">
        <v>956</v>
      </c>
      <c r="D398" s="54">
        <v>76527.33</v>
      </c>
      <c r="E398" s="54">
        <v>57497.3</v>
      </c>
      <c r="F398" s="54">
        <v>56240.26</v>
      </c>
      <c r="G398" s="54">
        <v>66994.22</v>
      </c>
      <c r="H398" s="54">
        <v>63390.87</v>
      </c>
      <c r="I398" s="54">
        <v>67772.38</v>
      </c>
      <c r="J398" s="54">
        <v>67386.210000000006</v>
      </c>
      <c r="K398" s="54">
        <v>64804.07</v>
      </c>
      <c r="L398" s="54">
        <v>75642.75</v>
      </c>
      <c r="M398" s="54">
        <v>73807.5</v>
      </c>
      <c r="N398" s="54">
        <v>78004.5</v>
      </c>
      <c r="O398" s="54">
        <v>74603.25</v>
      </c>
      <c r="P398" s="54">
        <f>SUM(D398:O398)</f>
        <v>822670.64000000013</v>
      </c>
    </row>
    <row r="399" spans="1:16">
      <c r="A399" s="32" t="s">
        <v>957</v>
      </c>
      <c r="B399" s="31" t="s">
        <v>32</v>
      </c>
      <c r="C399" s="32" t="s">
        <v>958</v>
      </c>
      <c r="D399" s="54">
        <v>6377.27</v>
      </c>
      <c r="E399" s="54">
        <v>4791.43</v>
      </c>
      <c r="F399" s="54">
        <v>4686.6899999999996</v>
      </c>
      <c r="G399" s="54">
        <v>5582.86</v>
      </c>
      <c r="H399" s="54">
        <v>5282.57</v>
      </c>
      <c r="I399" s="54">
        <v>5647.69</v>
      </c>
      <c r="J399" s="54">
        <v>5615.52</v>
      </c>
      <c r="K399" s="54">
        <v>5400.34</v>
      </c>
      <c r="L399" s="54">
        <v>6303.56</v>
      </c>
      <c r="M399" s="54">
        <v>6150.63</v>
      </c>
      <c r="N399" s="54">
        <v>6500.38</v>
      </c>
      <c r="O399" s="54">
        <v>6216.94</v>
      </c>
      <c r="P399" s="54">
        <f>SUM(D399:O399)</f>
        <v>68555.87999999999</v>
      </c>
    </row>
    <row r="400" spans="1:16">
      <c r="A400" s="32" t="s">
        <v>959</v>
      </c>
      <c r="B400" s="31" t="s">
        <v>35</v>
      </c>
      <c r="C400" s="32" t="s">
        <v>960</v>
      </c>
      <c r="D400" s="54">
        <v>19131.82</v>
      </c>
      <c r="E400" s="54">
        <v>14374.31</v>
      </c>
      <c r="F400" s="54">
        <v>14060.07</v>
      </c>
      <c r="G400" s="54">
        <v>16748.57</v>
      </c>
      <c r="H400" s="54">
        <v>15847.72</v>
      </c>
      <c r="I400" s="54">
        <v>16943.080000000002</v>
      </c>
      <c r="J400" s="54">
        <v>16846.55</v>
      </c>
      <c r="K400" s="54">
        <v>16201.01</v>
      </c>
      <c r="L400" s="54">
        <v>18910.689999999999</v>
      </c>
      <c r="M400" s="54">
        <v>18451.88</v>
      </c>
      <c r="N400" s="54">
        <v>19501.13</v>
      </c>
      <c r="O400" s="54">
        <v>18650.810000000001</v>
      </c>
      <c r="P400" s="54">
        <f>SUM(D400:O400)</f>
        <v>205667.63999999998</v>
      </c>
    </row>
    <row r="401" spans="1:16">
      <c r="A401" s="32" t="s">
        <v>961</v>
      </c>
      <c r="B401" s="31" t="s">
        <v>249</v>
      </c>
      <c r="C401" s="32" t="s">
        <v>962</v>
      </c>
      <c r="D401" s="54">
        <v>25509.09</v>
      </c>
      <c r="E401" s="54">
        <v>19165.759999999998</v>
      </c>
      <c r="F401" s="54">
        <v>18746.759999999998</v>
      </c>
      <c r="G401" s="54">
        <v>22331.42</v>
      </c>
      <c r="H401" s="54">
        <v>21130.29</v>
      </c>
      <c r="I401" s="54">
        <v>22590.79</v>
      </c>
      <c r="J401" s="54">
        <v>22462.07</v>
      </c>
      <c r="K401" s="54">
        <v>21601.360000000001</v>
      </c>
      <c r="L401" s="54">
        <v>25214.25</v>
      </c>
      <c r="M401" s="54">
        <v>24602.5</v>
      </c>
      <c r="N401" s="54">
        <v>26001.5</v>
      </c>
      <c r="O401" s="54">
        <v>24867.75</v>
      </c>
      <c r="P401" s="54">
        <f>SUM(D401:O401)</f>
        <v>274223.54000000004</v>
      </c>
    </row>
    <row r="402" spans="1:16">
      <c r="A402" s="50" t="s">
        <v>963</v>
      </c>
      <c r="B402" s="31" t="s">
        <v>397</v>
      </c>
      <c r="C402" s="50" t="s">
        <v>964</v>
      </c>
      <c r="D402" s="56">
        <v>28296.57</v>
      </c>
      <c r="E402" s="56">
        <v>0</v>
      </c>
      <c r="F402" s="56">
        <v>0</v>
      </c>
      <c r="G402" s="56">
        <v>0</v>
      </c>
      <c r="H402" s="56">
        <v>0</v>
      </c>
      <c r="I402" s="56">
        <v>0</v>
      </c>
      <c r="J402" s="56">
        <v>0</v>
      </c>
      <c r="K402" s="56">
        <v>0</v>
      </c>
      <c r="L402" s="56"/>
      <c r="M402" s="56"/>
      <c r="N402" s="56"/>
      <c r="O402" s="56"/>
      <c r="P402" s="54">
        <f t="shared" si="157"/>
        <v>28296.57</v>
      </c>
    </row>
    <row r="403" spans="1:16">
      <c r="A403" s="50" t="s">
        <v>965</v>
      </c>
      <c r="B403" s="31"/>
      <c r="C403" s="50" t="s">
        <v>966</v>
      </c>
      <c r="D403" s="56">
        <f>D404</f>
        <v>0</v>
      </c>
      <c r="E403" s="56">
        <f t="shared" ref="E403:P403" si="160">E404</f>
        <v>0</v>
      </c>
      <c r="F403" s="56">
        <f t="shared" si="160"/>
        <v>0</v>
      </c>
      <c r="G403" s="56">
        <f t="shared" si="160"/>
        <v>0</v>
      </c>
      <c r="H403" s="56">
        <f t="shared" si="160"/>
        <v>0</v>
      </c>
      <c r="I403" s="56">
        <f t="shared" si="160"/>
        <v>0</v>
      </c>
      <c r="J403" s="56">
        <f t="shared" si="160"/>
        <v>0</v>
      </c>
      <c r="K403" s="56">
        <f t="shared" si="160"/>
        <v>0</v>
      </c>
      <c r="L403" s="56">
        <f t="shared" si="160"/>
        <v>0</v>
      </c>
      <c r="M403" s="56">
        <f t="shared" si="160"/>
        <v>0</v>
      </c>
      <c r="N403" s="56">
        <f t="shared" si="160"/>
        <v>0</v>
      </c>
      <c r="O403" s="56">
        <f t="shared" si="160"/>
        <v>0</v>
      </c>
      <c r="P403" s="56">
        <f t="shared" si="160"/>
        <v>0</v>
      </c>
    </row>
    <row r="404" spans="1:16">
      <c r="A404" s="32" t="s">
        <v>967</v>
      </c>
      <c r="B404" s="31" t="s">
        <v>29</v>
      </c>
      <c r="C404" s="32" t="s">
        <v>968</v>
      </c>
      <c r="D404" s="54">
        <v>0</v>
      </c>
      <c r="E404" s="54">
        <v>0</v>
      </c>
      <c r="F404" s="54">
        <v>0</v>
      </c>
      <c r="G404" s="54">
        <v>0</v>
      </c>
      <c r="H404" s="54">
        <v>0</v>
      </c>
      <c r="I404" s="54">
        <v>0</v>
      </c>
      <c r="J404" s="54">
        <v>0</v>
      </c>
      <c r="K404" s="54"/>
      <c r="L404" s="54"/>
      <c r="M404" s="54"/>
      <c r="N404" s="54"/>
      <c r="O404" s="54"/>
      <c r="P404" s="54">
        <f>SUM(D404:O404)</f>
        <v>0</v>
      </c>
    </row>
    <row r="405" spans="1:16" ht="22.5">
      <c r="A405" s="50" t="s">
        <v>969</v>
      </c>
      <c r="B405" s="31"/>
      <c r="C405" s="55" t="s">
        <v>970</v>
      </c>
      <c r="D405" s="56">
        <f t="shared" ref="D405:P405" si="161">SUM(D406:D421)</f>
        <v>3796.64</v>
      </c>
      <c r="E405" s="56">
        <f t="shared" si="161"/>
        <v>655398.31000000006</v>
      </c>
      <c r="F405" s="56">
        <f t="shared" si="161"/>
        <v>483302.93000000005</v>
      </c>
      <c r="G405" s="56">
        <f t="shared" si="161"/>
        <v>0</v>
      </c>
      <c r="H405" s="56">
        <f t="shared" si="161"/>
        <v>0</v>
      </c>
      <c r="I405" s="56">
        <f t="shared" si="161"/>
        <v>911455.52</v>
      </c>
      <c r="J405" s="56">
        <f t="shared" si="161"/>
        <v>2632476.5600000005</v>
      </c>
      <c r="K405" s="56">
        <f t="shared" si="161"/>
        <v>0</v>
      </c>
      <c r="L405" s="56">
        <f t="shared" si="161"/>
        <v>510761.74</v>
      </c>
      <c r="M405" s="56">
        <f t="shared" si="161"/>
        <v>510761.74</v>
      </c>
      <c r="N405" s="56">
        <f t="shared" si="161"/>
        <v>510761.74</v>
      </c>
      <c r="O405" s="56">
        <f t="shared" si="161"/>
        <v>510761.74</v>
      </c>
      <c r="P405" s="56">
        <f t="shared" si="161"/>
        <v>6729476.9199999999</v>
      </c>
    </row>
    <row r="406" spans="1:16">
      <c r="A406" s="32" t="s">
        <v>971</v>
      </c>
      <c r="B406" s="31" t="s">
        <v>328</v>
      </c>
      <c r="C406" s="32" t="s">
        <v>972</v>
      </c>
      <c r="D406" s="56">
        <v>0</v>
      </c>
      <c r="E406" s="56">
        <v>0</v>
      </c>
      <c r="F406" s="56">
        <v>0</v>
      </c>
      <c r="G406" s="56"/>
      <c r="H406" s="56">
        <v>0</v>
      </c>
      <c r="I406" s="56">
        <v>0</v>
      </c>
      <c r="J406" s="56">
        <v>975000</v>
      </c>
      <c r="K406" s="56"/>
      <c r="L406" s="56">
        <f>K406</f>
        <v>0</v>
      </c>
      <c r="M406" s="56">
        <f>L406</f>
        <v>0</v>
      </c>
      <c r="N406" s="56">
        <f>M406</f>
        <v>0</v>
      </c>
      <c r="O406" s="56">
        <f>N406</f>
        <v>0</v>
      </c>
      <c r="P406" s="54">
        <f>SUM(D406:O406)</f>
        <v>975000</v>
      </c>
    </row>
    <row r="407" spans="1:16">
      <c r="A407" s="32" t="s">
        <v>973</v>
      </c>
      <c r="B407" s="31" t="s">
        <v>352</v>
      </c>
      <c r="C407" s="32" t="s">
        <v>974</v>
      </c>
      <c r="D407" s="54">
        <v>0</v>
      </c>
      <c r="E407" s="54">
        <v>120696.27</v>
      </c>
      <c r="F407" s="54">
        <v>120696.27</v>
      </c>
      <c r="G407" s="54"/>
      <c r="H407" s="54">
        <v>0</v>
      </c>
      <c r="I407" s="54">
        <v>120696.27</v>
      </c>
      <c r="J407" s="54">
        <v>210696.27</v>
      </c>
      <c r="K407" s="54"/>
      <c r="L407" s="56">
        <v>120696.27</v>
      </c>
      <c r="M407" s="56">
        <f t="shared" ref="M407:O421" si="162">L407</f>
        <v>120696.27</v>
      </c>
      <c r="N407" s="56">
        <f t="shared" si="162"/>
        <v>120696.27</v>
      </c>
      <c r="O407" s="56">
        <f t="shared" si="162"/>
        <v>120696.27</v>
      </c>
      <c r="P407" s="54">
        <f t="shared" ref="P407:P425" si="163">SUM(D407:O407)</f>
        <v>1055570.1599999999</v>
      </c>
    </row>
    <row r="408" spans="1:16">
      <c r="A408" s="32" t="s">
        <v>975</v>
      </c>
      <c r="B408" s="31" t="s">
        <v>301</v>
      </c>
      <c r="C408" s="32" t="s">
        <v>976</v>
      </c>
      <c r="D408" s="54"/>
      <c r="E408" s="54">
        <v>85000</v>
      </c>
      <c r="F408" s="54">
        <v>35000</v>
      </c>
      <c r="G408" s="54"/>
      <c r="H408" s="54">
        <v>0</v>
      </c>
      <c r="I408" s="54">
        <v>160000</v>
      </c>
      <c r="J408" s="54">
        <v>35000</v>
      </c>
      <c r="K408" s="54"/>
      <c r="L408" s="56">
        <v>35000</v>
      </c>
      <c r="M408" s="56">
        <f t="shared" si="162"/>
        <v>35000</v>
      </c>
      <c r="N408" s="56">
        <f t="shared" si="162"/>
        <v>35000</v>
      </c>
      <c r="O408" s="56">
        <f t="shared" si="162"/>
        <v>35000</v>
      </c>
      <c r="P408" s="54">
        <f t="shared" si="163"/>
        <v>455000</v>
      </c>
    </row>
    <row r="409" spans="1:16">
      <c r="A409" s="32" t="s">
        <v>977</v>
      </c>
      <c r="B409" s="31" t="s">
        <v>283</v>
      </c>
      <c r="C409" s="32" t="s">
        <v>978</v>
      </c>
      <c r="D409" s="54"/>
      <c r="E409" s="54">
        <v>41690.199999999997</v>
      </c>
      <c r="F409" s="54">
        <v>0</v>
      </c>
      <c r="G409" s="54"/>
      <c r="H409" s="54">
        <v>0</v>
      </c>
      <c r="I409" s="54">
        <v>0</v>
      </c>
      <c r="J409" s="54">
        <v>83380.399999999994</v>
      </c>
      <c r="K409" s="54"/>
      <c r="L409" s="56">
        <v>20845.099999999999</v>
      </c>
      <c r="M409" s="56">
        <f t="shared" si="162"/>
        <v>20845.099999999999</v>
      </c>
      <c r="N409" s="56">
        <f t="shared" si="162"/>
        <v>20845.099999999999</v>
      </c>
      <c r="O409" s="56">
        <f t="shared" si="162"/>
        <v>20845.099999999999</v>
      </c>
      <c r="P409" s="54">
        <f t="shared" si="163"/>
        <v>208451</v>
      </c>
    </row>
    <row r="410" spans="1:16">
      <c r="A410" s="32" t="s">
        <v>979</v>
      </c>
      <c r="B410" s="31" t="s">
        <v>334</v>
      </c>
      <c r="C410" s="32" t="s">
        <v>980</v>
      </c>
      <c r="D410" s="54"/>
      <c r="E410" s="54">
        <v>18500</v>
      </c>
      <c r="F410" s="54">
        <v>18500</v>
      </c>
      <c r="G410" s="54"/>
      <c r="H410" s="54">
        <v>0</v>
      </c>
      <c r="I410" s="54">
        <v>18500</v>
      </c>
      <c r="J410" s="54">
        <v>88500</v>
      </c>
      <c r="K410" s="54"/>
      <c r="L410" s="56">
        <v>18500</v>
      </c>
      <c r="M410" s="56">
        <f t="shared" si="162"/>
        <v>18500</v>
      </c>
      <c r="N410" s="56">
        <f t="shared" si="162"/>
        <v>18500</v>
      </c>
      <c r="O410" s="56">
        <f t="shared" si="162"/>
        <v>18500</v>
      </c>
      <c r="P410" s="54">
        <f t="shared" si="163"/>
        <v>218000</v>
      </c>
    </row>
    <row r="411" spans="1:16">
      <c r="A411" s="32" t="s">
        <v>981</v>
      </c>
      <c r="B411" s="31" t="s">
        <v>268</v>
      </c>
      <c r="C411" s="32" t="s">
        <v>982</v>
      </c>
      <c r="D411" s="54"/>
      <c r="E411" s="54">
        <v>69000</v>
      </c>
      <c r="F411" s="54">
        <v>69000</v>
      </c>
      <c r="G411" s="54"/>
      <c r="H411" s="54">
        <v>0</v>
      </c>
      <c r="I411" s="54">
        <v>138000</v>
      </c>
      <c r="J411" s="54">
        <v>245750</v>
      </c>
      <c r="K411" s="54"/>
      <c r="L411" s="56">
        <v>69000</v>
      </c>
      <c r="M411" s="56">
        <f t="shared" si="162"/>
        <v>69000</v>
      </c>
      <c r="N411" s="56">
        <f t="shared" si="162"/>
        <v>69000</v>
      </c>
      <c r="O411" s="56">
        <f t="shared" si="162"/>
        <v>69000</v>
      </c>
      <c r="P411" s="54">
        <f t="shared" si="163"/>
        <v>797750</v>
      </c>
    </row>
    <row r="412" spans="1:16">
      <c r="A412" s="32" t="s">
        <v>983</v>
      </c>
      <c r="B412" s="31" t="s">
        <v>355</v>
      </c>
      <c r="C412" s="32" t="s">
        <v>984</v>
      </c>
      <c r="D412" s="54"/>
      <c r="E412" s="54">
        <v>11207.04</v>
      </c>
      <c r="F412" s="54">
        <v>0</v>
      </c>
      <c r="G412" s="54"/>
      <c r="H412" s="54">
        <v>0</v>
      </c>
      <c r="I412" s="54">
        <v>52897.24</v>
      </c>
      <c r="J412" s="54">
        <v>86518.36</v>
      </c>
      <c r="K412" s="54"/>
      <c r="L412" s="56">
        <v>11207.04</v>
      </c>
      <c r="M412" s="56">
        <f t="shared" si="162"/>
        <v>11207.04</v>
      </c>
      <c r="N412" s="56">
        <f t="shared" si="162"/>
        <v>11207.04</v>
      </c>
      <c r="O412" s="56">
        <f t="shared" si="162"/>
        <v>11207.04</v>
      </c>
      <c r="P412" s="54">
        <f t="shared" si="163"/>
        <v>195450.80000000005</v>
      </c>
    </row>
    <row r="413" spans="1:16">
      <c r="A413" s="32" t="s">
        <v>985</v>
      </c>
      <c r="B413" s="31" t="s">
        <v>358</v>
      </c>
      <c r="C413" s="32" t="s">
        <v>986</v>
      </c>
      <c r="D413" s="54"/>
      <c r="E413" s="54">
        <v>3670</v>
      </c>
      <c r="F413" s="54">
        <v>7340</v>
      </c>
      <c r="G413" s="54"/>
      <c r="H413" s="54">
        <v>0</v>
      </c>
      <c r="I413" s="54">
        <v>14680</v>
      </c>
      <c r="J413" s="54">
        <v>3670</v>
      </c>
      <c r="K413" s="54"/>
      <c r="L413" s="56">
        <v>3670</v>
      </c>
      <c r="M413" s="56">
        <f t="shared" si="162"/>
        <v>3670</v>
      </c>
      <c r="N413" s="56">
        <f t="shared" si="162"/>
        <v>3670</v>
      </c>
      <c r="O413" s="56">
        <f t="shared" si="162"/>
        <v>3670</v>
      </c>
      <c r="P413" s="54">
        <f t="shared" si="163"/>
        <v>44040</v>
      </c>
    </row>
    <row r="414" spans="1:16">
      <c r="A414" s="32" t="s">
        <v>987</v>
      </c>
      <c r="B414" s="31" t="s">
        <v>361</v>
      </c>
      <c r="C414" s="32" t="s">
        <v>988</v>
      </c>
      <c r="D414" s="54"/>
      <c r="E414" s="54">
        <v>3883.33</v>
      </c>
      <c r="F414" s="54">
        <v>7766.66</v>
      </c>
      <c r="G414" s="54"/>
      <c r="H414" s="54">
        <v>0</v>
      </c>
      <c r="I414" s="54">
        <v>23653.32</v>
      </c>
      <c r="J414" s="54">
        <v>6843.33</v>
      </c>
      <c r="K414" s="54"/>
      <c r="L414" s="56">
        <v>6843.33</v>
      </c>
      <c r="M414" s="56">
        <f t="shared" si="162"/>
        <v>6843.33</v>
      </c>
      <c r="N414" s="56">
        <f t="shared" si="162"/>
        <v>6843.33</v>
      </c>
      <c r="O414" s="56">
        <f t="shared" si="162"/>
        <v>6843.33</v>
      </c>
      <c r="P414" s="54">
        <f t="shared" si="163"/>
        <v>69519.960000000006</v>
      </c>
    </row>
    <row r="415" spans="1:16">
      <c r="A415" s="32" t="s">
        <v>989</v>
      </c>
      <c r="B415" s="31" t="s">
        <v>364</v>
      </c>
      <c r="C415" s="32" t="s">
        <v>990</v>
      </c>
      <c r="D415" s="54"/>
      <c r="E415" s="54">
        <v>0</v>
      </c>
      <c r="F415" s="54">
        <v>0</v>
      </c>
      <c r="G415" s="54"/>
      <c r="H415" s="54">
        <v>0</v>
      </c>
      <c r="I415" s="54">
        <v>0</v>
      </c>
      <c r="J415" s="54">
        <v>259088.83</v>
      </c>
      <c r="K415" s="54"/>
      <c r="L415" s="56">
        <v>0</v>
      </c>
      <c r="M415" s="56">
        <f t="shared" si="162"/>
        <v>0</v>
      </c>
      <c r="N415" s="56">
        <f t="shared" si="162"/>
        <v>0</v>
      </c>
      <c r="O415" s="56">
        <f t="shared" si="162"/>
        <v>0</v>
      </c>
      <c r="P415" s="54">
        <f t="shared" si="163"/>
        <v>259088.83</v>
      </c>
    </row>
    <row r="416" spans="1:16">
      <c r="A416" s="32" t="s">
        <v>991</v>
      </c>
      <c r="B416" s="31" t="s">
        <v>352</v>
      </c>
      <c r="C416" s="32" t="s">
        <v>992</v>
      </c>
      <c r="D416" s="54"/>
      <c r="E416" s="54">
        <v>225000</v>
      </c>
      <c r="F416" s="54">
        <v>225000</v>
      </c>
      <c r="G416" s="54"/>
      <c r="H416" s="54">
        <v>0</v>
      </c>
      <c r="I416" s="54">
        <v>225000</v>
      </c>
      <c r="J416" s="54">
        <v>250000</v>
      </c>
      <c r="K416" s="54"/>
      <c r="L416" s="56">
        <v>225000</v>
      </c>
      <c r="M416" s="56">
        <f t="shared" si="162"/>
        <v>225000</v>
      </c>
      <c r="N416" s="56">
        <f t="shared" si="162"/>
        <v>225000</v>
      </c>
      <c r="O416" s="56">
        <f t="shared" si="162"/>
        <v>225000</v>
      </c>
      <c r="P416" s="54">
        <f t="shared" si="163"/>
        <v>1825000</v>
      </c>
    </row>
    <row r="417" spans="1:16">
      <c r="A417" s="32" t="s">
        <v>993</v>
      </c>
      <c r="B417" s="31" t="s">
        <v>376</v>
      </c>
      <c r="C417" s="32" t="s">
        <v>994</v>
      </c>
      <c r="D417" s="54">
        <v>3796.64</v>
      </c>
      <c r="E417" s="54">
        <v>76751.47</v>
      </c>
      <c r="F417" s="54">
        <v>0</v>
      </c>
      <c r="G417" s="54"/>
      <c r="H417" s="54">
        <v>0</v>
      </c>
      <c r="I417" s="54">
        <v>110248.69</v>
      </c>
      <c r="J417" s="54">
        <v>139178.82</v>
      </c>
      <c r="K417" s="54"/>
      <c r="L417" s="56">
        <v>0</v>
      </c>
      <c r="M417" s="56">
        <f t="shared" si="162"/>
        <v>0</v>
      </c>
      <c r="N417" s="56">
        <f t="shared" si="162"/>
        <v>0</v>
      </c>
      <c r="O417" s="56">
        <f t="shared" si="162"/>
        <v>0</v>
      </c>
      <c r="P417" s="54">
        <f t="shared" si="163"/>
        <v>329975.62</v>
      </c>
    </row>
    <row r="418" spans="1:16">
      <c r="A418" s="32" t="s">
        <v>995</v>
      </c>
      <c r="B418" s="31" t="s">
        <v>379</v>
      </c>
      <c r="C418" s="32" t="s">
        <v>996</v>
      </c>
      <c r="D418" s="54"/>
      <c r="E418" s="54">
        <v>0</v>
      </c>
      <c r="F418" s="54">
        <v>0</v>
      </c>
      <c r="G418" s="54"/>
      <c r="H418" s="54">
        <v>0</v>
      </c>
      <c r="I418" s="54">
        <v>0</v>
      </c>
      <c r="J418" s="54">
        <v>9000</v>
      </c>
      <c r="K418" s="54"/>
      <c r="L418" s="56">
        <v>0</v>
      </c>
      <c r="M418" s="56">
        <f t="shared" si="162"/>
        <v>0</v>
      </c>
      <c r="N418" s="56">
        <f t="shared" si="162"/>
        <v>0</v>
      </c>
      <c r="O418" s="56">
        <f t="shared" si="162"/>
        <v>0</v>
      </c>
      <c r="P418" s="54">
        <f t="shared" si="163"/>
        <v>9000</v>
      </c>
    </row>
    <row r="419" spans="1:16">
      <c r="A419" s="93" t="s">
        <v>997</v>
      </c>
      <c r="B419" s="94" t="s">
        <v>283</v>
      </c>
      <c r="C419" s="93" t="s">
        <v>998</v>
      </c>
      <c r="D419" s="58"/>
      <c r="E419" s="58"/>
      <c r="F419" s="58"/>
      <c r="G419" s="58"/>
      <c r="H419" s="58"/>
      <c r="I419" s="58">
        <v>47780</v>
      </c>
      <c r="J419" s="58">
        <v>0</v>
      </c>
      <c r="K419" s="58"/>
      <c r="L419" s="56">
        <v>0</v>
      </c>
      <c r="M419" s="56">
        <f t="shared" si="162"/>
        <v>0</v>
      </c>
      <c r="N419" s="56">
        <f t="shared" si="162"/>
        <v>0</v>
      </c>
      <c r="O419" s="56">
        <f t="shared" si="162"/>
        <v>0</v>
      </c>
      <c r="P419" s="54">
        <f t="shared" si="163"/>
        <v>47780</v>
      </c>
    </row>
    <row r="420" spans="1:16">
      <c r="A420" s="93" t="s">
        <v>999</v>
      </c>
      <c r="B420" s="94" t="s">
        <v>364</v>
      </c>
      <c r="C420" s="93" t="s">
        <v>1000</v>
      </c>
      <c r="D420" s="58"/>
      <c r="E420" s="58"/>
      <c r="F420" s="58"/>
      <c r="G420" s="58"/>
      <c r="H420" s="58"/>
      <c r="I420" s="58"/>
      <c r="J420" s="58">
        <v>21059.35</v>
      </c>
      <c r="K420" s="58"/>
      <c r="L420" s="56">
        <v>0</v>
      </c>
      <c r="M420" s="56">
        <f t="shared" si="162"/>
        <v>0</v>
      </c>
      <c r="N420" s="56">
        <f t="shared" si="162"/>
        <v>0</v>
      </c>
      <c r="O420" s="56">
        <f t="shared" si="162"/>
        <v>0</v>
      </c>
      <c r="P420" s="54">
        <f t="shared" si="163"/>
        <v>21059.35</v>
      </c>
    </row>
    <row r="421" spans="1:16">
      <c r="A421" s="93" t="s">
        <v>1001</v>
      </c>
      <c r="B421" s="94" t="s">
        <v>390</v>
      </c>
      <c r="C421" s="93" t="s">
        <v>1002</v>
      </c>
      <c r="D421" s="58"/>
      <c r="E421" s="58"/>
      <c r="F421" s="58"/>
      <c r="G421" s="58"/>
      <c r="H421" s="58"/>
      <c r="I421" s="58"/>
      <c r="J421" s="58">
        <v>218791.2</v>
      </c>
      <c r="K421" s="58"/>
      <c r="L421" s="56">
        <v>0</v>
      </c>
      <c r="M421" s="56">
        <f t="shared" si="162"/>
        <v>0</v>
      </c>
      <c r="N421" s="56">
        <f t="shared" si="162"/>
        <v>0</v>
      </c>
      <c r="O421" s="56">
        <f t="shared" si="162"/>
        <v>0</v>
      </c>
      <c r="P421" s="54">
        <f t="shared" si="163"/>
        <v>218791.2</v>
      </c>
    </row>
    <row r="422" spans="1:16">
      <c r="A422" s="50" t="s">
        <v>1003</v>
      </c>
      <c r="B422" s="31"/>
      <c r="C422" s="50" t="s">
        <v>1004</v>
      </c>
      <c r="D422" s="56">
        <f>SUM(D423:D424)</f>
        <v>13924.7</v>
      </c>
      <c r="E422" s="56">
        <f>SUM(E423:E424)</f>
        <v>3109.53</v>
      </c>
      <c r="F422" s="56">
        <f>SUM(F423:F424)</f>
        <v>3292.96</v>
      </c>
      <c r="G422" s="56">
        <f>SUM(G423:G424)</f>
        <v>33030.93</v>
      </c>
      <c r="H422" s="56">
        <f>SUM(H423:H425)</f>
        <v>6245.28</v>
      </c>
      <c r="I422" s="56">
        <f>SUM(I423:I425)</f>
        <v>12469.27</v>
      </c>
      <c r="J422" s="56">
        <f>SUM(J423:J425)</f>
        <v>12409.04</v>
      </c>
      <c r="K422" s="56">
        <f t="shared" ref="K422:P422" si="164">SUM(K423:K425)</f>
        <v>6586.12</v>
      </c>
      <c r="L422" s="56">
        <f t="shared" si="164"/>
        <v>6630</v>
      </c>
      <c r="M422" s="56">
        <f t="shared" si="164"/>
        <v>6630</v>
      </c>
      <c r="N422" s="56">
        <f t="shared" si="164"/>
        <v>6630</v>
      </c>
      <c r="O422" s="56">
        <f t="shared" si="164"/>
        <v>6630</v>
      </c>
      <c r="P422" s="56">
        <f t="shared" si="164"/>
        <v>117587.83</v>
      </c>
    </row>
    <row r="423" spans="1:16">
      <c r="A423" s="32" t="s">
        <v>1005</v>
      </c>
      <c r="B423" s="31" t="s">
        <v>542</v>
      </c>
      <c r="C423" s="32" t="s">
        <v>1006</v>
      </c>
      <c r="D423" s="54">
        <v>13924.7</v>
      </c>
      <c r="E423" s="54">
        <v>3109.53</v>
      </c>
      <c r="F423" s="54">
        <v>3292.96</v>
      </c>
      <c r="G423" s="54">
        <v>6030.44</v>
      </c>
      <c r="H423" s="54">
        <v>5025.46</v>
      </c>
      <c r="I423" s="54">
        <v>4754.21</v>
      </c>
      <c r="J423" s="54">
        <v>8551.51</v>
      </c>
      <c r="K423" s="54">
        <v>6586.12</v>
      </c>
      <c r="L423" s="54">
        <v>6630</v>
      </c>
      <c r="M423" s="54">
        <f>L423</f>
        <v>6630</v>
      </c>
      <c r="N423" s="54">
        <f>M423</f>
        <v>6630</v>
      </c>
      <c r="O423" s="54">
        <f>N423</f>
        <v>6630</v>
      </c>
      <c r="P423" s="54">
        <f t="shared" si="163"/>
        <v>77794.929999999993</v>
      </c>
    </row>
    <row r="424" spans="1:16">
      <c r="A424" s="32" t="s">
        <v>1007</v>
      </c>
      <c r="B424" s="31" t="s">
        <v>474</v>
      </c>
      <c r="C424" s="32" t="s">
        <v>1008</v>
      </c>
      <c r="D424" s="54"/>
      <c r="E424" s="54"/>
      <c r="F424" s="54"/>
      <c r="G424" s="54">
        <v>27000.49</v>
      </c>
      <c r="H424" s="54">
        <v>0</v>
      </c>
      <c r="I424" s="54">
        <v>0</v>
      </c>
      <c r="J424" s="54">
        <v>0</v>
      </c>
      <c r="K424" s="54">
        <v>0</v>
      </c>
      <c r="L424" s="54"/>
      <c r="M424" s="54"/>
      <c r="N424" s="54"/>
      <c r="O424" s="54"/>
      <c r="P424" s="54">
        <f t="shared" si="163"/>
        <v>27000.49</v>
      </c>
    </row>
    <row r="425" spans="1:16">
      <c r="A425" s="32" t="s">
        <v>1009</v>
      </c>
      <c r="B425" s="31" t="s">
        <v>680</v>
      </c>
      <c r="C425" s="32" t="s">
        <v>1010</v>
      </c>
      <c r="D425" s="54"/>
      <c r="E425" s="54"/>
      <c r="F425" s="54"/>
      <c r="G425" s="54"/>
      <c r="H425" s="54">
        <v>1219.82</v>
      </c>
      <c r="I425" s="54">
        <v>7715.06</v>
      </c>
      <c r="J425" s="54">
        <v>3857.53</v>
      </c>
      <c r="K425" s="54">
        <v>0</v>
      </c>
      <c r="L425" s="54"/>
      <c r="M425" s="54"/>
      <c r="N425" s="54"/>
      <c r="O425" s="54"/>
      <c r="P425" s="54">
        <f t="shared" si="163"/>
        <v>12792.410000000002</v>
      </c>
    </row>
    <row r="426" spans="1:16">
      <c r="A426" s="47" t="s">
        <v>1011</v>
      </c>
      <c r="B426" s="31"/>
      <c r="C426" s="47" t="s">
        <v>1012</v>
      </c>
      <c r="D426" s="49">
        <f t="shared" ref="D426:O426" si="165">SUM(D427:D427)</f>
        <v>7295609.0599999996</v>
      </c>
      <c r="E426" s="49">
        <f t="shared" si="165"/>
        <v>5391536.3899999997</v>
      </c>
      <c r="F426" s="49">
        <f t="shared" si="165"/>
        <v>5345096.42</v>
      </c>
      <c r="G426" s="49">
        <f t="shared" si="165"/>
        <v>5782752.7400000002</v>
      </c>
      <c r="H426" s="49">
        <f t="shared" si="165"/>
        <v>6032311.6600000001</v>
      </c>
      <c r="I426" s="49">
        <f t="shared" si="165"/>
        <v>5248543.1500000004</v>
      </c>
      <c r="J426" s="49">
        <f t="shared" si="165"/>
        <v>5554149.4699999997</v>
      </c>
      <c r="K426" s="49">
        <f t="shared" si="165"/>
        <v>5435694.25</v>
      </c>
      <c r="L426" s="49">
        <f t="shared" si="165"/>
        <v>5155396</v>
      </c>
      <c r="M426" s="49">
        <f t="shared" si="165"/>
        <v>5835806</v>
      </c>
      <c r="N426" s="49">
        <f t="shared" si="165"/>
        <v>5721589</v>
      </c>
      <c r="O426" s="49">
        <f t="shared" si="165"/>
        <v>6618577</v>
      </c>
      <c r="P426" s="49">
        <f>SUM(P427:P427)</f>
        <v>69417061.140000001</v>
      </c>
    </row>
    <row r="427" spans="1:16">
      <c r="A427" s="32" t="s">
        <v>1013</v>
      </c>
      <c r="B427" s="31" t="s">
        <v>249</v>
      </c>
      <c r="C427" s="32" t="s">
        <v>1014</v>
      </c>
      <c r="D427" s="54">
        <v>7295609.0599999996</v>
      </c>
      <c r="E427" s="54">
        <v>5391536.3899999997</v>
      </c>
      <c r="F427" s="54">
        <v>5345096.42</v>
      </c>
      <c r="G427" s="54">
        <v>5782752.7400000002</v>
      </c>
      <c r="H427" s="54">
        <v>6032311.6600000001</v>
      </c>
      <c r="I427" s="54">
        <v>5248543.1500000004</v>
      </c>
      <c r="J427" s="54">
        <v>5554149.4699999997</v>
      </c>
      <c r="K427" s="54">
        <v>5435694.25</v>
      </c>
      <c r="L427" s="54">
        <v>5155396</v>
      </c>
      <c r="M427" s="54">
        <v>5835806</v>
      </c>
      <c r="N427" s="54">
        <v>5721589</v>
      </c>
      <c r="O427" s="54">
        <v>6618577</v>
      </c>
      <c r="P427" s="54">
        <f>SUM(D427:O427)</f>
        <v>69417061.140000001</v>
      </c>
    </row>
    <row r="428" spans="1:16">
      <c r="A428" s="45" t="s">
        <v>1015</v>
      </c>
      <c r="B428" s="31"/>
      <c r="C428" s="45" t="s">
        <v>1016</v>
      </c>
      <c r="D428" s="44">
        <f t="shared" ref="D428:P428" si="166">D429+D445</f>
        <v>0</v>
      </c>
      <c r="E428" s="44">
        <f t="shared" si="166"/>
        <v>0</v>
      </c>
      <c r="F428" s="44">
        <f t="shared" si="166"/>
        <v>63400.490000000005</v>
      </c>
      <c r="G428" s="44">
        <f t="shared" si="166"/>
        <v>9399.5099999999984</v>
      </c>
      <c r="H428" s="44">
        <f t="shared" si="166"/>
        <v>36400</v>
      </c>
      <c r="I428" s="44">
        <f t="shared" si="166"/>
        <v>36400</v>
      </c>
      <c r="J428" s="44">
        <f t="shared" si="166"/>
        <v>78436</v>
      </c>
      <c r="K428" s="44">
        <f t="shared" si="166"/>
        <v>36400</v>
      </c>
      <c r="L428" s="44">
        <f t="shared" si="166"/>
        <v>36400</v>
      </c>
      <c r="M428" s="44">
        <f t="shared" si="166"/>
        <v>36400</v>
      </c>
      <c r="N428" s="44">
        <f t="shared" si="166"/>
        <v>36400</v>
      </c>
      <c r="O428" s="44">
        <f t="shared" si="166"/>
        <v>36400</v>
      </c>
      <c r="P428" s="44">
        <f t="shared" si="166"/>
        <v>406036</v>
      </c>
    </row>
    <row r="429" spans="1:16">
      <c r="A429" s="47" t="s">
        <v>1017</v>
      </c>
      <c r="B429" s="31"/>
      <c r="C429" s="47" t="s">
        <v>1018</v>
      </c>
      <c r="D429" s="49">
        <f>SUM(D430+D434+D439+D437)</f>
        <v>0</v>
      </c>
      <c r="E429" s="49">
        <f t="shared" ref="E429:O429" si="167">SUM(E430+E434+E439+E437)</f>
        <v>0</v>
      </c>
      <c r="F429" s="49">
        <f t="shared" si="167"/>
        <v>36400</v>
      </c>
      <c r="G429" s="49">
        <f t="shared" si="167"/>
        <v>36400</v>
      </c>
      <c r="H429" s="49">
        <f t="shared" si="167"/>
        <v>36400</v>
      </c>
      <c r="I429" s="49">
        <f t="shared" si="167"/>
        <v>36400</v>
      </c>
      <c r="J429" s="49">
        <f t="shared" si="167"/>
        <v>36400</v>
      </c>
      <c r="K429" s="49">
        <f t="shared" si="167"/>
        <v>36400</v>
      </c>
      <c r="L429" s="49">
        <f t="shared" si="167"/>
        <v>36400</v>
      </c>
      <c r="M429" s="49">
        <f t="shared" si="167"/>
        <v>36400</v>
      </c>
      <c r="N429" s="49">
        <f t="shared" si="167"/>
        <v>36400</v>
      </c>
      <c r="O429" s="49">
        <f t="shared" si="167"/>
        <v>36400</v>
      </c>
      <c r="P429" s="49">
        <f>SUM(P430+P434+P439+P437)</f>
        <v>364000</v>
      </c>
    </row>
    <row r="430" spans="1:16">
      <c r="A430" s="50" t="s">
        <v>1019</v>
      </c>
      <c r="B430" s="31"/>
      <c r="C430" s="50" t="s">
        <v>1020</v>
      </c>
      <c r="D430" s="56">
        <f t="shared" ref="D430:P430" si="168">SUM(D431)</f>
        <v>0</v>
      </c>
      <c r="E430" s="56">
        <f t="shared" si="168"/>
        <v>0</v>
      </c>
      <c r="F430" s="56">
        <f t="shared" si="168"/>
        <v>0</v>
      </c>
      <c r="G430" s="56">
        <f t="shared" si="168"/>
        <v>0</v>
      </c>
      <c r="H430" s="56">
        <f t="shared" si="168"/>
        <v>0</v>
      </c>
      <c r="I430" s="56">
        <f t="shared" si="168"/>
        <v>0</v>
      </c>
      <c r="J430" s="56">
        <f t="shared" si="168"/>
        <v>0</v>
      </c>
      <c r="K430" s="56">
        <f t="shared" si="168"/>
        <v>0</v>
      </c>
      <c r="L430" s="56">
        <f t="shared" si="168"/>
        <v>0</v>
      </c>
      <c r="M430" s="56">
        <f t="shared" si="168"/>
        <v>0</v>
      </c>
      <c r="N430" s="56">
        <f t="shared" si="168"/>
        <v>0</v>
      </c>
      <c r="O430" s="56">
        <f t="shared" si="168"/>
        <v>0</v>
      </c>
      <c r="P430" s="56">
        <f t="shared" si="168"/>
        <v>0</v>
      </c>
    </row>
    <row r="431" spans="1:16">
      <c r="A431" s="50" t="s">
        <v>1021</v>
      </c>
      <c r="B431" s="31"/>
      <c r="C431" s="50" t="s">
        <v>1022</v>
      </c>
      <c r="D431" s="56">
        <f>SUM(D432:D433)</f>
        <v>0</v>
      </c>
      <c r="E431" s="56">
        <f t="shared" ref="E431:P431" si="169">SUM(E432:E433)</f>
        <v>0</v>
      </c>
      <c r="F431" s="56">
        <f t="shared" si="169"/>
        <v>0</v>
      </c>
      <c r="G431" s="56">
        <f t="shared" si="169"/>
        <v>0</v>
      </c>
      <c r="H431" s="56">
        <f t="shared" si="169"/>
        <v>0</v>
      </c>
      <c r="I431" s="56">
        <f t="shared" si="169"/>
        <v>0</v>
      </c>
      <c r="J431" s="56">
        <f t="shared" si="169"/>
        <v>0</v>
      </c>
      <c r="K431" s="56">
        <f t="shared" si="169"/>
        <v>0</v>
      </c>
      <c r="L431" s="56">
        <f t="shared" si="169"/>
        <v>0</v>
      </c>
      <c r="M431" s="56">
        <f t="shared" si="169"/>
        <v>0</v>
      </c>
      <c r="N431" s="56">
        <f t="shared" si="169"/>
        <v>0</v>
      </c>
      <c r="O431" s="56">
        <f t="shared" si="169"/>
        <v>0</v>
      </c>
      <c r="P431" s="56">
        <f t="shared" si="169"/>
        <v>0</v>
      </c>
    </row>
    <row r="432" spans="1:16">
      <c r="A432" s="32" t="s">
        <v>1023</v>
      </c>
      <c r="B432" s="31" t="s">
        <v>274</v>
      </c>
      <c r="C432" s="32" t="s">
        <v>1024</v>
      </c>
      <c r="D432" s="58"/>
      <c r="E432" s="58"/>
      <c r="F432" s="58"/>
      <c r="G432" s="58"/>
      <c r="H432" s="58"/>
      <c r="I432" s="54"/>
      <c r="J432" s="58"/>
      <c r="K432" s="58">
        <v>0</v>
      </c>
      <c r="L432" s="58"/>
      <c r="M432" s="58"/>
      <c r="N432" s="58"/>
      <c r="O432" s="58"/>
      <c r="P432" s="54">
        <f>SUM(D432:O432)</f>
        <v>0</v>
      </c>
    </row>
    <row r="433" spans="1:16">
      <c r="A433" s="32" t="s">
        <v>1025</v>
      </c>
      <c r="B433" s="31" t="s">
        <v>325</v>
      </c>
      <c r="C433" s="32" t="s">
        <v>1026</v>
      </c>
      <c r="D433" s="58"/>
      <c r="E433" s="58"/>
      <c r="F433" s="58"/>
      <c r="G433" s="58"/>
      <c r="H433" s="58"/>
      <c r="I433" s="54"/>
      <c r="J433" s="58"/>
      <c r="K433" s="58">
        <v>0</v>
      </c>
      <c r="L433" s="58"/>
      <c r="M433" s="58"/>
      <c r="N433" s="58"/>
      <c r="O433" s="58"/>
      <c r="P433" s="54">
        <f>SUM(D433:O433)</f>
        <v>0</v>
      </c>
    </row>
    <row r="434" spans="1:16" ht="22.5">
      <c r="A434" s="50" t="s">
        <v>1027</v>
      </c>
      <c r="B434" s="31"/>
      <c r="C434" s="55" t="s">
        <v>1028</v>
      </c>
      <c r="D434" s="56">
        <f>SUM(D435:D435)</f>
        <v>0</v>
      </c>
      <c r="E434" s="56">
        <f>SUM(E435:E435)</f>
        <v>0</v>
      </c>
      <c r="F434" s="56">
        <f>SUM(F435:F435)</f>
        <v>36400</v>
      </c>
      <c r="G434" s="56">
        <f>SUM(G435:G435)</f>
        <v>36400</v>
      </c>
      <c r="H434" s="56">
        <f>SUM(H435:H436)</f>
        <v>36400</v>
      </c>
      <c r="I434" s="56">
        <f t="shared" ref="I434:P434" si="170">SUM(I435:I436)</f>
        <v>36400</v>
      </c>
      <c r="J434" s="56">
        <f t="shared" si="170"/>
        <v>36400</v>
      </c>
      <c r="K434" s="56">
        <f t="shared" si="170"/>
        <v>36400</v>
      </c>
      <c r="L434" s="56">
        <f t="shared" si="170"/>
        <v>36400</v>
      </c>
      <c r="M434" s="56">
        <f t="shared" si="170"/>
        <v>36400</v>
      </c>
      <c r="N434" s="56">
        <f t="shared" si="170"/>
        <v>36400</v>
      </c>
      <c r="O434" s="56">
        <f t="shared" si="170"/>
        <v>36400</v>
      </c>
      <c r="P434" s="56">
        <f t="shared" si="170"/>
        <v>364000</v>
      </c>
    </row>
    <row r="435" spans="1:16">
      <c r="A435" s="32" t="s">
        <v>1029</v>
      </c>
      <c r="B435" s="31" t="s">
        <v>482</v>
      </c>
      <c r="C435" s="32" t="s">
        <v>1030</v>
      </c>
      <c r="D435" s="54"/>
      <c r="E435" s="54">
        <v>0</v>
      </c>
      <c r="F435" s="54">
        <v>36400</v>
      </c>
      <c r="G435" s="54">
        <v>36400</v>
      </c>
      <c r="H435" s="54">
        <v>36400</v>
      </c>
      <c r="I435" s="54">
        <v>36400</v>
      </c>
      <c r="J435" s="54">
        <v>36400</v>
      </c>
      <c r="K435" s="54">
        <v>36400</v>
      </c>
      <c r="L435" s="54">
        <f>K435</f>
        <v>36400</v>
      </c>
      <c r="M435" s="54">
        <f>L435</f>
        <v>36400</v>
      </c>
      <c r="N435" s="54">
        <f>M435</f>
        <v>36400</v>
      </c>
      <c r="O435" s="54">
        <f>N435</f>
        <v>36400</v>
      </c>
      <c r="P435" s="54">
        <f>SUM(D435:O435)</f>
        <v>364000</v>
      </c>
    </row>
    <row r="436" spans="1:16">
      <c r="A436" s="32" t="s">
        <v>1031</v>
      </c>
      <c r="B436" s="31" t="s">
        <v>530</v>
      </c>
      <c r="C436" s="32" t="s">
        <v>1032</v>
      </c>
      <c r="D436" s="54"/>
      <c r="E436" s="54">
        <v>0</v>
      </c>
      <c r="F436" s="54"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/>
      <c r="M436" s="54"/>
      <c r="N436" s="54"/>
      <c r="O436" s="54"/>
      <c r="P436" s="54">
        <f>SUM(D436:O436)</f>
        <v>0</v>
      </c>
    </row>
    <row r="437" spans="1:16">
      <c r="A437" s="50" t="s">
        <v>1033</v>
      </c>
      <c r="B437" s="31"/>
      <c r="C437" s="55" t="s">
        <v>1034</v>
      </c>
      <c r="D437" s="56">
        <f t="shared" ref="D437:P437" si="171">D438</f>
        <v>0</v>
      </c>
      <c r="E437" s="56">
        <f t="shared" si="171"/>
        <v>0</v>
      </c>
      <c r="F437" s="56">
        <f t="shared" si="171"/>
        <v>0</v>
      </c>
      <c r="G437" s="56">
        <f t="shared" si="171"/>
        <v>0</v>
      </c>
      <c r="H437" s="56">
        <f t="shared" si="171"/>
        <v>0</v>
      </c>
      <c r="I437" s="56">
        <f t="shared" si="171"/>
        <v>0</v>
      </c>
      <c r="J437" s="56">
        <f t="shared" si="171"/>
        <v>0</v>
      </c>
      <c r="K437" s="56">
        <f t="shared" si="171"/>
        <v>0</v>
      </c>
      <c r="L437" s="56">
        <f t="shared" si="171"/>
        <v>0</v>
      </c>
      <c r="M437" s="56">
        <f t="shared" si="171"/>
        <v>0</v>
      </c>
      <c r="N437" s="56">
        <f t="shared" si="171"/>
        <v>0</v>
      </c>
      <c r="O437" s="56">
        <f t="shared" si="171"/>
        <v>0</v>
      </c>
      <c r="P437" s="56">
        <f t="shared" si="171"/>
        <v>0</v>
      </c>
    </row>
    <row r="438" spans="1:16">
      <c r="A438" s="32" t="s">
        <v>1035</v>
      </c>
      <c r="B438" s="31" t="s">
        <v>441</v>
      </c>
      <c r="C438" s="32" t="s">
        <v>1036</v>
      </c>
      <c r="D438" s="54"/>
      <c r="E438" s="54"/>
      <c r="F438" s="54"/>
      <c r="G438" s="54"/>
      <c r="H438" s="54"/>
      <c r="I438" s="54"/>
      <c r="J438" s="54">
        <v>0</v>
      </c>
      <c r="K438" s="54"/>
      <c r="L438" s="54"/>
      <c r="M438" s="54"/>
      <c r="N438" s="54"/>
      <c r="O438" s="54"/>
      <c r="P438" s="54">
        <f>SUM(D438:O438)</f>
        <v>0</v>
      </c>
    </row>
    <row r="439" spans="1:16">
      <c r="A439" s="50" t="s">
        <v>1037</v>
      </c>
      <c r="B439" s="31"/>
      <c r="C439" s="50" t="s">
        <v>1038</v>
      </c>
      <c r="D439" s="56">
        <f>SUM(D440:D440)</f>
        <v>0</v>
      </c>
      <c r="E439" s="56">
        <f>SUM(E440:E440)</f>
        <v>0</v>
      </c>
      <c r="F439" s="56">
        <f>SUM(F440:F440)</f>
        <v>0</v>
      </c>
      <c r="G439" s="56">
        <f>SUM(G440:G442)</f>
        <v>0</v>
      </c>
      <c r="H439" s="56">
        <f>SUM(H440:H440)</f>
        <v>0</v>
      </c>
      <c r="I439" s="56">
        <f>SUM(I440:I440)</f>
        <v>0</v>
      </c>
      <c r="J439" s="56">
        <f t="shared" ref="J439:P439" si="172">SUM(J440:J443)</f>
        <v>0</v>
      </c>
      <c r="K439" s="56">
        <f t="shared" si="172"/>
        <v>0</v>
      </c>
      <c r="L439" s="56">
        <f t="shared" si="172"/>
        <v>0</v>
      </c>
      <c r="M439" s="56">
        <f t="shared" si="172"/>
        <v>0</v>
      </c>
      <c r="N439" s="56">
        <f t="shared" si="172"/>
        <v>0</v>
      </c>
      <c r="O439" s="56">
        <f t="shared" si="172"/>
        <v>0</v>
      </c>
      <c r="P439" s="56">
        <f t="shared" si="172"/>
        <v>0</v>
      </c>
    </row>
    <row r="440" spans="1:16">
      <c r="A440" s="32" t="s">
        <v>1039</v>
      </c>
      <c r="B440" s="31" t="s">
        <v>1040</v>
      </c>
      <c r="C440" s="32" t="s">
        <v>1041</v>
      </c>
      <c r="D440" s="58">
        <v>0</v>
      </c>
      <c r="E440" s="58">
        <v>0</v>
      </c>
      <c r="F440" s="58">
        <v>0</v>
      </c>
      <c r="G440" s="58">
        <v>0</v>
      </c>
      <c r="H440" s="58">
        <v>0</v>
      </c>
      <c r="I440" s="54">
        <f>SUM(D440,E440,F440,G440,H440)</f>
        <v>0</v>
      </c>
      <c r="J440" s="58">
        <v>0</v>
      </c>
      <c r="K440" s="58"/>
      <c r="L440" s="58"/>
      <c r="M440" s="58"/>
      <c r="N440" s="58"/>
      <c r="O440" s="58"/>
      <c r="P440" s="54">
        <f>SUM(D440:O440)</f>
        <v>0</v>
      </c>
    </row>
    <row r="441" spans="1:16">
      <c r="A441" s="32" t="s">
        <v>1042</v>
      </c>
      <c r="B441" s="31" t="s">
        <v>1043</v>
      </c>
      <c r="C441" s="32" t="s">
        <v>1044</v>
      </c>
      <c r="D441" s="58"/>
      <c r="E441" s="58"/>
      <c r="F441" s="58"/>
      <c r="G441" s="58"/>
      <c r="H441" s="58"/>
      <c r="I441" s="54"/>
      <c r="J441" s="58">
        <v>0</v>
      </c>
      <c r="K441" s="58"/>
      <c r="L441" s="58"/>
      <c r="M441" s="58"/>
      <c r="N441" s="58"/>
      <c r="O441" s="58"/>
      <c r="P441" s="54">
        <f>SUM(D441:O441)</f>
        <v>0</v>
      </c>
    </row>
    <row r="442" spans="1:16">
      <c r="A442" s="32" t="s">
        <v>1045</v>
      </c>
      <c r="B442" s="31" t="s">
        <v>1046</v>
      </c>
      <c r="C442" s="32" t="s">
        <v>1047</v>
      </c>
      <c r="D442" s="58"/>
      <c r="E442" s="58"/>
      <c r="F442" s="58"/>
      <c r="G442" s="58">
        <v>0</v>
      </c>
      <c r="H442" s="58"/>
      <c r="I442" s="54"/>
      <c r="J442" s="58">
        <v>0</v>
      </c>
      <c r="K442" s="58"/>
      <c r="L442" s="58"/>
      <c r="M442" s="58"/>
      <c r="N442" s="58"/>
      <c r="O442" s="58"/>
      <c r="P442" s="54">
        <f>SUM(D442:O442)</f>
        <v>0</v>
      </c>
    </row>
    <row r="443" spans="1:16">
      <c r="A443" s="32" t="s">
        <v>1048</v>
      </c>
      <c r="B443" s="31" t="s">
        <v>1049</v>
      </c>
      <c r="C443" s="32" t="s">
        <v>1050</v>
      </c>
      <c r="D443" s="58"/>
      <c r="E443" s="58"/>
      <c r="F443" s="58"/>
      <c r="G443" s="58"/>
      <c r="H443" s="58"/>
      <c r="I443" s="54"/>
      <c r="J443" s="58">
        <v>0</v>
      </c>
      <c r="K443" s="58"/>
      <c r="L443" s="58"/>
      <c r="M443" s="58"/>
      <c r="N443" s="58"/>
      <c r="O443" s="58"/>
      <c r="P443" s="54">
        <f>SUM(D443:O443)</f>
        <v>0</v>
      </c>
    </row>
    <row r="444" spans="1:16">
      <c r="A444" s="87" t="s">
        <v>1051</v>
      </c>
      <c r="B444" s="88" t="s">
        <v>1052</v>
      </c>
      <c r="C444" s="87" t="s">
        <v>1053</v>
      </c>
      <c r="D444" s="89"/>
      <c r="E444" s="89"/>
      <c r="F444" s="89"/>
      <c r="G444" s="89"/>
      <c r="H444" s="89"/>
      <c r="I444" s="89">
        <v>0</v>
      </c>
      <c r="J444" s="58">
        <v>0</v>
      </c>
      <c r="K444" s="58"/>
      <c r="L444" s="58"/>
      <c r="M444" s="58"/>
      <c r="N444" s="58"/>
      <c r="O444" s="58"/>
      <c r="P444" s="54">
        <f>SUM(D444:O444)</f>
        <v>0</v>
      </c>
    </row>
    <row r="445" spans="1:16">
      <c r="A445" s="47" t="s">
        <v>1054</v>
      </c>
      <c r="B445" s="31"/>
      <c r="C445" s="47" t="s">
        <v>1055</v>
      </c>
      <c r="D445" s="49">
        <f>SUM(D448)</f>
        <v>0</v>
      </c>
      <c r="E445" s="49">
        <f>SUM(E448+E446+E450)</f>
        <v>0</v>
      </c>
      <c r="F445" s="49">
        <f t="shared" ref="F445:O445" si="173">SUM(F448+F446+F450)</f>
        <v>27000.49</v>
      </c>
      <c r="G445" s="49">
        <f t="shared" si="173"/>
        <v>-27000.49</v>
      </c>
      <c r="H445" s="49">
        <f t="shared" si="173"/>
        <v>0</v>
      </c>
      <c r="I445" s="49">
        <f t="shared" si="173"/>
        <v>0</v>
      </c>
      <c r="J445" s="49">
        <f t="shared" si="173"/>
        <v>42036</v>
      </c>
      <c r="K445" s="49">
        <f t="shared" si="173"/>
        <v>0</v>
      </c>
      <c r="L445" s="49">
        <f t="shared" si="173"/>
        <v>0</v>
      </c>
      <c r="M445" s="49">
        <f t="shared" si="173"/>
        <v>0</v>
      </c>
      <c r="N445" s="49">
        <f t="shared" si="173"/>
        <v>0</v>
      </c>
      <c r="O445" s="49">
        <f t="shared" si="173"/>
        <v>0</v>
      </c>
      <c r="P445" s="49">
        <f>SUM(P448+P446+P450)</f>
        <v>42036</v>
      </c>
    </row>
    <row r="446" spans="1:16" ht="22.5">
      <c r="A446" s="47" t="s">
        <v>1056</v>
      </c>
      <c r="B446" s="31"/>
      <c r="C446" s="59" t="s">
        <v>1057</v>
      </c>
      <c r="D446" s="49"/>
      <c r="E446" s="49">
        <f>E447</f>
        <v>0</v>
      </c>
      <c r="F446" s="49">
        <f>F447</f>
        <v>0</v>
      </c>
      <c r="G446" s="49">
        <f>G447</f>
        <v>0</v>
      </c>
      <c r="H446" s="49">
        <f>H447</f>
        <v>0</v>
      </c>
      <c r="I446" s="49">
        <f>I447</f>
        <v>0</v>
      </c>
      <c r="J446" s="49">
        <f t="shared" ref="J446:P446" si="174">J447</f>
        <v>0</v>
      </c>
      <c r="K446" s="49">
        <f t="shared" si="174"/>
        <v>0</v>
      </c>
      <c r="L446" s="49">
        <f t="shared" si="174"/>
        <v>0</v>
      </c>
      <c r="M446" s="49">
        <f t="shared" si="174"/>
        <v>0</v>
      </c>
      <c r="N446" s="49">
        <f t="shared" si="174"/>
        <v>0</v>
      </c>
      <c r="O446" s="49">
        <f t="shared" si="174"/>
        <v>0</v>
      </c>
      <c r="P446" s="49">
        <f t="shared" si="174"/>
        <v>0</v>
      </c>
    </row>
    <row r="447" spans="1:16">
      <c r="A447" s="32" t="s">
        <v>1058</v>
      </c>
      <c r="B447" s="31" t="s">
        <v>1059</v>
      </c>
      <c r="C447" s="32" t="s">
        <v>1060</v>
      </c>
      <c r="D447" s="58">
        <v>0</v>
      </c>
      <c r="E447" s="58">
        <v>0</v>
      </c>
      <c r="F447" s="58">
        <v>0</v>
      </c>
      <c r="G447" s="58"/>
      <c r="H447" s="58"/>
      <c r="I447" s="54"/>
      <c r="J447" s="58">
        <v>0</v>
      </c>
      <c r="K447" s="58"/>
      <c r="L447" s="58"/>
      <c r="M447" s="58"/>
      <c r="N447" s="58"/>
      <c r="O447" s="58"/>
      <c r="P447" s="54">
        <f>SUM(D447:O447)</f>
        <v>0</v>
      </c>
    </row>
    <row r="448" spans="1:16" ht="23.25" customHeight="1">
      <c r="A448" s="50" t="s">
        <v>1061</v>
      </c>
      <c r="B448" s="31"/>
      <c r="C448" s="55" t="s">
        <v>1062</v>
      </c>
      <c r="D448" s="56">
        <f t="shared" ref="D448:I448" si="175">SUM(D449:D449)</f>
        <v>0</v>
      </c>
      <c r="E448" s="56">
        <f>SUM(E449:E449)</f>
        <v>0</v>
      </c>
      <c r="F448" s="56">
        <f t="shared" si="175"/>
        <v>0</v>
      </c>
      <c r="G448" s="56">
        <f t="shared" si="175"/>
        <v>0</v>
      </c>
      <c r="H448" s="56">
        <f t="shared" si="175"/>
        <v>0</v>
      </c>
      <c r="I448" s="56">
        <f t="shared" si="175"/>
        <v>0</v>
      </c>
      <c r="J448" s="56">
        <f t="shared" ref="J448:P448" si="176">SUM(J449:J449)</f>
        <v>0</v>
      </c>
      <c r="K448" s="56">
        <f t="shared" si="176"/>
        <v>0</v>
      </c>
      <c r="L448" s="56">
        <f t="shared" si="176"/>
        <v>0</v>
      </c>
      <c r="M448" s="56">
        <f t="shared" si="176"/>
        <v>0</v>
      </c>
      <c r="N448" s="56">
        <f t="shared" si="176"/>
        <v>0</v>
      </c>
      <c r="O448" s="56">
        <f t="shared" si="176"/>
        <v>0</v>
      </c>
      <c r="P448" s="56">
        <f t="shared" si="176"/>
        <v>0</v>
      </c>
    </row>
    <row r="449" spans="1:16">
      <c r="A449" s="32" t="s">
        <v>1063</v>
      </c>
      <c r="B449" s="31" t="s">
        <v>550</v>
      </c>
      <c r="C449" s="32" t="s">
        <v>1064</v>
      </c>
      <c r="D449" s="58"/>
      <c r="E449" s="58">
        <v>0</v>
      </c>
      <c r="F449" s="58"/>
      <c r="G449" s="58"/>
      <c r="H449" s="58"/>
      <c r="I449" s="54">
        <v>0</v>
      </c>
      <c r="J449" s="58">
        <v>0</v>
      </c>
      <c r="K449" s="58"/>
      <c r="L449" s="58"/>
      <c r="M449" s="58"/>
      <c r="N449" s="58"/>
      <c r="O449" s="58"/>
      <c r="P449" s="54">
        <f>SUM(D449:O449)</f>
        <v>0</v>
      </c>
    </row>
    <row r="450" spans="1:16">
      <c r="A450" s="47" t="s">
        <v>1065</v>
      </c>
      <c r="B450" s="31"/>
      <c r="C450" s="47" t="s">
        <v>1066</v>
      </c>
      <c r="D450" s="49">
        <f t="shared" ref="D450:I450" si="177">SUM(D451:D456)</f>
        <v>0</v>
      </c>
      <c r="E450" s="49">
        <f t="shared" si="177"/>
        <v>0</v>
      </c>
      <c r="F450" s="49">
        <f t="shared" si="177"/>
        <v>27000.49</v>
      </c>
      <c r="G450" s="49">
        <f t="shared" si="177"/>
        <v>-27000.49</v>
      </c>
      <c r="H450" s="49">
        <f t="shared" si="177"/>
        <v>0</v>
      </c>
      <c r="I450" s="49">
        <f t="shared" si="177"/>
        <v>0</v>
      </c>
      <c r="J450" s="49">
        <f>SUM(J451:J456)</f>
        <v>42036</v>
      </c>
      <c r="K450" s="49">
        <f t="shared" ref="K450:P450" si="178">SUM(K451:K456)</f>
        <v>0</v>
      </c>
      <c r="L450" s="49">
        <f t="shared" si="178"/>
        <v>0</v>
      </c>
      <c r="M450" s="49">
        <f t="shared" si="178"/>
        <v>0</v>
      </c>
      <c r="N450" s="49">
        <f t="shared" si="178"/>
        <v>0</v>
      </c>
      <c r="O450" s="49">
        <f t="shared" si="178"/>
        <v>0</v>
      </c>
      <c r="P450" s="49">
        <f t="shared" si="178"/>
        <v>42036</v>
      </c>
    </row>
    <row r="451" spans="1:16">
      <c r="A451" s="32" t="s">
        <v>1067</v>
      </c>
      <c r="B451" s="31" t="s">
        <v>1068</v>
      </c>
      <c r="C451" s="32" t="s">
        <v>1069</v>
      </c>
      <c r="D451" s="58"/>
      <c r="E451" s="58">
        <v>0</v>
      </c>
      <c r="F451" s="58">
        <v>0</v>
      </c>
      <c r="G451" s="58"/>
      <c r="H451" s="58">
        <v>0</v>
      </c>
      <c r="I451" s="54">
        <v>0</v>
      </c>
      <c r="J451" s="58"/>
      <c r="K451" s="58"/>
      <c r="L451" s="58"/>
      <c r="M451" s="58"/>
      <c r="N451" s="58"/>
      <c r="O451" s="58"/>
      <c r="P451" s="54">
        <f t="shared" ref="P451:P456" si="179">SUM(D451:O451)</f>
        <v>0</v>
      </c>
    </row>
    <row r="452" spans="1:16">
      <c r="A452" s="32" t="s">
        <v>1070</v>
      </c>
      <c r="B452" s="31" t="s">
        <v>1071</v>
      </c>
      <c r="C452" s="32" t="s">
        <v>1072</v>
      </c>
      <c r="D452" s="58"/>
      <c r="E452" s="58">
        <v>0</v>
      </c>
      <c r="F452" s="58">
        <v>0</v>
      </c>
      <c r="G452" s="58"/>
      <c r="H452" s="58">
        <v>0</v>
      </c>
      <c r="I452" s="54">
        <v>0</v>
      </c>
      <c r="J452" s="58"/>
      <c r="K452" s="58"/>
      <c r="L452" s="58"/>
      <c r="M452" s="58"/>
      <c r="N452" s="58"/>
      <c r="O452" s="58"/>
      <c r="P452" s="54">
        <f t="shared" si="179"/>
        <v>0</v>
      </c>
    </row>
    <row r="453" spans="1:16">
      <c r="A453" s="32" t="s">
        <v>1073</v>
      </c>
      <c r="B453" s="31" t="s">
        <v>627</v>
      </c>
      <c r="C453" s="32" t="s">
        <v>1074</v>
      </c>
      <c r="D453" s="58"/>
      <c r="E453" s="58"/>
      <c r="F453" s="58">
        <v>0</v>
      </c>
      <c r="G453" s="58">
        <v>0</v>
      </c>
      <c r="H453" s="58">
        <v>0</v>
      </c>
      <c r="I453" s="54">
        <v>0</v>
      </c>
      <c r="J453" s="58"/>
      <c r="K453" s="58"/>
      <c r="L453" s="58"/>
      <c r="M453" s="58"/>
      <c r="N453" s="58"/>
      <c r="O453" s="58"/>
      <c r="P453" s="54">
        <f t="shared" si="179"/>
        <v>0</v>
      </c>
    </row>
    <row r="454" spans="1:16">
      <c r="A454" s="32" t="s">
        <v>1075</v>
      </c>
      <c r="B454" s="31" t="s">
        <v>669</v>
      </c>
      <c r="C454" s="32" t="s">
        <v>1076</v>
      </c>
      <c r="D454" s="58"/>
      <c r="E454" s="58"/>
      <c r="F454" s="58">
        <v>0</v>
      </c>
      <c r="G454" s="58">
        <v>0</v>
      </c>
      <c r="H454" s="58">
        <v>0</v>
      </c>
      <c r="I454" s="54"/>
      <c r="J454" s="58"/>
      <c r="K454" s="58"/>
      <c r="L454" s="58"/>
      <c r="M454" s="58"/>
      <c r="N454" s="58"/>
      <c r="O454" s="58"/>
      <c r="P454" s="54">
        <f t="shared" si="179"/>
        <v>0</v>
      </c>
    </row>
    <row r="455" spans="1:16">
      <c r="A455" s="32" t="s">
        <v>1077</v>
      </c>
      <c r="B455" s="31" t="s">
        <v>474</v>
      </c>
      <c r="C455" s="32" t="s">
        <v>1078</v>
      </c>
      <c r="D455" s="58"/>
      <c r="E455" s="58"/>
      <c r="F455" s="58">
        <v>27000.49</v>
      </c>
      <c r="G455" s="58">
        <v>-27000.49</v>
      </c>
      <c r="H455" s="58"/>
      <c r="I455" s="54">
        <v>0</v>
      </c>
      <c r="J455" s="58">
        <v>0</v>
      </c>
      <c r="K455" s="58"/>
      <c r="L455" s="58"/>
      <c r="M455" s="58"/>
      <c r="N455" s="58"/>
      <c r="O455" s="58"/>
      <c r="P455" s="54">
        <f t="shared" si="179"/>
        <v>0</v>
      </c>
    </row>
    <row r="456" spans="1:16">
      <c r="A456" s="32" t="s">
        <v>1079</v>
      </c>
      <c r="B456" s="31" t="s">
        <v>689</v>
      </c>
      <c r="C456" s="32" t="s">
        <v>1080</v>
      </c>
      <c r="D456" s="58"/>
      <c r="E456" s="58"/>
      <c r="F456" s="58"/>
      <c r="G456" s="58"/>
      <c r="H456" s="58"/>
      <c r="I456" s="54"/>
      <c r="J456" s="58">
        <v>42036</v>
      </c>
      <c r="K456" s="58"/>
      <c r="L456" s="58"/>
      <c r="M456" s="58"/>
      <c r="N456" s="58"/>
      <c r="O456" s="58"/>
      <c r="P456" s="54">
        <f t="shared" si="179"/>
        <v>42036</v>
      </c>
    </row>
    <row r="457" spans="1:16">
      <c r="A457" s="47" t="s">
        <v>1081</v>
      </c>
      <c r="B457" s="31"/>
      <c r="C457" s="47" t="s">
        <v>1082</v>
      </c>
      <c r="D457" s="49"/>
      <c r="E457" s="49">
        <f>E458</f>
        <v>0</v>
      </c>
      <c r="F457" s="49">
        <f>F458</f>
        <v>0</v>
      </c>
      <c r="G457" s="49">
        <f>G458</f>
        <v>0</v>
      </c>
      <c r="H457" s="49">
        <f>H458</f>
        <v>0</v>
      </c>
      <c r="I457" s="49"/>
      <c r="J457" s="49"/>
      <c r="K457" s="49"/>
      <c r="L457" s="49"/>
      <c r="M457" s="49"/>
      <c r="N457" s="49"/>
      <c r="O457" s="49"/>
      <c r="P457" s="49">
        <f>P458</f>
        <v>0</v>
      </c>
    </row>
    <row r="458" spans="1:16">
      <c r="A458" s="32" t="s">
        <v>1083</v>
      </c>
      <c r="B458" s="31" t="s">
        <v>29</v>
      </c>
      <c r="C458" s="32" t="s">
        <v>1084</v>
      </c>
      <c r="D458" s="58"/>
      <c r="E458" s="58"/>
      <c r="F458" s="58"/>
      <c r="G458" s="58"/>
      <c r="H458" s="58"/>
      <c r="I458" s="54"/>
      <c r="J458" s="58"/>
      <c r="K458" s="58"/>
      <c r="L458" s="58"/>
      <c r="M458" s="58"/>
      <c r="N458" s="58"/>
      <c r="O458" s="58"/>
      <c r="P458" s="54">
        <f>SUM(D458:O458)</f>
        <v>0</v>
      </c>
    </row>
    <row r="459" spans="1:16">
      <c r="A459" s="42" t="s">
        <v>1085</v>
      </c>
      <c r="B459" s="31"/>
      <c r="C459" s="42" t="s">
        <v>1086</v>
      </c>
      <c r="D459" s="44">
        <f t="shared" ref="D459:P459" si="180">SUM(D460+D528+D556+D581)</f>
        <v>2484771.8099999996</v>
      </c>
      <c r="E459" s="44">
        <f t="shared" si="180"/>
        <v>2840465.3499999996</v>
      </c>
      <c r="F459" s="44">
        <f t="shared" si="180"/>
        <v>2213350.9099999997</v>
      </c>
      <c r="G459" s="44">
        <f t="shared" si="180"/>
        <v>1398954.79</v>
      </c>
      <c r="H459" s="44">
        <f t="shared" si="180"/>
        <v>1149738.92</v>
      </c>
      <c r="I459" s="44">
        <f t="shared" si="180"/>
        <v>1139016.8799999999</v>
      </c>
      <c r="J459" s="44">
        <f t="shared" si="180"/>
        <v>2781231.04</v>
      </c>
      <c r="K459" s="44">
        <f t="shared" si="180"/>
        <v>2689166.88</v>
      </c>
      <c r="L459" s="44">
        <f t="shared" si="180"/>
        <v>1412813.2</v>
      </c>
      <c r="M459" s="44">
        <f t="shared" si="180"/>
        <v>1412813.2</v>
      </c>
      <c r="N459" s="44">
        <f t="shared" si="180"/>
        <v>1412813.2</v>
      </c>
      <c r="O459" s="44">
        <f t="shared" si="180"/>
        <v>1409606.3599999999</v>
      </c>
      <c r="P459" s="44">
        <f t="shared" si="180"/>
        <v>22345069.140000001</v>
      </c>
    </row>
    <row r="460" spans="1:16">
      <c r="A460" s="45" t="s">
        <v>1087</v>
      </c>
      <c r="B460" s="31"/>
      <c r="C460" s="45" t="s">
        <v>1088</v>
      </c>
      <c r="D460" s="44">
        <f t="shared" ref="D460:P460" si="181">SUM(D461+D486+D509+D498+D502+D479)</f>
        <v>738113.32000000007</v>
      </c>
      <c r="E460" s="44">
        <f t="shared" si="181"/>
        <v>404629.46</v>
      </c>
      <c r="F460" s="44">
        <f t="shared" si="181"/>
        <v>407717.80999999994</v>
      </c>
      <c r="G460" s="44">
        <f t="shared" si="181"/>
        <v>380867.24999999994</v>
      </c>
      <c r="H460" s="44">
        <f t="shared" si="181"/>
        <v>442982.2</v>
      </c>
      <c r="I460" s="44">
        <f t="shared" si="181"/>
        <v>321887.2</v>
      </c>
      <c r="J460" s="44">
        <f t="shared" si="181"/>
        <v>1174848.48</v>
      </c>
      <c r="K460" s="44">
        <f t="shared" si="181"/>
        <v>304066.68000000005</v>
      </c>
      <c r="L460" s="44">
        <f t="shared" si="181"/>
        <v>310520.19</v>
      </c>
      <c r="M460" s="44">
        <f t="shared" si="181"/>
        <v>310520.19</v>
      </c>
      <c r="N460" s="44">
        <f t="shared" si="181"/>
        <v>310520.19</v>
      </c>
      <c r="O460" s="44">
        <f t="shared" si="181"/>
        <v>310520.19</v>
      </c>
      <c r="P460" s="44">
        <f t="shared" si="181"/>
        <v>5417519.7599999998</v>
      </c>
    </row>
    <row r="461" spans="1:16">
      <c r="A461" s="47" t="s">
        <v>1089</v>
      </c>
      <c r="B461" s="31"/>
      <c r="C461" s="47" t="s">
        <v>1090</v>
      </c>
      <c r="D461" s="49">
        <f t="shared" ref="D461:P461" si="182">SUM(D462+D466+D470)</f>
        <v>54740.38</v>
      </c>
      <c r="E461" s="49">
        <f t="shared" si="182"/>
        <v>49669.1</v>
      </c>
      <c r="F461" s="49">
        <f t="shared" si="182"/>
        <v>58570.32</v>
      </c>
      <c r="G461" s="49">
        <f t="shared" si="182"/>
        <v>58655.41</v>
      </c>
      <c r="H461" s="49">
        <f t="shared" si="182"/>
        <v>60056.600000000006</v>
      </c>
      <c r="I461" s="49">
        <f t="shared" si="182"/>
        <v>65468.95</v>
      </c>
      <c r="J461" s="49">
        <f t="shared" si="182"/>
        <v>109085.50000000001</v>
      </c>
      <c r="K461" s="49">
        <f t="shared" si="182"/>
        <v>57050.14</v>
      </c>
      <c r="L461" s="49">
        <f t="shared" si="182"/>
        <v>75000</v>
      </c>
      <c r="M461" s="49">
        <f t="shared" si="182"/>
        <v>75000</v>
      </c>
      <c r="N461" s="49">
        <f t="shared" si="182"/>
        <v>75000</v>
      </c>
      <c r="O461" s="49">
        <f t="shared" si="182"/>
        <v>75000</v>
      </c>
      <c r="P461" s="49">
        <f t="shared" si="182"/>
        <v>813296.4</v>
      </c>
    </row>
    <row r="462" spans="1:16" ht="22.5">
      <c r="A462" s="50" t="s">
        <v>1091</v>
      </c>
      <c r="B462" s="31"/>
      <c r="C462" s="55" t="s">
        <v>1092</v>
      </c>
      <c r="D462" s="56">
        <f>SUM(D463:D465)</f>
        <v>19452.66</v>
      </c>
      <c r="E462" s="56">
        <f>SUM(E463:E465)</f>
        <v>8038.9599999999991</v>
      </c>
      <c r="F462" s="56">
        <f>SUM(F463:F465)</f>
        <v>17999.38</v>
      </c>
      <c r="G462" s="56">
        <f t="shared" ref="G462:P462" si="183">SUM(G463:G465)</f>
        <v>21241.07</v>
      </c>
      <c r="H462" s="56">
        <f t="shared" si="183"/>
        <v>21163.760000000002</v>
      </c>
      <c r="I462" s="56">
        <f t="shared" si="183"/>
        <v>20855.919999999998</v>
      </c>
      <c r="J462" s="56">
        <f t="shared" si="183"/>
        <v>24471.16</v>
      </c>
      <c r="K462" s="56">
        <f t="shared" si="183"/>
        <v>24149.48</v>
      </c>
      <c r="L462" s="56">
        <f t="shared" si="183"/>
        <v>23100</v>
      </c>
      <c r="M462" s="56">
        <f t="shared" si="183"/>
        <v>23100</v>
      </c>
      <c r="N462" s="56">
        <f>SUM(N463:N465)</f>
        <v>23100</v>
      </c>
      <c r="O462" s="56">
        <f t="shared" si="183"/>
        <v>23100</v>
      </c>
      <c r="P462" s="56">
        <f t="shared" si="183"/>
        <v>249772.38999999998</v>
      </c>
    </row>
    <row r="463" spans="1:16">
      <c r="A463" s="32" t="s">
        <v>1093</v>
      </c>
      <c r="B463" s="31" t="s">
        <v>29</v>
      </c>
      <c r="C463" s="32" t="s">
        <v>1094</v>
      </c>
      <c r="D463" s="58">
        <v>11654.56</v>
      </c>
      <c r="E463" s="58">
        <v>4813.92</v>
      </c>
      <c r="F463" s="58">
        <v>10778.01</v>
      </c>
      <c r="G463" s="58">
        <v>12722.96</v>
      </c>
      <c r="H463" s="58">
        <v>12677.82</v>
      </c>
      <c r="I463" s="54">
        <v>12497.52</v>
      </c>
      <c r="J463" s="58">
        <v>14662.59</v>
      </c>
      <c r="K463" s="58">
        <v>14469.82</v>
      </c>
      <c r="L463" s="58">
        <v>13860</v>
      </c>
      <c r="M463" s="58">
        <f>L463</f>
        <v>13860</v>
      </c>
      <c r="N463" s="58">
        <f>M463</f>
        <v>13860</v>
      </c>
      <c r="O463" s="58">
        <f>N463</f>
        <v>13860</v>
      </c>
      <c r="P463" s="54">
        <f>SUM(D463:O463)</f>
        <v>149717.19999999998</v>
      </c>
    </row>
    <row r="464" spans="1:16">
      <c r="A464" s="32" t="s">
        <v>1095</v>
      </c>
      <c r="B464" s="31" t="s">
        <v>32</v>
      </c>
      <c r="C464" s="32" t="s">
        <v>1096</v>
      </c>
      <c r="D464" s="58">
        <v>4879.58</v>
      </c>
      <c r="E464" s="58">
        <v>2018.06</v>
      </c>
      <c r="F464" s="58">
        <v>4517.8100000000004</v>
      </c>
      <c r="G464" s="58">
        <v>5328.32</v>
      </c>
      <c r="H464" s="58">
        <v>5307.27</v>
      </c>
      <c r="I464" s="54">
        <v>5227.32</v>
      </c>
      <c r="J464" s="58">
        <v>6134.8</v>
      </c>
      <c r="K464" s="58">
        <v>6053.93</v>
      </c>
      <c r="L464" s="58">
        <v>5775</v>
      </c>
      <c r="M464" s="58">
        <f t="shared" ref="M464:O465" si="184">L464</f>
        <v>5775</v>
      </c>
      <c r="N464" s="58">
        <f t="shared" si="184"/>
        <v>5775</v>
      </c>
      <c r="O464" s="58">
        <f t="shared" si="184"/>
        <v>5775</v>
      </c>
      <c r="P464" s="54">
        <f t="shared" ref="P464:P469" si="185">SUM(D464:O464)</f>
        <v>62567.090000000004</v>
      </c>
    </row>
    <row r="465" spans="1:16">
      <c r="A465" s="32" t="s">
        <v>1097</v>
      </c>
      <c r="B465" s="31" t="s">
        <v>35</v>
      </c>
      <c r="C465" s="32" t="s">
        <v>1098</v>
      </c>
      <c r="D465" s="58">
        <v>2918.52</v>
      </c>
      <c r="E465" s="58">
        <v>1206.98</v>
      </c>
      <c r="F465" s="58">
        <v>2703.56</v>
      </c>
      <c r="G465" s="58">
        <v>3189.79</v>
      </c>
      <c r="H465" s="58">
        <v>3178.67</v>
      </c>
      <c r="I465" s="54">
        <v>3131.08</v>
      </c>
      <c r="J465" s="58">
        <v>3673.77</v>
      </c>
      <c r="K465" s="58">
        <v>3625.73</v>
      </c>
      <c r="L465" s="58">
        <v>3465</v>
      </c>
      <c r="M465" s="58">
        <f t="shared" si="184"/>
        <v>3465</v>
      </c>
      <c r="N465" s="58">
        <f t="shared" si="184"/>
        <v>3465</v>
      </c>
      <c r="O465" s="58">
        <f t="shared" si="184"/>
        <v>3465</v>
      </c>
      <c r="P465" s="54">
        <f t="shared" si="185"/>
        <v>37488.1</v>
      </c>
    </row>
    <row r="466" spans="1:16" ht="22.5">
      <c r="A466" s="50" t="s">
        <v>1099</v>
      </c>
      <c r="B466" s="31"/>
      <c r="C466" s="55" t="s">
        <v>1100</v>
      </c>
      <c r="D466" s="56">
        <f t="shared" ref="D466:P466" si="186">SUM(D467:D469)</f>
        <v>29666.48</v>
      </c>
      <c r="E466" s="56">
        <f t="shared" si="186"/>
        <v>39855.4</v>
      </c>
      <c r="F466" s="56">
        <f t="shared" si="186"/>
        <v>36384.76</v>
      </c>
      <c r="G466" s="56">
        <f t="shared" si="186"/>
        <v>28537.75</v>
      </c>
      <c r="H466" s="56">
        <f t="shared" si="186"/>
        <v>33062.160000000003</v>
      </c>
      <c r="I466" s="56">
        <f>SUM(I467:I469)</f>
        <v>39502.33</v>
      </c>
      <c r="J466" s="56">
        <f t="shared" si="186"/>
        <v>71581.750000000015</v>
      </c>
      <c r="K466" s="56">
        <f t="shared" si="186"/>
        <v>26465.96</v>
      </c>
      <c r="L466" s="56">
        <f t="shared" si="186"/>
        <v>45800</v>
      </c>
      <c r="M466" s="56">
        <f t="shared" si="186"/>
        <v>45800</v>
      </c>
      <c r="N466" s="56">
        <f t="shared" si="186"/>
        <v>45800</v>
      </c>
      <c r="O466" s="56">
        <f t="shared" si="186"/>
        <v>45800</v>
      </c>
      <c r="P466" s="56">
        <f t="shared" si="186"/>
        <v>488256.58999999997</v>
      </c>
    </row>
    <row r="467" spans="1:16">
      <c r="A467" s="32" t="s">
        <v>1101</v>
      </c>
      <c r="B467" s="31" t="s">
        <v>29</v>
      </c>
      <c r="C467" s="32" t="s">
        <v>1102</v>
      </c>
      <c r="D467" s="58">
        <v>17799.419999999998</v>
      </c>
      <c r="E467" s="58">
        <v>23912.74</v>
      </c>
      <c r="F467" s="58">
        <v>21830.240000000002</v>
      </c>
      <c r="G467" s="58">
        <v>17122.04</v>
      </c>
      <c r="H467" s="58">
        <v>19836.560000000001</v>
      </c>
      <c r="I467" s="54">
        <v>23700.89</v>
      </c>
      <c r="J467" s="58">
        <v>42948.41</v>
      </c>
      <c r="K467" s="58">
        <v>15879.08</v>
      </c>
      <c r="L467" s="58">
        <v>27480</v>
      </c>
      <c r="M467" s="58">
        <f>L467</f>
        <v>27480</v>
      </c>
      <c r="N467" s="58">
        <f>M467</f>
        <v>27480</v>
      </c>
      <c r="O467" s="58">
        <f>N467</f>
        <v>27480</v>
      </c>
      <c r="P467" s="54">
        <f t="shared" si="185"/>
        <v>292949.38</v>
      </c>
    </row>
    <row r="468" spans="1:16">
      <c r="A468" s="32" t="s">
        <v>1103</v>
      </c>
      <c r="B468" s="31" t="s">
        <v>32</v>
      </c>
      <c r="C468" s="32" t="s">
        <v>1104</v>
      </c>
      <c r="D468" s="58">
        <v>7417.06</v>
      </c>
      <c r="E468" s="58">
        <v>9964.2999999999993</v>
      </c>
      <c r="F468" s="58">
        <v>9096.65</v>
      </c>
      <c r="G468" s="58">
        <v>7134.93</v>
      </c>
      <c r="H468" s="58">
        <v>8266.02</v>
      </c>
      <c r="I468" s="54">
        <v>9875.9599999999991</v>
      </c>
      <c r="J468" s="58">
        <v>17895.990000000002</v>
      </c>
      <c r="K468" s="58">
        <v>6616.9</v>
      </c>
      <c r="L468" s="58">
        <v>11450</v>
      </c>
      <c r="M468" s="58">
        <f t="shared" ref="M468:O469" si="187">L468</f>
        <v>11450</v>
      </c>
      <c r="N468" s="58">
        <f t="shared" si="187"/>
        <v>11450</v>
      </c>
      <c r="O468" s="58">
        <f t="shared" si="187"/>
        <v>11450</v>
      </c>
      <c r="P468" s="54">
        <f t="shared" si="185"/>
        <v>122067.81</v>
      </c>
    </row>
    <row r="469" spans="1:16">
      <c r="A469" s="32" t="s">
        <v>1105</v>
      </c>
      <c r="B469" s="31" t="s">
        <v>35</v>
      </c>
      <c r="C469" s="32" t="s">
        <v>1106</v>
      </c>
      <c r="D469" s="58">
        <v>4450</v>
      </c>
      <c r="E469" s="58">
        <v>5978.36</v>
      </c>
      <c r="F469" s="58">
        <v>5457.87</v>
      </c>
      <c r="G469" s="58">
        <v>4280.78</v>
      </c>
      <c r="H469" s="58">
        <v>4959.58</v>
      </c>
      <c r="I469" s="54">
        <v>5925.48</v>
      </c>
      <c r="J469" s="58">
        <v>10737.35</v>
      </c>
      <c r="K469" s="58">
        <v>3969.98</v>
      </c>
      <c r="L469" s="58">
        <v>6870</v>
      </c>
      <c r="M469" s="58">
        <f t="shared" si="187"/>
        <v>6870</v>
      </c>
      <c r="N469" s="58">
        <f t="shared" si="187"/>
        <v>6870</v>
      </c>
      <c r="O469" s="58">
        <f t="shared" si="187"/>
        <v>6870</v>
      </c>
      <c r="P469" s="54">
        <f t="shared" si="185"/>
        <v>73239.399999999994</v>
      </c>
    </row>
    <row r="470" spans="1:16">
      <c r="A470" s="50" t="s">
        <v>1107</v>
      </c>
      <c r="B470" s="31"/>
      <c r="C470" s="55" t="s">
        <v>1108</v>
      </c>
      <c r="D470" s="56">
        <f>D471</f>
        <v>5621.24</v>
      </c>
      <c r="E470" s="56">
        <f>E471</f>
        <v>1774.74</v>
      </c>
      <c r="F470" s="56">
        <f>F471</f>
        <v>4186.18</v>
      </c>
      <c r="G470" s="56">
        <f t="shared" ref="G470:P470" si="188">G471</f>
        <v>8876.59</v>
      </c>
      <c r="H470" s="56">
        <f t="shared" si="188"/>
        <v>5830.68</v>
      </c>
      <c r="I470" s="56">
        <f t="shared" si="188"/>
        <v>5110.7</v>
      </c>
      <c r="J470" s="56">
        <f t="shared" si="188"/>
        <v>13032.59</v>
      </c>
      <c r="K470" s="56">
        <f t="shared" si="188"/>
        <v>6434.7</v>
      </c>
      <c r="L470" s="56">
        <f t="shared" si="188"/>
        <v>6100</v>
      </c>
      <c r="M470" s="56">
        <f t="shared" si="188"/>
        <v>6100</v>
      </c>
      <c r="N470" s="56">
        <f t="shared" si="188"/>
        <v>6100</v>
      </c>
      <c r="O470" s="56">
        <f t="shared" si="188"/>
        <v>6100</v>
      </c>
      <c r="P470" s="56">
        <f t="shared" si="188"/>
        <v>75267.42</v>
      </c>
    </row>
    <row r="471" spans="1:16">
      <c r="A471" s="50" t="s">
        <v>1109</v>
      </c>
      <c r="B471" s="31"/>
      <c r="C471" s="55" t="s">
        <v>1108</v>
      </c>
      <c r="D471" s="56">
        <f>SUM(D472:D478)</f>
        <v>5621.24</v>
      </c>
      <c r="E471" s="56">
        <f>SUM(E472:E478)</f>
        <v>1774.74</v>
      </c>
      <c r="F471" s="56">
        <f t="shared" ref="F471:P471" si="189">SUM(F472:F478)</f>
        <v>4186.18</v>
      </c>
      <c r="G471" s="56">
        <f t="shared" si="189"/>
        <v>8876.59</v>
      </c>
      <c r="H471" s="56">
        <f t="shared" si="189"/>
        <v>5830.68</v>
      </c>
      <c r="I471" s="56">
        <f t="shared" si="189"/>
        <v>5110.7</v>
      </c>
      <c r="J471" s="56">
        <f t="shared" si="189"/>
        <v>13032.59</v>
      </c>
      <c r="K471" s="56">
        <f t="shared" si="189"/>
        <v>6434.7</v>
      </c>
      <c r="L471" s="56">
        <f t="shared" si="189"/>
        <v>6100</v>
      </c>
      <c r="M471" s="56">
        <f t="shared" si="189"/>
        <v>6100</v>
      </c>
      <c r="N471" s="56">
        <f t="shared" si="189"/>
        <v>6100</v>
      </c>
      <c r="O471" s="56">
        <f t="shared" si="189"/>
        <v>6100</v>
      </c>
      <c r="P471" s="56">
        <f t="shared" si="189"/>
        <v>75267.42</v>
      </c>
    </row>
    <row r="472" spans="1:16" s="63" customFormat="1" ht="12.75" customHeight="1">
      <c r="A472" s="32" t="s">
        <v>1110</v>
      </c>
      <c r="B472" s="31" t="s">
        <v>29</v>
      </c>
      <c r="C472" s="32" t="s">
        <v>1111</v>
      </c>
      <c r="D472" s="58">
        <v>5621.24</v>
      </c>
      <c r="E472" s="58">
        <v>1688.93</v>
      </c>
      <c r="F472" s="58">
        <v>4186.18</v>
      </c>
      <c r="G472" s="58">
        <v>8565.11</v>
      </c>
      <c r="H472" s="58">
        <v>5765.76</v>
      </c>
      <c r="I472" s="58">
        <v>5110.7</v>
      </c>
      <c r="J472" s="58">
        <v>6912.16</v>
      </c>
      <c r="K472" s="58">
        <v>6387.5</v>
      </c>
      <c r="L472" s="58">
        <v>6100</v>
      </c>
      <c r="M472" s="58">
        <f>L472</f>
        <v>6100</v>
      </c>
      <c r="N472" s="58">
        <f>M472</f>
        <v>6100</v>
      </c>
      <c r="O472" s="58">
        <f>N472</f>
        <v>6100</v>
      </c>
      <c r="P472" s="54">
        <f t="shared" ref="P472:P478" si="190">SUM(D472:O472)</f>
        <v>68637.58</v>
      </c>
    </row>
    <row r="473" spans="1:16">
      <c r="A473" s="32" t="s">
        <v>1112</v>
      </c>
      <c r="B473" s="31" t="s">
        <v>29</v>
      </c>
      <c r="C473" s="32" t="s">
        <v>1113</v>
      </c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4">
        <v>0</v>
      </c>
      <c r="J473" s="58">
        <v>0</v>
      </c>
      <c r="K473" s="58"/>
      <c r="L473" s="58"/>
      <c r="M473" s="58"/>
      <c r="N473" s="58"/>
      <c r="O473" s="58"/>
      <c r="P473" s="54">
        <f t="shared" si="190"/>
        <v>0</v>
      </c>
    </row>
    <row r="474" spans="1:16">
      <c r="A474" s="32" t="s">
        <v>1114</v>
      </c>
      <c r="B474" s="31" t="s">
        <v>29</v>
      </c>
      <c r="C474" s="32" t="s">
        <v>1115</v>
      </c>
      <c r="D474" s="58">
        <v>0</v>
      </c>
      <c r="E474" s="58">
        <v>0</v>
      </c>
      <c r="F474" s="58">
        <v>0</v>
      </c>
      <c r="G474" s="58">
        <v>0</v>
      </c>
      <c r="H474" s="58">
        <v>0</v>
      </c>
      <c r="I474" s="54">
        <v>0</v>
      </c>
      <c r="J474" s="58">
        <v>0</v>
      </c>
      <c r="K474" s="58"/>
      <c r="L474" s="58"/>
      <c r="M474" s="58"/>
      <c r="N474" s="58"/>
      <c r="O474" s="58"/>
      <c r="P474" s="54">
        <f t="shared" si="190"/>
        <v>0</v>
      </c>
    </row>
    <row r="475" spans="1:16">
      <c r="A475" s="32" t="s">
        <v>1116</v>
      </c>
      <c r="B475" s="31" t="s">
        <v>29</v>
      </c>
      <c r="C475" s="32" t="s">
        <v>1117</v>
      </c>
      <c r="D475" s="58">
        <v>0</v>
      </c>
      <c r="E475" s="58">
        <v>0</v>
      </c>
      <c r="F475" s="58">
        <v>0</v>
      </c>
      <c r="G475" s="58">
        <v>0</v>
      </c>
      <c r="H475" s="58">
        <v>0</v>
      </c>
      <c r="I475" s="54">
        <v>0</v>
      </c>
      <c r="J475" s="58">
        <v>0</v>
      </c>
      <c r="K475" s="58"/>
      <c r="L475" s="58"/>
      <c r="M475" s="58"/>
      <c r="N475" s="58"/>
      <c r="O475" s="58"/>
      <c r="P475" s="54">
        <f t="shared" si="190"/>
        <v>0</v>
      </c>
    </row>
    <row r="476" spans="1:16">
      <c r="A476" s="32" t="s">
        <v>1118</v>
      </c>
      <c r="B476" s="31" t="s">
        <v>29</v>
      </c>
      <c r="C476" s="32" t="s">
        <v>1119</v>
      </c>
      <c r="D476" s="58">
        <v>0</v>
      </c>
      <c r="E476" s="58">
        <v>0</v>
      </c>
      <c r="F476" s="58">
        <v>0</v>
      </c>
      <c r="G476" s="58">
        <v>0</v>
      </c>
      <c r="H476" s="58">
        <v>0</v>
      </c>
      <c r="I476" s="54">
        <v>0</v>
      </c>
      <c r="J476" s="58">
        <v>0</v>
      </c>
      <c r="K476" s="58"/>
      <c r="L476" s="58"/>
      <c r="M476" s="58"/>
      <c r="N476" s="58"/>
      <c r="O476" s="58"/>
      <c r="P476" s="54">
        <f t="shared" si="190"/>
        <v>0</v>
      </c>
    </row>
    <row r="477" spans="1:16">
      <c r="A477" s="32" t="s">
        <v>1120</v>
      </c>
      <c r="B477" s="31" t="s">
        <v>581</v>
      </c>
      <c r="C477" s="32" t="s">
        <v>1121</v>
      </c>
      <c r="D477" s="58">
        <v>0</v>
      </c>
      <c r="E477" s="58"/>
      <c r="F477" s="58"/>
      <c r="G477" s="58"/>
      <c r="H477" s="58"/>
      <c r="I477" s="54">
        <v>0</v>
      </c>
      <c r="J477" s="58">
        <v>6000</v>
      </c>
      <c r="K477" s="58"/>
      <c r="L477" s="58"/>
      <c r="M477" s="58"/>
      <c r="N477" s="58"/>
      <c r="O477" s="58"/>
      <c r="P477" s="54">
        <f t="shared" si="190"/>
        <v>6000</v>
      </c>
    </row>
    <row r="478" spans="1:16">
      <c r="A478" s="32" t="s">
        <v>1122</v>
      </c>
      <c r="B478" s="31" t="s">
        <v>126</v>
      </c>
      <c r="C478" s="32" t="s">
        <v>1123</v>
      </c>
      <c r="D478" s="58">
        <v>0</v>
      </c>
      <c r="E478" s="58">
        <v>85.81</v>
      </c>
      <c r="F478" s="58"/>
      <c r="G478" s="58">
        <v>311.48</v>
      </c>
      <c r="H478" s="58">
        <v>64.92</v>
      </c>
      <c r="I478" s="54">
        <v>0</v>
      </c>
      <c r="J478" s="58">
        <v>120.43</v>
      </c>
      <c r="K478" s="58">
        <v>47.2</v>
      </c>
      <c r="L478" s="58"/>
      <c r="M478" s="58"/>
      <c r="N478" s="58"/>
      <c r="O478" s="58"/>
      <c r="P478" s="54">
        <f t="shared" si="190"/>
        <v>629.84000000000015</v>
      </c>
    </row>
    <row r="479" spans="1:16">
      <c r="A479" s="47" t="s">
        <v>1124</v>
      </c>
      <c r="B479" s="31"/>
      <c r="C479" s="47" t="s">
        <v>1125</v>
      </c>
      <c r="D479" s="49">
        <f t="shared" ref="D479:I479" si="191">D483</f>
        <v>282.87</v>
      </c>
      <c r="E479" s="49">
        <f t="shared" si="191"/>
        <v>30.45</v>
      </c>
      <c r="F479" s="49">
        <f t="shared" si="191"/>
        <v>165.88</v>
      </c>
      <c r="G479" s="49">
        <f t="shared" si="191"/>
        <v>288.23</v>
      </c>
      <c r="H479" s="49">
        <f t="shared" si="191"/>
        <v>261.79000000000002</v>
      </c>
      <c r="I479" s="49">
        <f t="shared" si="191"/>
        <v>206.56</v>
      </c>
      <c r="J479" s="49">
        <f>SUM(J481+J483)</f>
        <v>421.81</v>
      </c>
      <c r="K479" s="49">
        <f t="shared" ref="K479:P479" si="192">SUM(K481+K483)</f>
        <v>364.7</v>
      </c>
      <c r="L479" s="49">
        <f t="shared" si="192"/>
        <v>330</v>
      </c>
      <c r="M479" s="49">
        <f t="shared" si="192"/>
        <v>330</v>
      </c>
      <c r="N479" s="49">
        <f t="shared" si="192"/>
        <v>330</v>
      </c>
      <c r="O479" s="49">
        <f t="shared" si="192"/>
        <v>330</v>
      </c>
      <c r="P479" s="49">
        <f t="shared" si="192"/>
        <v>3342.29</v>
      </c>
    </row>
    <row r="480" spans="1:16">
      <c r="A480" s="50" t="s">
        <v>1126</v>
      </c>
      <c r="B480" s="31"/>
      <c r="C480" s="55" t="s">
        <v>1127</v>
      </c>
      <c r="D480" s="49"/>
      <c r="E480" s="49"/>
      <c r="F480" s="49"/>
      <c r="G480" s="49"/>
      <c r="H480" s="49"/>
      <c r="I480" s="49"/>
      <c r="J480" s="49">
        <f>J481</f>
        <v>0</v>
      </c>
      <c r="K480" s="49">
        <f t="shared" ref="K480:P481" si="193">K481</f>
        <v>0</v>
      </c>
      <c r="L480" s="49">
        <f t="shared" si="193"/>
        <v>0</v>
      </c>
      <c r="M480" s="49">
        <f t="shared" si="193"/>
        <v>0</v>
      </c>
      <c r="N480" s="49">
        <f t="shared" si="193"/>
        <v>0</v>
      </c>
      <c r="O480" s="49">
        <f t="shared" si="193"/>
        <v>0</v>
      </c>
      <c r="P480" s="49">
        <f t="shared" si="193"/>
        <v>0</v>
      </c>
    </row>
    <row r="481" spans="1:16">
      <c r="A481" s="32" t="s">
        <v>1128</v>
      </c>
      <c r="B481" s="31"/>
      <c r="C481" s="32" t="s">
        <v>1129</v>
      </c>
      <c r="D481" s="58"/>
      <c r="E481" s="58"/>
      <c r="F481" s="58"/>
      <c r="G481" s="58"/>
      <c r="H481" s="58"/>
      <c r="I481" s="58"/>
      <c r="J481" s="58">
        <f>J482</f>
        <v>0</v>
      </c>
      <c r="K481" s="58">
        <f t="shared" si="193"/>
        <v>0</v>
      </c>
      <c r="L481" s="58">
        <f t="shared" si="193"/>
        <v>0</v>
      </c>
      <c r="M481" s="58">
        <f t="shared" si="193"/>
        <v>0</v>
      </c>
      <c r="N481" s="58">
        <f t="shared" si="193"/>
        <v>0</v>
      </c>
      <c r="O481" s="58">
        <f t="shared" si="193"/>
        <v>0</v>
      </c>
      <c r="P481" s="58">
        <f t="shared" si="193"/>
        <v>0</v>
      </c>
    </row>
    <row r="482" spans="1:16">
      <c r="A482" s="32" t="s">
        <v>1130</v>
      </c>
      <c r="B482" s="31" t="s">
        <v>173</v>
      </c>
      <c r="C482" s="32" t="s">
        <v>1131</v>
      </c>
      <c r="D482" s="58"/>
      <c r="E482" s="58"/>
      <c r="F482" s="58"/>
      <c r="G482" s="58"/>
      <c r="H482" s="58"/>
      <c r="I482" s="54"/>
      <c r="J482" s="58"/>
      <c r="K482" s="58"/>
      <c r="L482" s="58"/>
      <c r="M482" s="58"/>
      <c r="N482" s="58"/>
      <c r="O482" s="58"/>
      <c r="P482" s="54">
        <f>SUM(D482:O482)</f>
        <v>0</v>
      </c>
    </row>
    <row r="483" spans="1:16" ht="16.5" customHeight="1">
      <c r="A483" s="50" t="s">
        <v>1132</v>
      </c>
      <c r="B483" s="31"/>
      <c r="C483" s="55" t="s">
        <v>1133</v>
      </c>
      <c r="D483" s="56">
        <f>D484</f>
        <v>282.87</v>
      </c>
      <c r="E483" s="56">
        <f t="shared" ref="E483:P484" si="194">E484</f>
        <v>30.45</v>
      </c>
      <c r="F483" s="56">
        <f t="shared" si="194"/>
        <v>165.88</v>
      </c>
      <c r="G483" s="56">
        <f t="shared" si="194"/>
        <v>288.23</v>
      </c>
      <c r="H483" s="56">
        <f t="shared" si="194"/>
        <v>261.79000000000002</v>
      </c>
      <c r="I483" s="56">
        <f t="shared" si="194"/>
        <v>206.56</v>
      </c>
      <c r="J483" s="56">
        <f t="shared" si="194"/>
        <v>421.81</v>
      </c>
      <c r="K483" s="56">
        <f t="shared" si="194"/>
        <v>364.7</v>
      </c>
      <c r="L483" s="56">
        <f t="shared" si="194"/>
        <v>330</v>
      </c>
      <c r="M483" s="56">
        <f t="shared" si="194"/>
        <v>330</v>
      </c>
      <c r="N483" s="56">
        <f t="shared" si="194"/>
        <v>330</v>
      </c>
      <c r="O483" s="56">
        <f t="shared" si="194"/>
        <v>330</v>
      </c>
      <c r="P483" s="56">
        <f t="shared" si="194"/>
        <v>3342.29</v>
      </c>
    </row>
    <row r="484" spans="1:16">
      <c r="A484" s="32" t="s">
        <v>1134</v>
      </c>
      <c r="B484" s="31"/>
      <c r="C484" s="32" t="s">
        <v>1135</v>
      </c>
      <c r="D484" s="58">
        <f>D485</f>
        <v>282.87</v>
      </c>
      <c r="E484" s="58">
        <f>E485</f>
        <v>30.45</v>
      </c>
      <c r="F484" s="58">
        <f>F485</f>
        <v>165.88</v>
      </c>
      <c r="G484" s="58">
        <f>G485</f>
        <v>288.23</v>
      </c>
      <c r="H484" s="58">
        <f t="shared" si="194"/>
        <v>261.79000000000002</v>
      </c>
      <c r="I484" s="58">
        <f t="shared" si="194"/>
        <v>206.56</v>
      </c>
      <c r="J484" s="58">
        <f t="shared" si="194"/>
        <v>421.81</v>
      </c>
      <c r="K484" s="58">
        <f t="shared" si="194"/>
        <v>364.7</v>
      </c>
      <c r="L484" s="58">
        <f t="shared" si="194"/>
        <v>330</v>
      </c>
      <c r="M484" s="58">
        <f t="shared" si="194"/>
        <v>330</v>
      </c>
      <c r="N484" s="58">
        <f t="shared" si="194"/>
        <v>330</v>
      </c>
      <c r="O484" s="58">
        <f t="shared" si="194"/>
        <v>330</v>
      </c>
      <c r="P484" s="58">
        <f t="shared" si="194"/>
        <v>3342.29</v>
      </c>
    </row>
    <row r="485" spans="1:16">
      <c r="A485" s="32" t="s">
        <v>1136</v>
      </c>
      <c r="B485" s="31" t="s">
        <v>224</v>
      </c>
      <c r="C485" s="32" t="s">
        <v>1137</v>
      </c>
      <c r="D485" s="58">
        <v>282.87</v>
      </c>
      <c r="E485" s="58">
        <v>30.45</v>
      </c>
      <c r="F485" s="58">
        <v>165.88</v>
      </c>
      <c r="G485" s="58">
        <v>288.23</v>
      </c>
      <c r="H485" s="58">
        <v>261.79000000000002</v>
      </c>
      <c r="I485" s="54">
        <v>206.56</v>
      </c>
      <c r="J485" s="58">
        <v>421.81</v>
      </c>
      <c r="K485" s="58">
        <v>364.7</v>
      </c>
      <c r="L485" s="58">
        <v>330</v>
      </c>
      <c r="M485" s="58">
        <f>L485</f>
        <v>330</v>
      </c>
      <c r="N485" s="58">
        <f>M485</f>
        <v>330</v>
      </c>
      <c r="O485" s="58">
        <f>N485</f>
        <v>330</v>
      </c>
      <c r="P485" s="54">
        <f>SUM(D485:O485)</f>
        <v>3342.29</v>
      </c>
    </row>
    <row r="486" spans="1:16">
      <c r="A486" s="47" t="s">
        <v>1138</v>
      </c>
      <c r="B486" s="31"/>
      <c r="C486" s="47" t="s">
        <v>1139</v>
      </c>
      <c r="D486" s="49">
        <f t="shared" ref="D486:P486" si="195">SUM(D487+D491+D495)</f>
        <v>623822.65</v>
      </c>
      <c r="E486" s="49">
        <f t="shared" si="195"/>
        <v>297161.28999999998</v>
      </c>
      <c r="F486" s="49">
        <f t="shared" si="195"/>
        <v>283593.43999999994</v>
      </c>
      <c r="G486" s="49">
        <f>SUM(G487+G491+G495)</f>
        <v>242142.82</v>
      </c>
      <c r="H486" s="49">
        <f t="shared" si="195"/>
        <v>252664.73</v>
      </c>
      <c r="I486" s="49">
        <f t="shared" si="195"/>
        <v>153487.38</v>
      </c>
      <c r="J486" s="49">
        <f t="shared" si="195"/>
        <v>890837.67</v>
      </c>
      <c r="K486" s="49">
        <f t="shared" si="195"/>
        <v>179143.77</v>
      </c>
      <c r="L486" s="49">
        <f t="shared" si="195"/>
        <v>177600</v>
      </c>
      <c r="M486" s="49">
        <f t="shared" si="195"/>
        <v>177600</v>
      </c>
      <c r="N486" s="49">
        <f t="shared" si="195"/>
        <v>177600</v>
      </c>
      <c r="O486" s="49">
        <f t="shared" si="195"/>
        <v>177600</v>
      </c>
      <c r="P486" s="49">
        <f t="shared" si="195"/>
        <v>3633253.7499999995</v>
      </c>
    </row>
    <row r="487" spans="1:16" ht="27.75" customHeight="1">
      <c r="A487" s="50" t="s">
        <v>1140</v>
      </c>
      <c r="B487" s="31"/>
      <c r="C487" s="55" t="s">
        <v>1141</v>
      </c>
      <c r="D487" s="56">
        <f t="shared" ref="D487:P487" si="196">SUM(D488:D490)</f>
        <v>432799.45</v>
      </c>
      <c r="E487" s="56">
        <f>SUM(E488:E490)</f>
        <v>230227.87</v>
      </c>
      <c r="F487" s="56">
        <f>SUM(F488:F490)</f>
        <v>214676.52999999997</v>
      </c>
      <c r="G487" s="56">
        <f>SUM(G488:G490)</f>
        <v>183896.42</v>
      </c>
      <c r="H487" s="56">
        <f t="shared" si="196"/>
        <v>190397.26</v>
      </c>
      <c r="I487" s="56">
        <f t="shared" si="196"/>
        <v>100353.68</v>
      </c>
      <c r="J487" s="56">
        <f t="shared" si="196"/>
        <v>133332.55000000002</v>
      </c>
      <c r="K487" s="56">
        <f t="shared" si="196"/>
        <v>125913.12999999999</v>
      </c>
      <c r="L487" s="56">
        <f t="shared" si="196"/>
        <v>120000</v>
      </c>
      <c r="M487" s="56">
        <f t="shared" si="196"/>
        <v>120000</v>
      </c>
      <c r="N487" s="56">
        <f t="shared" si="196"/>
        <v>120000</v>
      </c>
      <c r="O487" s="56">
        <f t="shared" si="196"/>
        <v>120000</v>
      </c>
      <c r="P487" s="56">
        <f t="shared" si="196"/>
        <v>2091596.8899999997</v>
      </c>
    </row>
    <row r="488" spans="1:16">
      <c r="A488" s="32" t="s">
        <v>1142</v>
      </c>
      <c r="B488" s="31" t="s">
        <v>29</v>
      </c>
      <c r="C488" s="32" t="s">
        <v>1143</v>
      </c>
      <c r="D488" s="58">
        <v>259639.61</v>
      </c>
      <c r="E488" s="58">
        <v>138112.79999999999</v>
      </c>
      <c r="F488" s="58">
        <v>128780.17</v>
      </c>
      <c r="G488" s="58">
        <v>110313.71</v>
      </c>
      <c r="H488" s="58">
        <v>114211.08</v>
      </c>
      <c r="I488" s="54">
        <v>60188.97</v>
      </c>
      <c r="J488" s="58">
        <v>79970.880000000005</v>
      </c>
      <c r="K488" s="58">
        <v>75525.31</v>
      </c>
      <c r="L488" s="58">
        <v>72000</v>
      </c>
      <c r="M488" s="58">
        <f>L488</f>
        <v>72000</v>
      </c>
      <c r="N488" s="58">
        <f>M488</f>
        <v>72000</v>
      </c>
      <c r="O488" s="58">
        <f>N488</f>
        <v>72000</v>
      </c>
      <c r="P488" s="54">
        <f t="shared" ref="P488:P497" si="197">SUM(D488:O488)</f>
        <v>1254742.5299999998</v>
      </c>
    </row>
    <row r="489" spans="1:16">
      <c r="A489" s="32" t="s">
        <v>1144</v>
      </c>
      <c r="B489" s="31" t="s">
        <v>32</v>
      </c>
      <c r="C489" s="32" t="s">
        <v>1145</v>
      </c>
      <c r="D489" s="58">
        <v>108233.19</v>
      </c>
      <c r="E489" s="58">
        <v>57577.38</v>
      </c>
      <c r="F489" s="58">
        <v>53691.56</v>
      </c>
      <c r="G489" s="58">
        <v>45995.08</v>
      </c>
      <c r="H489" s="58">
        <v>47620.61</v>
      </c>
      <c r="I489" s="54">
        <v>25108</v>
      </c>
      <c r="J489" s="58">
        <v>33356.22</v>
      </c>
      <c r="K489" s="58">
        <v>31496.9</v>
      </c>
      <c r="L489" s="58">
        <v>30000</v>
      </c>
      <c r="M489" s="58">
        <f t="shared" ref="M489:O490" si="198">L489</f>
        <v>30000</v>
      </c>
      <c r="N489" s="58">
        <f t="shared" si="198"/>
        <v>30000</v>
      </c>
      <c r="O489" s="58">
        <f t="shared" si="198"/>
        <v>30000</v>
      </c>
      <c r="P489" s="54">
        <f t="shared" si="197"/>
        <v>523078.94000000006</v>
      </c>
    </row>
    <row r="490" spans="1:16">
      <c r="A490" s="32" t="s">
        <v>1146</v>
      </c>
      <c r="B490" s="31" t="s">
        <v>35</v>
      </c>
      <c r="C490" s="32" t="s">
        <v>1147</v>
      </c>
      <c r="D490" s="58">
        <v>64926.65</v>
      </c>
      <c r="E490" s="58">
        <v>34537.69</v>
      </c>
      <c r="F490" s="58">
        <v>32204.799999999999</v>
      </c>
      <c r="G490" s="58">
        <v>27587.63</v>
      </c>
      <c r="H490" s="58">
        <v>28565.57</v>
      </c>
      <c r="I490" s="54">
        <v>15056.71</v>
      </c>
      <c r="J490" s="58">
        <v>20005.45</v>
      </c>
      <c r="K490" s="58">
        <v>18890.919999999998</v>
      </c>
      <c r="L490" s="58">
        <v>18000</v>
      </c>
      <c r="M490" s="58">
        <f t="shared" si="198"/>
        <v>18000</v>
      </c>
      <c r="N490" s="58">
        <f t="shared" si="198"/>
        <v>18000</v>
      </c>
      <c r="O490" s="58">
        <f t="shared" si="198"/>
        <v>18000</v>
      </c>
      <c r="P490" s="54">
        <f t="shared" si="197"/>
        <v>313775.42</v>
      </c>
    </row>
    <row r="491" spans="1:16" ht="22.5" customHeight="1">
      <c r="A491" s="50" t="s">
        <v>1148</v>
      </c>
      <c r="B491" s="31"/>
      <c r="C491" s="55" t="s">
        <v>1149</v>
      </c>
      <c r="D491" s="56">
        <f t="shared" ref="D491:O491" si="199">SUM(D492:D494)</f>
        <v>137786.72</v>
      </c>
      <c r="E491" s="56">
        <f t="shared" si="199"/>
        <v>32749.43</v>
      </c>
      <c r="F491" s="56">
        <f t="shared" si="199"/>
        <v>29491.81</v>
      </c>
      <c r="G491" s="56">
        <f t="shared" si="199"/>
        <v>19728.91</v>
      </c>
      <c r="H491" s="56">
        <f t="shared" si="199"/>
        <v>19490.310000000001</v>
      </c>
      <c r="I491" s="56">
        <f t="shared" si="199"/>
        <v>19042.86</v>
      </c>
      <c r="J491" s="56">
        <f t="shared" si="199"/>
        <v>715798.72</v>
      </c>
      <c r="K491" s="56">
        <f t="shared" si="199"/>
        <v>16102.669999999998</v>
      </c>
      <c r="L491" s="56">
        <f t="shared" si="199"/>
        <v>20000</v>
      </c>
      <c r="M491" s="56">
        <f t="shared" si="199"/>
        <v>20000</v>
      </c>
      <c r="N491" s="56">
        <f t="shared" si="199"/>
        <v>20000</v>
      </c>
      <c r="O491" s="56">
        <f t="shared" si="199"/>
        <v>20000</v>
      </c>
      <c r="P491" s="56">
        <f>SUM(P492:P494)</f>
        <v>1070191.43</v>
      </c>
    </row>
    <row r="492" spans="1:16">
      <c r="A492" s="32" t="s">
        <v>1150</v>
      </c>
      <c r="B492" s="31" t="s">
        <v>29</v>
      </c>
      <c r="C492" s="32" t="s">
        <v>1151</v>
      </c>
      <c r="D492" s="58">
        <v>82670.149999999994</v>
      </c>
      <c r="E492" s="58">
        <v>19648.14</v>
      </c>
      <c r="F492" s="58">
        <v>17693.080000000002</v>
      </c>
      <c r="G492" s="58">
        <v>11835.46</v>
      </c>
      <c r="H492" s="58">
        <v>11692.48</v>
      </c>
      <c r="I492" s="54">
        <v>11423.93</v>
      </c>
      <c r="J492" s="58">
        <v>429476.47</v>
      </c>
      <c r="K492" s="58">
        <v>9659.9699999999993</v>
      </c>
      <c r="L492" s="58">
        <v>12000</v>
      </c>
      <c r="M492" s="58">
        <f t="shared" ref="M492:O494" si="200">L492</f>
        <v>12000</v>
      </c>
      <c r="N492" s="58">
        <f t="shared" si="200"/>
        <v>12000</v>
      </c>
      <c r="O492" s="58">
        <f t="shared" si="200"/>
        <v>12000</v>
      </c>
      <c r="P492" s="54">
        <f t="shared" si="197"/>
        <v>642099.67999999993</v>
      </c>
    </row>
    <row r="493" spans="1:16">
      <c r="A493" s="32" t="s">
        <v>1152</v>
      </c>
      <c r="B493" s="31" t="s">
        <v>32</v>
      </c>
      <c r="C493" s="32" t="s">
        <v>1153</v>
      </c>
      <c r="D493" s="58">
        <v>34448.19</v>
      </c>
      <c r="E493" s="58">
        <v>8188.57</v>
      </c>
      <c r="F493" s="58">
        <v>7374.64</v>
      </c>
      <c r="G493" s="58">
        <v>4934.13</v>
      </c>
      <c r="H493" s="58">
        <v>4874.29</v>
      </c>
      <c r="I493" s="54">
        <v>4762.08</v>
      </c>
      <c r="J493" s="58">
        <v>178951.98</v>
      </c>
      <c r="K493" s="58">
        <v>4027.06</v>
      </c>
      <c r="L493" s="58">
        <v>5000</v>
      </c>
      <c r="M493" s="58">
        <f t="shared" si="200"/>
        <v>5000</v>
      </c>
      <c r="N493" s="58">
        <f t="shared" si="200"/>
        <v>5000</v>
      </c>
      <c r="O493" s="58">
        <f t="shared" si="200"/>
        <v>5000</v>
      </c>
      <c r="P493" s="54">
        <f t="shared" si="197"/>
        <v>267560.94</v>
      </c>
    </row>
    <row r="494" spans="1:16">
      <c r="A494" s="32" t="s">
        <v>1154</v>
      </c>
      <c r="B494" s="31" t="s">
        <v>35</v>
      </c>
      <c r="C494" s="32" t="s">
        <v>1155</v>
      </c>
      <c r="D494" s="58">
        <v>20668.38</v>
      </c>
      <c r="E494" s="58">
        <v>4912.72</v>
      </c>
      <c r="F494" s="58">
        <v>4424.09</v>
      </c>
      <c r="G494" s="58">
        <v>2959.32</v>
      </c>
      <c r="H494" s="58">
        <v>2923.54</v>
      </c>
      <c r="I494" s="54">
        <v>2856.85</v>
      </c>
      <c r="J494" s="58">
        <v>107370.27</v>
      </c>
      <c r="K494" s="58">
        <v>2415.64</v>
      </c>
      <c r="L494" s="58">
        <v>3000</v>
      </c>
      <c r="M494" s="58">
        <f t="shared" si="200"/>
        <v>3000</v>
      </c>
      <c r="N494" s="58">
        <f t="shared" si="200"/>
        <v>3000</v>
      </c>
      <c r="O494" s="58">
        <f t="shared" si="200"/>
        <v>3000</v>
      </c>
      <c r="P494" s="54">
        <f t="shared" si="197"/>
        <v>160530.81000000003</v>
      </c>
    </row>
    <row r="495" spans="1:16">
      <c r="A495" s="50" t="s">
        <v>1156</v>
      </c>
      <c r="B495" s="31"/>
      <c r="C495" s="50" t="s">
        <v>1157</v>
      </c>
      <c r="D495" s="56">
        <f>SUM(D496:D497)</f>
        <v>53236.480000000003</v>
      </c>
      <c r="E495" s="56">
        <f>SUM(E496:E497)</f>
        <v>34183.99</v>
      </c>
      <c r="F495" s="56">
        <f>SUM(F496:F497)</f>
        <v>39425.1</v>
      </c>
      <c r="G495" s="56">
        <f>SUM(G496:G497)</f>
        <v>38517.49</v>
      </c>
      <c r="H495" s="56">
        <f>SUM(H496:H497)</f>
        <v>42777.16</v>
      </c>
      <c r="I495" s="56">
        <f t="shared" ref="I495:P495" si="201">SUM(I496:I496)</f>
        <v>34090.839999999997</v>
      </c>
      <c r="J495" s="56">
        <f t="shared" si="201"/>
        <v>41706.400000000001</v>
      </c>
      <c r="K495" s="56">
        <f t="shared" si="201"/>
        <v>37127.97</v>
      </c>
      <c r="L495" s="56">
        <f t="shared" si="201"/>
        <v>37600</v>
      </c>
      <c r="M495" s="56">
        <f t="shared" si="201"/>
        <v>37600</v>
      </c>
      <c r="N495" s="56">
        <f t="shared" si="201"/>
        <v>37600</v>
      </c>
      <c r="O495" s="56">
        <f t="shared" si="201"/>
        <v>37600</v>
      </c>
      <c r="P495" s="56">
        <f t="shared" si="201"/>
        <v>471465.43000000005</v>
      </c>
    </row>
    <row r="496" spans="1:16">
      <c r="A496" s="32" t="s">
        <v>1158</v>
      </c>
      <c r="B496" s="31" t="s">
        <v>29</v>
      </c>
      <c r="C496" s="32" t="s">
        <v>1159</v>
      </c>
      <c r="D496" s="58">
        <v>53236.480000000003</v>
      </c>
      <c r="E496" s="58">
        <v>34183.99</v>
      </c>
      <c r="F496" s="58">
        <v>39425.1</v>
      </c>
      <c r="G496" s="58">
        <v>38517.49</v>
      </c>
      <c r="H496" s="58">
        <v>42777.16</v>
      </c>
      <c r="I496" s="54">
        <v>34090.839999999997</v>
      </c>
      <c r="J496" s="58">
        <v>41706.400000000001</v>
      </c>
      <c r="K496" s="58">
        <v>37127.97</v>
      </c>
      <c r="L496" s="58">
        <v>37600</v>
      </c>
      <c r="M496" s="58">
        <f>L496</f>
        <v>37600</v>
      </c>
      <c r="N496" s="58">
        <f>M496</f>
        <v>37600</v>
      </c>
      <c r="O496" s="58">
        <f>N496</f>
        <v>37600</v>
      </c>
      <c r="P496" s="54">
        <f t="shared" si="197"/>
        <v>471465.43000000005</v>
      </c>
    </row>
    <row r="497" spans="1:16">
      <c r="A497" s="32" t="s">
        <v>1160</v>
      </c>
      <c r="B497" s="31" t="s">
        <v>29</v>
      </c>
      <c r="C497" s="32" t="s">
        <v>1161</v>
      </c>
      <c r="D497" s="58"/>
      <c r="E497" s="58">
        <v>0</v>
      </c>
      <c r="F497" s="58"/>
      <c r="G497" s="58">
        <v>0</v>
      </c>
      <c r="H497" s="58">
        <v>0</v>
      </c>
      <c r="I497" s="54">
        <v>0</v>
      </c>
      <c r="J497" s="58">
        <v>0</v>
      </c>
      <c r="K497" s="58"/>
      <c r="L497" s="58"/>
      <c r="M497" s="58"/>
      <c r="N497" s="58"/>
      <c r="O497" s="58"/>
      <c r="P497" s="54">
        <f t="shared" si="197"/>
        <v>0</v>
      </c>
    </row>
    <row r="498" spans="1:16">
      <c r="A498" s="47" t="s">
        <v>1162</v>
      </c>
      <c r="B498" s="31"/>
      <c r="C498" s="47" t="s">
        <v>1163</v>
      </c>
      <c r="D498" s="49">
        <f>D499</f>
        <v>1192.22</v>
      </c>
      <c r="E498" s="49">
        <f t="shared" ref="E498:P500" si="202">E499</f>
        <v>1384.09</v>
      </c>
      <c r="F498" s="49">
        <f t="shared" si="202"/>
        <v>1585.48</v>
      </c>
      <c r="G498" s="49">
        <f t="shared" si="202"/>
        <v>1055.44</v>
      </c>
      <c r="H498" s="49">
        <f t="shared" si="202"/>
        <v>1412.44</v>
      </c>
      <c r="I498" s="49">
        <f t="shared" si="202"/>
        <v>1193.27</v>
      </c>
      <c r="J498" s="49">
        <f t="shared" si="202"/>
        <v>2695.5</v>
      </c>
      <c r="K498" s="49">
        <f t="shared" si="202"/>
        <v>1226.46</v>
      </c>
      <c r="L498" s="49">
        <f t="shared" si="202"/>
        <v>1100</v>
      </c>
      <c r="M498" s="49">
        <f t="shared" si="202"/>
        <v>1100</v>
      </c>
      <c r="N498" s="49">
        <f t="shared" si="202"/>
        <v>1100</v>
      </c>
      <c r="O498" s="49">
        <f t="shared" si="202"/>
        <v>1100</v>
      </c>
      <c r="P498" s="49">
        <f t="shared" si="202"/>
        <v>16144.900000000001</v>
      </c>
    </row>
    <row r="499" spans="1:16" ht="19.5" customHeight="1">
      <c r="A499" s="50" t="s">
        <v>1164</v>
      </c>
      <c r="B499" s="31"/>
      <c r="C499" s="55" t="s">
        <v>1165</v>
      </c>
      <c r="D499" s="56">
        <f>D500</f>
        <v>1192.22</v>
      </c>
      <c r="E499" s="56">
        <f t="shared" si="202"/>
        <v>1384.09</v>
      </c>
      <c r="F499" s="56">
        <f t="shared" si="202"/>
        <v>1585.48</v>
      </c>
      <c r="G499" s="56">
        <f t="shared" si="202"/>
        <v>1055.44</v>
      </c>
      <c r="H499" s="56">
        <f t="shared" si="202"/>
        <v>1412.44</v>
      </c>
      <c r="I499" s="56">
        <f t="shared" si="202"/>
        <v>1193.27</v>
      </c>
      <c r="J499" s="56">
        <f t="shared" si="202"/>
        <v>2695.5</v>
      </c>
      <c r="K499" s="56">
        <f t="shared" si="202"/>
        <v>1226.46</v>
      </c>
      <c r="L499" s="56">
        <f t="shared" si="202"/>
        <v>1100</v>
      </c>
      <c r="M499" s="56">
        <f t="shared" si="202"/>
        <v>1100</v>
      </c>
      <c r="N499" s="56">
        <f t="shared" si="202"/>
        <v>1100</v>
      </c>
      <c r="O499" s="56">
        <f t="shared" si="202"/>
        <v>1100</v>
      </c>
      <c r="P499" s="56">
        <f t="shared" si="202"/>
        <v>16144.900000000001</v>
      </c>
    </row>
    <row r="500" spans="1:16">
      <c r="A500" s="32" t="s">
        <v>1166</v>
      </c>
      <c r="B500" s="31"/>
      <c r="C500" s="32" t="s">
        <v>1167</v>
      </c>
      <c r="D500" s="58">
        <f>D501</f>
        <v>1192.22</v>
      </c>
      <c r="E500" s="58">
        <f>E501</f>
        <v>1384.09</v>
      </c>
      <c r="F500" s="58">
        <f>F501</f>
        <v>1585.48</v>
      </c>
      <c r="G500" s="58">
        <f>G501</f>
        <v>1055.44</v>
      </c>
      <c r="H500" s="58">
        <f t="shared" si="202"/>
        <v>1412.44</v>
      </c>
      <c r="I500" s="58">
        <f t="shared" si="202"/>
        <v>1193.27</v>
      </c>
      <c r="J500" s="58">
        <f t="shared" si="202"/>
        <v>2695.5</v>
      </c>
      <c r="K500" s="58">
        <f t="shared" si="202"/>
        <v>1226.46</v>
      </c>
      <c r="L500" s="58">
        <f t="shared" si="202"/>
        <v>1100</v>
      </c>
      <c r="M500" s="58">
        <f t="shared" si="202"/>
        <v>1100</v>
      </c>
      <c r="N500" s="58">
        <f t="shared" si="202"/>
        <v>1100</v>
      </c>
      <c r="O500" s="58">
        <f t="shared" si="202"/>
        <v>1100</v>
      </c>
      <c r="P500" s="58">
        <f t="shared" si="202"/>
        <v>16144.900000000001</v>
      </c>
    </row>
    <row r="501" spans="1:16">
      <c r="A501" s="32" t="s">
        <v>1168</v>
      </c>
      <c r="B501" s="31" t="s">
        <v>224</v>
      </c>
      <c r="C501" s="32" t="s">
        <v>1169</v>
      </c>
      <c r="D501" s="58">
        <v>1192.22</v>
      </c>
      <c r="E501" s="58">
        <v>1384.09</v>
      </c>
      <c r="F501" s="58">
        <v>1585.48</v>
      </c>
      <c r="G501" s="58">
        <v>1055.44</v>
      </c>
      <c r="H501" s="58">
        <v>1412.44</v>
      </c>
      <c r="I501" s="54">
        <v>1193.27</v>
      </c>
      <c r="J501" s="58">
        <v>2695.5</v>
      </c>
      <c r="K501" s="58">
        <v>1226.46</v>
      </c>
      <c r="L501" s="58">
        <v>1100</v>
      </c>
      <c r="M501" s="58">
        <f>L501</f>
        <v>1100</v>
      </c>
      <c r="N501" s="58">
        <f>M501</f>
        <v>1100</v>
      </c>
      <c r="O501" s="58">
        <f>N501</f>
        <v>1100</v>
      </c>
      <c r="P501" s="54">
        <f>SUM(D501:O501)</f>
        <v>16144.900000000001</v>
      </c>
    </row>
    <row r="502" spans="1:16">
      <c r="A502" s="47" t="s">
        <v>1170</v>
      </c>
      <c r="B502" s="31"/>
      <c r="C502" s="47" t="s">
        <v>1171</v>
      </c>
      <c r="D502" s="49">
        <f t="shared" ref="D502:F503" si="203">D503</f>
        <v>11894.16</v>
      </c>
      <c r="E502" s="49">
        <f t="shared" si="203"/>
        <v>4455.58</v>
      </c>
      <c r="F502" s="49">
        <f t="shared" si="203"/>
        <v>13331.24</v>
      </c>
      <c r="G502" s="49">
        <f t="shared" ref="G502:P503" si="204">G503</f>
        <v>5024.38</v>
      </c>
      <c r="H502" s="49">
        <f t="shared" si="204"/>
        <v>16486.77</v>
      </c>
      <c r="I502" s="49">
        <f t="shared" si="204"/>
        <v>4667.38</v>
      </c>
      <c r="J502" s="49">
        <f t="shared" si="204"/>
        <v>13375.95</v>
      </c>
      <c r="K502" s="49">
        <f t="shared" si="204"/>
        <v>6575.78</v>
      </c>
      <c r="L502" s="49">
        <f t="shared" si="204"/>
        <v>10200</v>
      </c>
      <c r="M502" s="49">
        <f t="shared" si="204"/>
        <v>10200</v>
      </c>
      <c r="N502" s="49">
        <f t="shared" si="204"/>
        <v>10200</v>
      </c>
      <c r="O502" s="49">
        <f t="shared" si="204"/>
        <v>10200</v>
      </c>
      <c r="P502" s="49">
        <f t="shared" si="204"/>
        <v>116611.24</v>
      </c>
    </row>
    <row r="503" spans="1:16" ht="27.75" customHeight="1">
      <c r="A503" s="50" t="s">
        <v>1172</v>
      </c>
      <c r="B503" s="31"/>
      <c r="C503" s="55" t="s">
        <v>1173</v>
      </c>
      <c r="D503" s="56">
        <f t="shared" si="203"/>
        <v>11894.16</v>
      </c>
      <c r="E503" s="56">
        <f t="shared" si="203"/>
        <v>4455.58</v>
      </c>
      <c r="F503" s="56">
        <f t="shared" si="203"/>
        <v>13331.24</v>
      </c>
      <c r="G503" s="56">
        <f t="shared" si="204"/>
        <v>5024.38</v>
      </c>
      <c r="H503" s="56">
        <f t="shared" si="204"/>
        <v>16486.77</v>
      </c>
      <c r="I503" s="56">
        <f t="shared" si="204"/>
        <v>4667.38</v>
      </c>
      <c r="J503" s="56">
        <f>J504</f>
        <v>13375.95</v>
      </c>
      <c r="K503" s="56">
        <f t="shared" si="204"/>
        <v>6575.78</v>
      </c>
      <c r="L503" s="56">
        <f t="shared" si="204"/>
        <v>10200</v>
      </c>
      <c r="M503" s="56">
        <f t="shared" si="204"/>
        <v>10200</v>
      </c>
      <c r="N503" s="56">
        <f t="shared" si="204"/>
        <v>10200</v>
      </c>
      <c r="O503" s="56">
        <f t="shared" si="204"/>
        <v>10200</v>
      </c>
      <c r="P503" s="56">
        <f t="shared" si="204"/>
        <v>116611.24</v>
      </c>
    </row>
    <row r="504" spans="1:16">
      <c r="A504" s="32" t="s">
        <v>1174</v>
      </c>
      <c r="B504" s="31"/>
      <c r="C504" s="32" t="s">
        <v>1175</v>
      </c>
      <c r="D504" s="58">
        <f t="shared" ref="D504:J504" si="205">SUM(D505:D506)</f>
        <v>11894.16</v>
      </c>
      <c r="E504" s="58">
        <f t="shared" si="205"/>
        <v>4455.58</v>
      </c>
      <c r="F504" s="58">
        <f t="shared" si="205"/>
        <v>13331.24</v>
      </c>
      <c r="G504" s="58">
        <f t="shared" si="205"/>
        <v>5024.38</v>
      </c>
      <c r="H504" s="58">
        <f t="shared" si="205"/>
        <v>16486.77</v>
      </c>
      <c r="I504" s="58">
        <f t="shared" si="205"/>
        <v>4667.38</v>
      </c>
      <c r="J504" s="58">
        <f t="shared" si="205"/>
        <v>13375.95</v>
      </c>
      <c r="K504" s="58">
        <f t="shared" ref="K504:P504" si="206">SUM(K505:K506)</f>
        <v>6575.78</v>
      </c>
      <c r="L504" s="58">
        <f t="shared" si="206"/>
        <v>10200</v>
      </c>
      <c r="M504" s="58">
        <f t="shared" si="206"/>
        <v>10200</v>
      </c>
      <c r="N504" s="58">
        <f t="shared" si="206"/>
        <v>10200</v>
      </c>
      <c r="O504" s="58">
        <f t="shared" si="206"/>
        <v>10200</v>
      </c>
      <c r="P504" s="58">
        <f t="shared" si="206"/>
        <v>116611.24</v>
      </c>
    </row>
    <row r="505" spans="1:16">
      <c r="A505" s="32" t="s">
        <v>1176</v>
      </c>
      <c r="B505" s="31" t="s">
        <v>29</v>
      </c>
      <c r="C505" s="32" t="s">
        <v>1177</v>
      </c>
      <c r="D505" s="58">
        <v>11894.16</v>
      </c>
      <c r="E505" s="58">
        <v>4455.58</v>
      </c>
      <c r="F505" s="58">
        <v>13331.24</v>
      </c>
      <c r="G505" s="58">
        <v>5024.38</v>
      </c>
      <c r="H505" s="58">
        <v>16486.77</v>
      </c>
      <c r="I505" s="54">
        <v>4667.38</v>
      </c>
      <c r="J505" s="58">
        <v>13375.95</v>
      </c>
      <c r="K505" s="58">
        <v>6575.78</v>
      </c>
      <c r="L505" s="58">
        <v>10200</v>
      </c>
      <c r="M505" s="58">
        <f>L505</f>
        <v>10200</v>
      </c>
      <c r="N505" s="58">
        <f>M505</f>
        <v>10200</v>
      </c>
      <c r="O505" s="58">
        <f>N505</f>
        <v>10200</v>
      </c>
      <c r="P505" s="54">
        <f>SUM(D505:O505)</f>
        <v>116611.24</v>
      </c>
    </row>
    <row r="506" spans="1:16">
      <c r="A506" s="32" t="s">
        <v>1178</v>
      </c>
      <c r="B506" s="31" t="s">
        <v>581</v>
      </c>
      <c r="C506" s="32" t="s">
        <v>1179</v>
      </c>
      <c r="D506" s="58"/>
      <c r="E506" s="58">
        <v>0</v>
      </c>
      <c r="F506" s="58"/>
      <c r="G506" s="58">
        <v>0</v>
      </c>
      <c r="H506" s="58">
        <v>0</v>
      </c>
      <c r="I506" s="54">
        <v>0</v>
      </c>
      <c r="J506" s="58"/>
      <c r="K506" s="58"/>
      <c r="L506" s="58"/>
      <c r="M506" s="58"/>
      <c r="N506" s="58"/>
      <c r="O506" s="58"/>
      <c r="P506" s="54">
        <f>SUM(D506:O506)</f>
        <v>0</v>
      </c>
    </row>
    <row r="507" spans="1:16">
      <c r="A507" s="47" t="s">
        <v>1180</v>
      </c>
      <c r="B507" s="31"/>
      <c r="C507" s="47" t="s">
        <v>1181</v>
      </c>
      <c r="D507" s="49"/>
      <c r="E507" s="49"/>
      <c r="F507" s="49"/>
      <c r="G507" s="49"/>
      <c r="H507" s="49"/>
      <c r="I507" s="49"/>
      <c r="J507" s="49"/>
      <c r="K507" s="49">
        <f t="shared" ref="K507:P507" si="207">K508</f>
        <v>0</v>
      </c>
      <c r="L507" s="49">
        <f t="shared" si="207"/>
        <v>0</v>
      </c>
      <c r="M507" s="49">
        <f t="shared" si="207"/>
        <v>0</v>
      </c>
      <c r="N507" s="49">
        <f t="shared" si="207"/>
        <v>0</v>
      </c>
      <c r="O507" s="49">
        <f t="shared" si="207"/>
        <v>0</v>
      </c>
      <c r="P507" s="49">
        <f t="shared" si="207"/>
        <v>0</v>
      </c>
    </row>
    <row r="508" spans="1:16">
      <c r="A508" s="32" t="s">
        <v>1182</v>
      </c>
      <c r="B508" s="31" t="s">
        <v>29</v>
      </c>
      <c r="C508" s="32" t="s">
        <v>1183</v>
      </c>
      <c r="D508" s="58"/>
      <c r="E508" s="58"/>
      <c r="F508" s="58"/>
      <c r="G508" s="58"/>
      <c r="H508" s="58"/>
      <c r="I508" s="54">
        <v>0</v>
      </c>
      <c r="J508" s="58"/>
      <c r="K508" s="58">
        <v>0</v>
      </c>
      <c r="L508" s="58"/>
      <c r="M508" s="58"/>
      <c r="N508" s="58"/>
      <c r="O508" s="58"/>
      <c r="P508" s="54">
        <f>SUM(D508:O508)</f>
        <v>0</v>
      </c>
    </row>
    <row r="509" spans="1:16">
      <c r="A509" s="47" t="s">
        <v>1184</v>
      </c>
      <c r="B509" s="31"/>
      <c r="C509" s="47" t="s">
        <v>1185</v>
      </c>
      <c r="D509" s="49">
        <f>SUM(D510+D511+D512+D513+D518+D527)</f>
        <v>46181.04</v>
      </c>
      <c r="E509" s="49">
        <f>SUM(E510+E511+E512+E513+E518+E527)</f>
        <v>51928.950000000004</v>
      </c>
      <c r="F509" s="49">
        <f>SUM(F510+F511+F512+F513+F518+F527)</f>
        <v>50471.45</v>
      </c>
      <c r="G509" s="49">
        <f t="shared" ref="G509:P509" si="208">SUM(G510+G511+G512+G513+G518+G527)</f>
        <v>73700.969999999987</v>
      </c>
      <c r="H509" s="49">
        <f t="shared" si="208"/>
        <v>112099.87</v>
      </c>
      <c r="I509" s="90">
        <f>SUM(I510+I511+I512+I513+I518+I527)</f>
        <v>96863.659999999989</v>
      </c>
      <c r="J509" s="49">
        <f t="shared" si="208"/>
        <v>158432.04999999999</v>
      </c>
      <c r="K509" s="49">
        <f t="shared" si="208"/>
        <v>59705.83</v>
      </c>
      <c r="L509" s="49">
        <f t="shared" si="208"/>
        <v>46290.19</v>
      </c>
      <c r="M509" s="49">
        <f t="shared" si="208"/>
        <v>46290.19</v>
      </c>
      <c r="N509" s="49">
        <f t="shared" si="208"/>
        <v>46290.19</v>
      </c>
      <c r="O509" s="49">
        <f t="shared" si="208"/>
        <v>46290.19</v>
      </c>
      <c r="P509" s="49">
        <f t="shared" si="208"/>
        <v>834871.18</v>
      </c>
    </row>
    <row r="510" spans="1:16">
      <c r="A510" s="50" t="s">
        <v>1186</v>
      </c>
      <c r="B510" s="31" t="s">
        <v>29</v>
      </c>
      <c r="C510" s="50" t="s">
        <v>1187</v>
      </c>
      <c r="D510" s="56">
        <v>1751.61</v>
      </c>
      <c r="E510" s="56">
        <v>1194.18</v>
      </c>
      <c r="F510" s="56">
        <v>2339.7399999999998</v>
      </c>
      <c r="G510" s="56">
        <v>382.87</v>
      </c>
      <c r="H510" s="56">
        <v>817.39</v>
      </c>
      <c r="I510" s="49">
        <v>814.36</v>
      </c>
      <c r="J510" s="56"/>
      <c r="K510" s="56">
        <v>379.83</v>
      </c>
      <c r="L510" s="56">
        <f>K510</f>
        <v>379.83</v>
      </c>
      <c r="M510" s="56">
        <f>L510</f>
        <v>379.83</v>
      </c>
      <c r="N510" s="56">
        <f>M510</f>
        <v>379.83</v>
      </c>
      <c r="O510" s="56">
        <f>N510</f>
        <v>379.83</v>
      </c>
      <c r="P510" s="54">
        <f>SUM(D510:O510)</f>
        <v>9199.2999999999993</v>
      </c>
    </row>
    <row r="511" spans="1:16">
      <c r="A511" s="50" t="s">
        <v>1188</v>
      </c>
      <c r="B511" s="31" t="s">
        <v>581</v>
      </c>
      <c r="C511" s="50" t="s">
        <v>1189</v>
      </c>
      <c r="D511" s="56">
        <v>0</v>
      </c>
      <c r="E511" s="56">
        <v>0</v>
      </c>
      <c r="F511" s="56">
        <v>0</v>
      </c>
      <c r="G511" s="56">
        <v>0</v>
      </c>
      <c r="H511" s="56">
        <v>0</v>
      </c>
      <c r="I511" s="49">
        <v>0</v>
      </c>
      <c r="J511" s="56">
        <v>0</v>
      </c>
      <c r="K511" s="56">
        <v>0</v>
      </c>
      <c r="L511" s="56"/>
      <c r="M511" s="56"/>
      <c r="N511" s="56"/>
      <c r="O511" s="56"/>
      <c r="P511" s="54">
        <f>SUM(D511:O511)</f>
        <v>0</v>
      </c>
    </row>
    <row r="512" spans="1:16">
      <c r="A512" s="50" t="s">
        <v>1190</v>
      </c>
      <c r="B512" s="31" t="s">
        <v>542</v>
      </c>
      <c r="C512" s="50" t="s">
        <v>1191</v>
      </c>
      <c r="D512" s="56">
        <v>40517.279999999999</v>
      </c>
      <c r="E512" s="56">
        <v>43435.12</v>
      </c>
      <c r="F512" s="56">
        <v>41759.26</v>
      </c>
      <c r="G512" s="56">
        <v>66586.539999999994</v>
      </c>
      <c r="H512" s="56">
        <v>97116.18</v>
      </c>
      <c r="I512" s="49">
        <v>74494.87</v>
      </c>
      <c r="J512" s="56">
        <v>96202.66</v>
      </c>
      <c r="K512" s="56">
        <v>45910.36</v>
      </c>
      <c r="L512" s="56">
        <f>K512</f>
        <v>45910.36</v>
      </c>
      <c r="M512" s="56">
        <f>L512</f>
        <v>45910.36</v>
      </c>
      <c r="N512" s="56">
        <f>M512</f>
        <v>45910.36</v>
      </c>
      <c r="O512" s="56">
        <f>N512</f>
        <v>45910.36</v>
      </c>
      <c r="P512" s="54">
        <f>SUM(D512:O512)</f>
        <v>689663.71</v>
      </c>
    </row>
    <row r="513" spans="1:16">
      <c r="A513" s="50" t="s">
        <v>1192</v>
      </c>
      <c r="B513" s="31"/>
      <c r="C513" s="50" t="s">
        <v>1193</v>
      </c>
      <c r="D513" s="56">
        <f>D514</f>
        <v>248.78</v>
      </c>
      <c r="E513" s="56">
        <f>E514</f>
        <v>0</v>
      </c>
      <c r="F513" s="56">
        <f>SUM(F514:F515)</f>
        <v>1268.81</v>
      </c>
      <c r="G513" s="56">
        <f t="shared" ref="G513:O513" si="209">SUM(G514:G515)</f>
        <v>3898.56</v>
      </c>
      <c r="H513" s="56">
        <f t="shared" si="209"/>
        <v>1428.16</v>
      </c>
      <c r="I513" s="56">
        <f>SUM(I514:I516)</f>
        <v>7282.14</v>
      </c>
      <c r="J513" s="56">
        <f t="shared" si="209"/>
        <v>0</v>
      </c>
      <c r="K513" s="56">
        <f>SUM(K514:K515)</f>
        <v>183.8</v>
      </c>
      <c r="L513" s="56">
        <f t="shared" si="209"/>
        <v>0</v>
      </c>
      <c r="M513" s="56">
        <f t="shared" si="209"/>
        <v>0</v>
      </c>
      <c r="N513" s="56">
        <f t="shared" si="209"/>
        <v>0</v>
      </c>
      <c r="O513" s="56">
        <f t="shared" si="209"/>
        <v>0</v>
      </c>
      <c r="P513" s="56">
        <f>SUM(P514:P517)</f>
        <v>14310.25</v>
      </c>
    </row>
    <row r="514" spans="1:16">
      <c r="A514" s="32" t="s">
        <v>1194</v>
      </c>
      <c r="B514" s="31" t="s">
        <v>545</v>
      </c>
      <c r="C514" s="32" t="s">
        <v>1195</v>
      </c>
      <c r="D514" s="58">
        <v>248.78</v>
      </c>
      <c r="E514" s="58"/>
      <c r="F514" s="58">
        <v>1268.81</v>
      </c>
      <c r="G514" s="58">
        <v>3898.56</v>
      </c>
      <c r="H514" s="58">
        <v>1428.16</v>
      </c>
      <c r="I514" s="54">
        <v>6782.14</v>
      </c>
      <c r="J514" s="58">
        <v>0</v>
      </c>
      <c r="K514" s="58">
        <v>183.8</v>
      </c>
      <c r="L514" s="58"/>
      <c r="M514" s="58"/>
      <c r="N514" s="58"/>
      <c r="O514" s="58"/>
      <c r="P514" s="54">
        <f>SUM(D514:O514)</f>
        <v>13810.25</v>
      </c>
    </row>
    <row r="515" spans="1:16">
      <c r="A515" s="32" t="s">
        <v>1196</v>
      </c>
      <c r="B515" s="31" t="s">
        <v>29</v>
      </c>
      <c r="C515" s="32" t="s">
        <v>1197</v>
      </c>
      <c r="D515" s="58"/>
      <c r="E515" s="58"/>
      <c r="F515" s="58">
        <v>0</v>
      </c>
      <c r="G515" s="58">
        <v>0</v>
      </c>
      <c r="H515" s="58">
        <v>0</v>
      </c>
      <c r="I515" s="54">
        <v>0</v>
      </c>
      <c r="J515" s="58"/>
      <c r="K515" s="58">
        <v>0</v>
      </c>
      <c r="L515" s="58"/>
      <c r="M515" s="58"/>
      <c r="N515" s="58"/>
      <c r="O515" s="58"/>
      <c r="P515" s="54">
        <f t="shared" ref="P515:P526" si="210">SUM(D515:O515)</f>
        <v>0</v>
      </c>
    </row>
    <row r="516" spans="1:16">
      <c r="A516" s="93" t="s">
        <v>1198</v>
      </c>
      <c r="B516" s="94" t="s">
        <v>224</v>
      </c>
      <c r="C516" s="93" t="s">
        <v>1199</v>
      </c>
      <c r="D516" s="58"/>
      <c r="E516" s="58"/>
      <c r="F516" s="58"/>
      <c r="G516" s="58"/>
      <c r="H516" s="58"/>
      <c r="I516" s="58">
        <v>500</v>
      </c>
      <c r="J516" s="58"/>
      <c r="K516" s="58"/>
      <c r="L516" s="58"/>
      <c r="M516" s="58"/>
      <c r="N516" s="58"/>
      <c r="O516" s="58"/>
      <c r="P516" s="58">
        <f t="shared" si="210"/>
        <v>500</v>
      </c>
    </row>
    <row r="517" spans="1:16">
      <c r="A517" s="50" t="s">
        <v>1200</v>
      </c>
      <c r="B517" s="31" t="s">
        <v>126</v>
      </c>
      <c r="C517" s="50" t="s">
        <v>1201</v>
      </c>
      <c r="D517" s="56"/>
      <c r="E517" s="56"/>
      <c r="F517" s="56"/>
      <c r="G517" s="56">
        <v>0</v>
      </c>
      <c r="H517" s="56">
        <v>0</v>
      </c>
      <c r="I517" s="49">
        <v>0</v>
      </c>
      <c r="J517" s="56"/>
      <c r="K517" s="56">
        <v>0</v>
      </c>
      <c r="L517" s="56"/>
      <c r="M517" s="56"/>
      <c r="N517" s="56"/>
      <c r="O517" s="56"/>
      <c r="P517" s="54">
        <f t="shared" si="210"/>
        <v>0</v>
      </c>
    </row>
    <row r="518" spans="1:16">
      <c r="A518" s="50" t="s">
        <v>1202</v>
      </c>
      <c r="B518" s="31"/>
      <c r="C518" s="50" t="s">
        <v>1203</v>
      </c>
      <c r="D518" s="56">
        <f>SUM(D519:D527)</f>
        <v>3663.3699999999994</v>
      </c>
      <c r="E518" s="56">
        <f t="shared" ref="E518:P518" si="211">SUM(E519:E527)</f>
        <v>7299.65</v>
      </c>
      <c r="F518" s="56">
        <f>SUM(F519:F527)</f>
        <v>5103.6399999999994</v>
      </c>
      <c r="G518" s="56">
        <f t="shared" si="211"/>
        <v>2833</v>
      </c>
      <c r="H518" s="56">
        <f>SUM(H519:H527)</f>
        <v>12738.14</v>
      </c>
      <c r="I518" s="56">
        <f t="shared" si="211"/>
        <v>14272.289999999999</v>
      </c>
      <c r="J518" s="56">
        <f>SUM(J519:J527)</f>
        <v>62229.39</v>
      </c>
      <c r="K518" s="56">
        <f>SUM(K519:K526)</f>
        <v>12905.24</v>
      </c>
      <c r="L518" s="56">
        <f t="shared" si="211"/>
        <v>0</v>
      </c>
      <c r="M518" s="56">
        <f t="shared" si="211"/>
        <v>0</v>
      </c>
      <c r="N518" s="56">
        <f t="shared" si="211"/>
        <v>0</v>
      </c>
      <c r="O518" s="56">
        <f t="shared" si="211"/>
        <v>0</v>
      </c>
      <c r="P518" s="56">
        <f t="shared" si="211"/>
        <v>121371.32</v>
      </c>
    </row>
    <row r="519" spans="1:16">
      <c r="A519" s="32" t="s">
        <v>1204</v>
      </c>
      <c r="B519" s="31" t="s">
        <v>29</v>
      </c>
      <c r="C519" s="32" t="s">
        <v>1205</v>
      </c>
      <c r="D519" s="58"/>
      <c r="E519" s="58"/>
      <c r="F519" s="58"/>
      <c r="G519" s="58"/>
      <c r="H519" s="58"/>
      <c r="I519" s="54">
        <v>0</v>
      </c>
      <c r="J519" s="58"/>
      <c r="K519" s="58"/>
      <c r="L519" s="58"/>
      <c r="M519" s="58"/>
      <c r="N519" s="58"/>
      <c r="O519" s="58"/>
      <c r="P519" s="54">
        <f t="shared" si="210"/>
        <v>0</v>
      </c>
    </row>
    <row r="520" spans="1:16">
      <c r="A520" s="32" t="s">
        <v>1206</v>
      </c>
      <c r="B520" s="31" t="s">
        <v>29</v>
      </c>
      <c r="C520" s="32" t="s">
        <v>1207</v>
      </c>
      <c r="D520" s="58"/>
      <c r="E520" s="58"/>
      <c r="F520" s="58"/>
      <c r="G520" s="58"/>
      <c r="H520" s="58"/>
      <c r="I520" s="54">
        <v>0</v>
      </c>
      <c r="J520" s="58"/>
      <c r="K520" s="58"/>
      <c r="L520" s="58"/>
      <c r="M520" s="58"/>
      <c r="N520" s="58"/>
      <c r="O520" s="58"/>
      <c r="P520" s="54">
        <f t="shared" si="210"/>
        <v>0</v>
      </c>
    </row>
    <row r="521" spans="1:16">
      <c r="A521" s="32" t="s">
        <v>1208</v>
      </c>
      <c r="B521" s="31" t="s">
        <v>29</v>
      </c>
      <c r="C521" s="32" t="s">
        <v>1209</v>
      </c>
      <c r="D521" s="58"/>
      <c r="E521" s="58">
        <v>127.71</v>
      </c>
      <c r="F521" s="58">
        <v>1277.05</v>
      </c>
      <c r="G521" s="58"/>
      <c r="H521" s="58">
        <v>127.71</v>
      </c>
      <c r="I521" s="54">
        <v>0</v>
      </c>
      <c r="J521" s="58"/>
      <c r="K521" s="58"/>
      <c r="L521" s="58"/>
      <c r="M521" s="58"/>
      <c r="N521" s="58"/>
      <c r="O521" s="58"/>
      <c r="P521" s="54">
        <f t="shared" si="210"/>
        <v>1532.47</v>
      </c>
    </row>
    <row r="522" spans="1:16">
      <c r="A522" s="32" t="s">
        <v>1210</v>
      </c>
      <c r="B522" s="31" t="s">
        <v>29</v>
      </c>
      <c r="C522" s="32" t="s">
        <v>1211</v>
      </c>
      <c r="D522" s="58">
        <v>1210.32</v>
      </c>
      <c r="E522" s="58">
        <v>1291.55</v>
      </c>
      <c r="F522" s="58">
        <v>1623.34</v>
      </c>
      <c r="G522" s="58">
        <v>1283.9000000000001</v>
      </c>
      <c r="H522" s="58">
        <v>5300.37</v>
      </c>
      <c r="I522" s="54">
        <v>6157.59</v>
      </c>
      <c r="J522" s="58">
        <v>2291.73</v>
      </c>
      <c r="K522" s="58">
        <v>752.16</v>
      </c>
      <c r="L522" s="58"/>
      <c r="M522" s="58"/>
      <c r="N522" s="58"/>
      <c r="O522" s="58"/>
      <c r="P522" s="54">
        <f t="shared" si="210"/>
        <v>19910.96</v>
      </c>
    </row>
    <row r="523" spans="1:16">
      <c r="A523" s="32" t="s">
        <v>1212</v>
      </c>
      <c r="B523" s="31" t="s">
        <v>29</v>
      </c>
      <c r="C523" s="32" t="s">
        <v>1213</v>
      </c>
      <c r="D523" s="58">
        <v>612.13</v>
      </c>
      <c r="E523" s="58">
        <v>1621.99</v>
      </c>
      <c r="F523" s="58">
        <v>1087.3399999999999</v>
      </c>
      <c r="G523" s="58">
        <v>561.91999999999996</v>
      </c>
      <c r="H523" s="58">
        <v>0</v>
      </c>
      <c r="I523" s="54">
        <v>0</v>
      </c>
      <c r="J523" s="58">
        <v>127.71</v>
      </c>
      <c r="K523" s="58">
        <v>138.76</v>
      </c>
      <c r="L523" s="58"/>
      <c r="M523" s="58"/>
      <c r="N523" s="58"/>
      <c r="O523" s="58"/>
      <c r="P523" s="54">
        <f t="shared" si="210"/>
        <v>4149.8500000000004</v>
      </c>
    </row>
    <row r="524" spans="1:16">
      <c r="A524" s="32" t="s">
        <v>1214</v>
      </c>
      <c r="B524" s="31" t="s">
        <v>29</v>
      </c>
      <c r="C524" s="32" t="s">
        <v>1215</v>
      </c>
      <c r="D524" s="58">
        <v>1560.99</v>
      </c>
      <c r="E524" s="58">
        <v>149.41999999999999</v>
      </c>
      <c r="F524" s="58">
        <v>127.71</v>
      </c>
      <c r="G524" s="58">
        <v>667.92</v>
      </c>
      <c r="H524" s="58">
        <v>6279.6</v>
      </c>
      <c r="I524" s="54">
        <v>5446.96</v>
      </c>
      <c r="J524" s="58">
        <v>5783.65</v>
      </c>
      <c r="K524" s="58">
        <v>10594.43</v>
      </c>
      <c r="L524" s="58"/>
      <c r="M524" s="58"/>
      <c r="N524" s="58"/>
      <c r="O524" s="58"/>
      <c r="P524" s="54">
        <f t="shared" si="210"/>
        <v>30610.68</v>
      </c>
    </row>
    <row r="525" spans="1:16">
      <c r="A525" s="32" t="s">
        <v>1216</v>
      </c>
      <c r="B525" s="31" t="s">
        <v>29</v>
      </c>
      <c r="C525" s="32" t="s">
        <v>1217</v>
      </c>
      <c r="D525" s="58">
        <v>0</v>
      </c>
      <c r="E525" s="58">
        <v>0</v>
      </c>
      <c r="F525" s="58">
        <v>0</v>
      </c>
      <c r="G525" s="58">
        <v>0</v>
      </c>
      <c r="H525" s="58">
        <v>0</v>
      </c>
      <c r="I525" s="54">
        <v>0</v>
      </c>
      <c r="J525" s="58">
        <v>0</v>
      </c>
      <c r="K525" s="58"/>
      <c r="L525" s="58"/>
      <c r="M525" s="58"/>
      <c r="N525" s="58"/>
      <c r="O525" s="58"/>
      <c r="P525" s="54">
        <f t="shared" si="210"/>
        <v>0</v>
      </c>
    </row>
    <row r="526" spans="1:16">
      <c r="A526" s="32" t="s">
        <v>1218</v>
      </c>
      <c r="B526" s="31" t="s">
        <v>29</v>
      </c>
      <c r="C526" s="32" t="s">
        <v>1219</v>
      </c>
      <c r="D526" s="58">
        <v>279.93</v>
      </c>
      <c r="E526" s="58">
        <v>4108.9799999999996</v>
      </c>
      <c r="F526" s="58">
        <v>988.2</v>
      </c>
      <c r="G526" s="58">
        <v>319.26</v>
      </c>
      <c r="H526" s="58">
        <v>1030.46</v>
      </c>
      <c r="I526" s="54">
        <v>2667.74</v>
      </c>
      <c r="J526" s="58">
        <v>54026.3</v>
      </c>
      <c r="K526" s="58">
        <v>1419.89</v>
      </c>
      <c r="L526" s="58"/>
      <c r="M526" s="58"/>
      <c r="N526" s="58"/>
      <c r="O526" s="58"/>
      <c r="P526" s="54">
        <f t="shared" si="210"/>
        <v>64840.76</v>
      </c>
    </row>
    <row r="527" spans="1:16">
      <c r="A527" s="50" t="s">
        <v>1220</v>
      </c>
      <c r="B527" s="31" t="s">
        <v>29</v>
      </c>
      <c r="C527" s="50" t="s">
        <v>1221</v>
      </c>
      <c r="D527" s="56">
        <v>0</v>
      </c>
      <c r="E527" s="56"/>
      <c r="F527" s="56"/>
      <c r="G527" s="56">
        <v>0</v>
      </c>
      <c r="H527" s="56">
        <v>0</v>
      </c>
      <c r="I527" s="56"/>
      <c r="J527" s="56"/>
      <c r="K527" s="56">
        <v>326.60000000000002</v>
      </c>
      <c r="L527" s="56"/>
      <c r="M527" s="56"/>
      <c r="N527" s="56"/>
      <c r="O527" s="56"/>
      <c r="P527" s="56">
        <f>SUM(D527:O527)</f>
        <v>326.60000000000002</v>
      </c>
    </row>
    <row r="528" spans="1:16">
      <c r="A528" s="45" t="s">
        <v>1222</v>
      </c>
      <c r="B528" s="31"/>
      <c r="C528" s="45" t="s">
        <v>1223</v>
      </c>
      <c r="D528" s="44">
        <f>D534</f>
        <v>864309.78</v>
      </c>
      <c r="E528" s="44">
        <f>E534</f>
        <v>1893582.67</v>
      </c>
      <c r="F528" s="44">
        <f>F534</f>
        <v>1172760.78</v>
      </c>
      <c r="G528" s="44">
        <f>G529+G534</f>
        <v>486080.89999999997</v>
      </c>
      <c r="H528" s="44">
        <f t="shared" ref="H528:P528" si="212">H529+H534</f>
        <v>178193.22999999998</v>
      </c>
      <c r="I528" s="44">
        <f>I529+I534</f>
        <v>471892.26</v>
      </c>
      <c r="J528" s="44">
        <f t="shared" si="212"/>
        <v>151529.10999999999</v>
      </c>
      <c r="K528" s="44">
        <f t="shared" si="212"/>
        <v>1937463.5599999998</v>
      </c>
      <c r="L528" s="44">
        <f t="shared" si="212"/>
        <v>767900</v>
      </c>
      <c r="M528" s="44">
        <f t="shared" si="212"/>
        <v>767900</v>
      </c>
      <c r="N528" s="44">
        <f t="shared" si="212"/>
        <v>767900</v>
      </c>
      <c r="O528" s="44">
        <f t="shared" si="212"/>
        <v>764795.76</v>
      </c>
      <c r="P528" s="44">
        <f t="shared" si="212"/>
        <v>10224308.050000001</v>
      </c>
    </row>
    <row r="529" spans="1:16">
      <c r="A529" s="47" t="s">
        <v>1224</v>
      </c>
      <c r="B529" s="31"/>
      <c r="C529" s="47" t="s">
        <v>1225</v>
      </c>
      <c r="D529" s="49"/>
      <c r="E529" s="49"/>
      <c r="F529" s="49"/>
      <c r="G529" s="49">
        <f>G530</f>
        <v>0</v>
      </c>
      <c r="H529" s="49">
        <f t="shared" ref="H529:P529" si="213">H530</f>
        <v>0</v>
      </c>
      <c r="I529" s="49">
        <f t="shared" si="213"/>
        <v>3747.47</v>
      </c>
      <c r="J529" s="49">
        <f t="shared" si="213"/>
        <v>0</v>
      </c>
      <c r="K529" s="49">
        <f t="shared" si="213"/>
        <v>0</v>
      </c>
      <c r="L529" s="49">
        <f t="shared" si="213"/>
        <v>0</v>
      </c>
      <c r="M529" s="49">
        <f t="shared" si="213"/>
        <v>0</v>
      </c>
      <c r="N529" s="49">
        <f t="shared" si="213"/>
        <v>0</v>
      </c>
      <c r="O529" s="49">
        <f t="shared" si="213"/>
        <v>0</v>
      </c>
      <c r="P529" s="49">
        <f t="shared" si="213"/>
        <v>3747.47</v>
      </c>
    </row>
    <row r="530" spans="1:16">
      <c r="A530" s="50" t="s">
        <v>1226</v>
      </c>
      <c r="B530" s="31"/>
      <c r="C530" s="50" t="s">
        <v>1227</v>
      </c>
      <c r="D530" s="56"/>
      <c r="E530" s="56"/>
      <c r="F530" s="56"/>
      <c r="G530" s="56">
        <f>G533</f>
        <v>0</v>
      </c>
      <c r="H530" s="56">
        <f>H533</f>
        <v>0</v>
      </c>
      <c r="I530" s="56">
        <f>SUM(I531:I533)</f>
        <v>3747.47</v>
      </c>
      <c r="J530" s="56">
        <f t="shared" ref="J530:P530" si="214">SUM(J531:J533)</f>
        <v>0</v>
      </c>
      <c r="K530" s="56">
        <f t="shared" si="214"/>
        <v>0</v>
      </c>
      <c r="L530" s="56">
        <f t="shared" si="214"/>
        <v>0</v>
      </c>
      <c r="M530" s="56">
        <f t="shared" si="214"/>
        <v>0</v>
      </c>
      <c r="N530" s="56">
        <f t="shared" si="214"/>
        <v>0</v>
      </c>
      <c r="O530" s="56">
        <f t="shared" si="214"/>
        <v>0</v>
      </c>
      <c r="P530" s="56">
        <f t="shared" si="214"/>
        <v>3747.47</v>
      </c>
    </row>
    <row r="531" spans="1:16">
      <c r="A531" s="95" t="s">
        <v>1228</v>
      </c>
      <c r="B531" s="94" t="s">
        <v>343</v>
      </c>
      <c r="C531" s="95" t="s">
        <v>1229</v>
      </c>
      <c r="D531" s="56"/>
      <c r="E531" s="56"/>
      <c r="F531" s="56"/>
      <c r="G531" s="56"/>
      <c r="H531" s="56"/>
      <c r="I531" s="56">
        <v>2483.4699999999998</v>
      </c>
      <c r="J531" s="56"/>
      <c r="K531" s="56"/>
      <c r="L531" s="56"/>
      <c r="M531" s="56"/>
      <c r="N531" s="56"/>
      <c r="O531" s="56"/>
      <c r="P531" s="58">
        <f>SUM(D531:O531)</f>
        <v>2483.4699999999998</v>
      </c>
    </row>
    <row r="532" spans="1:16">
      <c r="A532" s="95" t="s">
        <v>1230</v>
      </c>
      <c r="B532" s="94" t="s">
        <v>601</v>
      </c>
      <c r="C532" s="95" t="s">
        <v>1231</v>
      </c>
      <c r="D532" s="56"/>
      <c r="E532" s="56"/>
      <c r="F532" s="56"/>
      <c r="G532" s="56"/>
      <c r="H532" s="56"/>
      <c r="I532" s="56">
        <v>1264</v>
      </c>
      <c r="J532" s="56"/>
      <c r="K532" s="56"/>
      <c r="L532" s="56"/>
      <c r="M532" s="56"/>
      <c r="N532" s="56"/>
      <c r="O532" s="56"/>
      <c r="P532" s="58">
        <f>SUM(D532:O532)</f>
        <v>1264</v>
      </c>
    </row>
    <row r="533" spans="1:16">
      <c r="A533" s="93" t="s">
        <v>1232</v>
      </c>
      <c r="B533" s="94" t="s">
        <v>29</v>
      </c>
      <c r="C533" s="93" t="s">
        <v>1227</v>
      </c>
      <c r="D533" s="58"/>
      <c r="E533" s="58"/>
      <c r="F533" s="58"/>
      <c r="G533" s="58"/>
      <c r="H533" s="58"/>
      <c r="I533" s="58">
        <v>0</v>
      </c>
      <c r="J533" s="58"/>
      <c r="K533" s="58">
        <v>0</v>
      </c>
      <c r="L533" s="58"/>
      <c r="M533" s="58"/>
      <c r="N533" s="58"/>
      <c r="O533" s="58"/>
      <c r="P533" s="58">
        <f>SUM(D533:O533)</f>
        <v>0</v>
      </c>
    </row>
    <row r="534" spans="1:16">
      <c r="A534" s="47" t="s">
        <v>1233</v>
      </c>
      <c r="B534" s="31"/>
      <c r="C534" s="47" t="s">
        <v>1234</v>
      </c>
      <c r="D534" s="49">
        <f>D537+D535</f>
        <v>864309.78</v>
      </c>
      <c r="E534" s="49">
        <f t="shared" ref="E534:O534" si="215">E537+E535</f>
        <v>1893582.67</v>
      </c>
      <c r="F534" s="49">
        <f t="shared" si="215"/>
        <v>1172760.78</v>
      </c>
      <c r="G534" s="49">
        <f>G537+G535</f>
        <v>486080.89999999997</v>
      </c>
      <c r="H534" s="49">
        <f t="shared" si="215"/>
        <v>178193.22999999998</v>
      </c>
      <c r="I534" s="49">
        <f>I537+I535</f>
        <v>468144.79000000004</v>
      </c>
      <c r="J534" s="49">
        <f>J537+J535</f>
        <v>151529.10999999999</v>
      </c>
      <c r="K534" s="49">
        <f t="shared" si="215"/>
        <v>1937463.5599999998</v>
      </c>
      <c r="L534" s="49">
        <f t="shared" si="215"/>
        <v>767900</v>
      </c>
      <c r="M534" s="49">
        <f t="shared" si="215"/>
        <v>767900</v>
      </c>
      <c r="N534" s="49">
        <f t="shared" si="215"/>
        <v>767900</v>
      </c>
      <c r="O534" s="49">
        <f t="shared" si="215"/>
        <v>764795.76</v>
      </c>
      <c r="P534" s="49">
        <f>P537+P535</f>
        <v>10220560.58</v>
      </c>
    </row>
    <row r="535" spans="1:16">
      <c r="A535" s="50" t="s">
        <v>1235</v>
      </c>
      <c r="B535" s="31"/>
      <c r="C535" s="50" t="s">
        <v>1236</v>
      </c>
      <c r="D535" s="56">
        <f>D536</f>
        <v>784073.52</v>
      </c>
      <c r="E535" s="56">
        <f t="shared" ref="E535:P535" si="216">E536</f>
        <v>1810158.46</v>
      </c>
      <c r="F535" s="56">
        <f t="shared" si="216"/>
        <v>1060860.6200000001</v>
      </c>
      <c r="G535" s="56">
        <f t="shared" si="216"/>
        <v>372710.1</v>
      </c>
      <c r="H535" s="56">
        <f t="shared" si="216"/>
        <v>102048.84</v>
      </c>
      <c r="I535" s="56">
        <f t="shared" si="216"/>
        <v>102048.84</v>
      </c>
      <c r="J535" s="56">
        <f t="shared" si="216"/>
        <v>102048.84</v>
      </c>
      <c r="K535" s="56">
        <f t="shared" si="216"/>
        <v>1801514.38</v>
      </c>
      <c r="L535" s="56">
        <f t="shared" si="216"/>
        <v>766900</v>
      </c>
      <c r="M535" s="56">
        <f t="shared" si="216"/>
        <v>766900</v>
      </c>
      <c r="N535" s="56">
        <f t="shared" si="216"/>
        <v>766900</v>
      </c>
      <c r="O535" s="56">
        <f t="shared" si="216"/>
        <v>763836.4</v>
      </c>
      <c r="P535" s="56">
        <f t="shared" si="216"/>
        <v>9200000</v>
      </c>
    </row>
    <row r="536" spans="1:16">
      <c r="A536" s="32" t="s">
        <v>1237</v>
      </c>
      <c r="B536" s="31" t="s">
        <v>173</v>
      </c>
      <c r="C536" s="32" t="s">
        <v>1236</v>
      </c>
      <c r="D536" s="58">
        <v>784073.52</v>
      </c>
      <c r="E536" s="58">
        <v>1810158.46</v>
      </c>
      <c r="F536" s="58">
        <v>1060860.6200000001</v>
      </c>
      <c r="G536" s="58">
        <v>372710.1</v>
      </c>
      <c r="H536" s="58">
        <v>102048.84</v>
      </c>
      <c r="I536" s="54">
        <v>102048.84</v>
      </c>
      <c r="J536" s="58">
        <v>102048.84</v>
      </c>
      <c r="K536" s="58">
        <v>1801514.38</v>
      </c>
      <c r="L536" s="58">
        <v>766900</v>
      </c>
      <c r="M536" s="58">
        <f>L536</f>
        <v>766900</v>
      </c>
      <c r="N536" s="58">
        <f>M536</f>
        <v>766900</v>
      </c>
      <c r="O536" s="58">
        <f>N536-3063.6</f>
        <v>763836.4</v>
      </c>
      <c r="P536" s="54">
        <f>SUM(D536:O536)</f>
        <v>9200000</v>
      </c>
    </row>
    <row r="537" spans="1:16">
      <c r="A537" s="50" t="s">
        <v>1226</v>
      </c>
      <c r="B537" s="31"/>
      <c r="C537" s="50" t="s">
        <v>1238</v>
      </c>
      <c r="D537" s="56">
        <f>SUM(D538:D541,D544:D552)</f>
        <v>80236.259999999995</v>
      </c>
      <c r="E537" s="56">
        <f>SUM(E538:E541,E544:E552)</f>
        <v>83424.209999999992</v>
      </c>
      <c r="F537" s="56">
        <f>SUM(F538:F541,F544:F552)</f>
        <v>111900.15999999999</v>
      </c>
      <c r="G537" s="56">
        <f>SUM(G538:G541,G544:G554)</f>
        <v>113370.79999999999</v>
      </c>
      <c r="H537" s="56">
        <f>SUM(H538:H541,H544:H555)</f>
        <v>76144.39</v>
      </c>
      <c r="I537" s="56">
        <f t="shared" ref="I537:P537" si="217">SUM(I538:I541,I544:I555)</f>
        <v>366095.95000000007</v>
      </c>
      <c r="J537" s="56">
        <f t="shared" si="217"/>
        <v>49480.270000000004</v>
      </c>
      <c r="K537" s="56">
        <f t="shared" si="217"/>
        <v>135949.18</v>
      </c>
      <c r="L537" s="56">
        <f t="shared" si="217"/>
        <v>1000</v>
      </c>
      <c r="M537" s="56">
        <f t="shared" si="217"/>
        <v>1000</v>
      </c>
      <c r="N537" s="56">
        <f t="shared" si="217"/>
        <v>1000</v>
      </c>
      <c r="O537" s="56">
        <f t="shared" si="217"/>
        <v>959.36</v>
      </c>
      <c r="P537" s="56">
        <f t="shared" si="217"/>
        <v>1020560.5799999998</v>
      </c>
    </row>
    <row r="538" spans="1:16">
      <c r="A538" s="32" t="s">
        <v>1239</v>
      </c>
      <c r="B538" s="31" t="s">
        <v>29</v>
      </c>
      <c r="C538" s="32" t="s">
        <v>1240</v>
      </c>
      <c r="D538" s="58">
        <v>7786.43</v>
      </c>
      <c r="E538" s="58"/>
      <c r="F538" s="58">
        <v>15572.86</v>
      </c>
      <c r="G538" s="58">
        <v>7786.43</v>
      </c>
      <c r="H538" s="58">
        <v>0</v>
      </c>
      <c r="I538" s="54">
        <v>15572.86</v>
      </c>
      <c r="J538" s="58">
        <v>7786.43</v>
      </c>
      <c r="K538" s="58">
        <v>20207.7</v>
      </c>
      <c r="L538" s="58"/>
      <c r="M538" s="58"/>
      <c r="N538" s="58"/>
      <c r="O538" s="58"/>
      <c r="P538" s="54">
        <f>SUM(D538:O538)</f>
        <v>74712.710000000006</v>
      </c>
    </row>
    <row r="539" spans="1:16">
      <c r="A539" s="32" t="s">
        <v>1241</v>
      </c>
      <c r="B539" s="31" t="s">
        <v>29</v>
      </c>
      <c r="C539" s="32" t="s">
        <v>1242</v>
      </c>
      <c r="D539" s="58"/>
      <c r="E539" s="58">
        <v>120</v>
      </c>
      <c r="F539" s="58">
        <v>0</v>
      </c>
      <c r="G539" s="58">
        <v>0</v>
      </c>
      <c r="H539" s="58">
        <v>378</v>
      </c>
      <c r="I539" s="54">
        <v>0</v>
      </c>
      <c r="J539" s="58">
        <v>0</v>
      </c>
      <c r="K539" s="58">
        <v>151.19999999999999</v>
      </c>
      <c r="L539" s="58"/>
      <c r="M539" s="58"/>
      <c r="N539" s="58"/>
      <c r="O539" s="58"/>
      <c r="P539" s="54">
        <f>SUM(D539:O539)</f>
        <v>649.20000000000005</v>
      </c>
    </row>
    <row r="540" spans="1:16">
      <c r="A540" s="32" t="s">
        <v>1243</v>
      </c>
      <c r="B540" s="31" t="s">
        <v>29</v>
      </c>
      <c r="C540" s="32" t="s">
        <v>1238</v>
      </c>
      <c r="D540" s="58">
        <v>37848.839999999997</v>
      </c>
      <c r="E540" s="58">
        <v>53236.89</v>
      </c>
      <c r="F540" s="58">
        <v>23256.37</v>
      </c>
      <c r="G540" s="58">
        <v>79977.06</v>
      </c>
      <c r="H540" s="58">
        <v>27953.62</v>
      </c>
      <c r="I540" s="54">
        <v>38936.86</v>
      </c>
      <c r="J540" s="58">
        <v>5329.88</v>
      </c>
      <c r="K540" s="58">
        <v>28965.56</v>
      </c>
      <c r="L540" s="58"/>
      <c r="M540" s="58"/>
      <c r="N540" s="58"/>
      <c r="O540" s="58"/>
      <c r="P540" s="54">
        <f>SUM(D540:O540)</f>
        <v>295505.07999999996</v>
      </c>
    </row>
    <row r="541" spans="1:16">
      <c r="A541" s="21" t="s">
        <v>1244</v>
      </c>
      <c r="B541" s="23"/>
      <c r="C541" s="22" t="s">
        <v>1245</v>
      </c>
      <c r="D541" s="58">
        <f>SUM(D542:D543)</f>
        <v>5121.84</v>
      </c>
      <c r="E541" s="58">
        <f t="shared" ref="E541:P541" si="218">SUM(E542:E543)</f>
        <v>400</v>
      </c>
      <c r="F541" s="58">
        <f t="shared" si="218"/>
        <v>400</v>
      </c>
      <c r="G541" s="58">
        <f>SUM(G542:G543)</f>
        <v>340</v>
      </c>
      <c r="H541" s="58">
        <f t="shared" si="218"/>
        <v>200</v>
      </c>
      <c r="I541" s="58">
        <f t="shared" si="218"/>
        <v>200</v>
      </c>
      <c r="J541" s="58">
        <f t="shared" si="218"/>
        <v>2195.4899999999998</v>
      </c>
      <c r="K541" s="58">
        <f t="shared" si="218"/>
        <v>983.31</v>
      </c>
      <c r="L541" s="58">
        <f t="shared" si="218"/>
        <v>1000</v>
      </c>
      <c r="M541" s="58">
        <f t="shared" si="218"/>
        <v>1000</v>
      </c>
      <c r="N541" s="58">
        <f t="shared" si="218"/>
        <v>1000</v>
      </c>
      <c r="O541" s="58">
        <f t="shared" si="218"/>
        <v>959.36</v>
      </c>
      <c r="P541" s="58">
        <f t="shared" si="218"/>
        <v>13800</v>
      </c>
    </row>
    <row r="542" spans="1:16">
      <c r="A542" s="21" t="s">
        <v>1246</v>
      </c>
      <c r="B542" s="23" t="s">
        <v>173</v>
      </c>
      <c r="C542" s="22" t="s">
        <v>1247</v>
      </c>
      <c r="D542" s="58">
        <v>5121.84</v>
      </c>
      <c r="E542" s="58">
        <v>400</v>
      </c>
      <c r="F542" s="58">
        <v>400</v>
      </c>
      <c r="G542" s="58">
        <v>340</v>
      </c>
      <c r="H542" s="58">
        <v>200</v>
      </c>
      <c r="I542" s="54">
        <v>200</v>
      </c>
      <c r="J542" s="58">
        <v>2195.4899999999998</v>
      </c>
      <c r="K542" s="58">
        <v>983.31</v>
      </c>
      <c r="L542" s="58">
        <v>1000</v>
      </c>
      <c r="M542" s="58">
        <f>L542</f>
        <v>1000</v>
      </c>
      <c r="N542" s="58">
        <f>M542</f>
        <v>1000</v>
      </c>
      <c r="O542" s="58">
        <v>959.36</v>
      </c>
      <c r="P542" s="54">
        <f>SUM(D542:O542)</f>
        <v>13800</v>
      </c>
    </row>
    <row r="543" spans="1:16">
      <c r="A543" s="21" t="s">
        <v>1248</v>
      </c>
      <c r="B543" s="23" t="s">
        <v>173</v>
      </c>
      <c r="C543" s="22" t="s">
        <v>1249</v>
      </c>
      <c r="D543" s="58">
        <v>0</v>
      </c>
      <c r="E543" s="58"/>
      <c r="F543" s="58"/>
      <c r="G543" s="58"/>
      <c r="H543" s="58">
        <v>0</v>
      </c>
      <c r="I543" s="54">
        <v>0</v>
      </c>
      <c r="J543" s="58">
        <v>0</v>
      </c>
      <c r="K543" s="58">
        <v>0</v>
      </c>
      <c r="L543" s="58"/>
      <c r="M543" s="58"/>
      <c r="N543" s="58"/>
      <c r="O543" s="58"/>
      <c r="P543" s="54">
        <f>SUM(D543:O543)</f>
        <v>0</v>
      </c>
    </row>
    <row r="544" spans="1:16">
      <c r="A544" s="32" t="s">
        <v>1250</v>
      </c>
      <c r="B544" s="31" t="s">
        <v>29</v>
      </c>
      <c r="C544" s="32" t="s">
        <v>1245</v>
      </c>
      <c r="D544" s="58">
        <v>21349.47</v>
      </c>
      <c r="E544" s="58">
        <v>29419.32</v>
      </c>
      <c r="F544" s="58">
        <v>72670.929999999993</v>
      </c>
      <c r="G544" s="58">
        <v>23442.3</v>
      </c>
      <c r="H544" s="58">
        <v>45619.77</v>
      </c>
      <c r="I544" s="54">
        <v>27743.29</v>
      </c>
      <c r="J544" s="58">
        <v>34168.47</v>
      </c>
      <c r="K544" s="58">
        <v>22269.41</v>
      </c>
      <c r="L544" s="58"/>
      <c r="M544" s="58"/>
      <c r="N544" s="58"/>
      <c r="O544" s="58"/>
      <c r="P544" s="54">
        <f t="shared" ref="P544:P555" si="219">SUM(D544:O544)</f>
        <v>276682.95999999996</v>
      </c>
    </row>
    <row r="545" spans="1:16">
      <c r="A545" s="32" t="s">
        <v>1251</v>
      </c>
      <c r="B545" s="31" t="s">
        <v>218</v>
      </c>
      <c r="C545" s="32" t="s">
        <v>1252</v>
      </c>
      <c r="D545" s="58"/>
      <c r="E545" s="58"/>
      <c r="F545" s="58"/>
      <c r="G545" s="58"/>
      <c r="H545" s="58">
        <v>0</v>
      </c>
      <c r="I545" s="54">
        <v>0</v>
      </c>
      <c r="J545" s="58">
        <v>0</v>
      </c>
      <c r="K545" s="58"/>
      <c r="L545" s="58"/>
      <c r="M545" s="58"/>
      <c r="N545" s="58"/>
      <c r="O545" s="58"/>
      <c r="P545" s="54">
        <f t="shared" si="219"/>
        <v>0</v>
      </c>
    </row>
    <row r="546" spans="1:16">
      <c r="A546" s="32" t="s">
        <v>1253</v>
      </c>
      <c r="B546" s="31" t="s">
        <v>482</v>
      </c>
      <c r="C546" s="32" t="s">
        <v>1254</v>
      </c>
      <c r="D546" s="58">
        <v>19.2</v>
      </c>
      <c r="E546" s="58"/>
      <c r="F546" s="58"/>
      <c r="G546" s="58"/>
      <c r="H546" s="58">
        <v>4.0599999999999996</v>
      </c>
      <c r="I546" s="54">
        <v>0</v>
      </c>
      <c r="J546" s="58"/>
      <c r="K546" s="58"/>
      <c r="L546" s="58"/>
      <c r="M546" s="58"/>
      <c r="N546" s="58"/>
      <c r="O546" s="58"/>
      <c r="P546" s="54">
        <f t="shared" si="219"/>
        <v>23.259999999999998</v>
      </c>
    </row>
    <row r="547" spans="1:16">
      <c r="A547" s="32" t="s">
        <v>1255</v>
      </c>
      <c r="B547" s="31" t="s">
        <v>494</v>
      </c>
      <c r="C547" s="32" t="s">
        <v>1256</v>
      </c>
      <c r="D547" s="58">
        <v>0</v>
      </c>
      <c r="E547" s="58"/>
      <c r="F547" s="58"/>
      <c r="G547" s="58"/>
      <c r="H547" s="58">
        <v>283.83999999999997</v>
      </c>
      <c r="I547" s="54">
        <v>0</v>
      </c>
      <c r="J547" s="58"/>
      <c r="K547" s="58"/>
      <c r="L547" s="58"/>
      <c r="M547" s="58"/>
      <c r="N547" s="58"/>
      <c r="O547" s="58"/>
      <c r="P547" s="54">
        <f t="shared" si="219"/>
        <v>283.83999999999997</v>
      </c>
    </row>
    <row r="548" spans="1:16">
      <c r="A548" s="32" t="s">
        <v>1257</v>
      </c>
      <c r="B548" s="31" t="s">
        <v>488</v>
      </c>
      <c r="C548" s="32" t="s">
        <v>1258</v>
      </c>
      <c r="D548" s="58">
        <v>8110.48</v>
      </c>
      <c r="E548" s="58">
        <v>248</v>
      </c>
      <c r="F548" s="58"/>
      <c r="G548" s="58"/>
      <c r="H548" s="58">
        <v>-6671.5</v>
      </c>
      <c r="I548" s="54">
        <v>0</v>
      </c>
      <c r="J548" s="58"/>
      <c r="K548" s="58"/>
      <c r="L548" s="58"/>
      <c r="M548" s="58"/>
      <c r="N548" s="58"/>
      <c r="O548" s="58"/>
      <c r="P548" s="54">
        <f t="shared" si="219"/>
        <v>1686.9799999999996</v>
      </c>
    </row>
    <row r="549" spans="1:16">
      <c r="A549" s="32" t="s">
        <v>1259</v>
      </c>
      <c r="B549" s="31" t="s">
        <v>506</v>
      </c>
      <c r="C549" s="32" t="s">
        <v>1260</v>
      </c>
      <c r="D549" s="58">
        <v>0</v>
      </c>
      <c r="E549" s="58"/>
      <c r="F549" s="58"/>
      <c r="G549" s="58"/>
      <c r="H549" s="58">
        <v>6383.6</v>
      </c>
      <c r="I549" s="54">
        <v>0</v>
      </c>
      <c r="J549" s="58"/>
      <c r="K549" s="58"/>
      <c r="L549" s="58"/>
      <c r="M549" s="58"/>
      <c r="N549" s="58"/>
      <c r="O549" s="58"/>
      <c r="P549" s="54">
        <f t="shared" si="219"/>
        <v>6383.6</v>
      </c>
    </row>
    <row r="550" spans="1:16">
      <c r="A550" s="32" t="s">
        <v>1261</v>
      </c>
      <c r="B550" s="31" t="s">
        <v>367</v>
      </c>
      <c r="C550" s="32" t="s">
        <v>1262</v>
      </c>
      <c r="D550" s="58"/>
      <c r="E550" s="58"/>
      <c r="F550" s="58"/>
      <c r="G550" s="58"/>
      <c r="H550" s="58"/>
      <c r="I550" s="54"/>
      <c r="J550" s="58"/>
      <c r="K550" s="58"/>
      <c r="L550" s="58"/>
      <c r="M550" s="58"/>
      <c r="N550" s="58"/>
      <c r="O550" s="58"/>
      <c r="P550" s="54">
        <f t="shared" si="219"/>
        <v>0</v>
      </c>
    </row>
    <row r="551" spans="1:16">
      <c r="A551" s="32" t="s">
        <v>1263</v>
      </c>
      <c r="B551" s="31" t="s">
        <v>260</v>
      </c>
      <c r="C551" s="32" t="s">
        <v>1264</v>
      </c>
      <c r="D551" s="58"/>
      <c r="E551" s="58"/>
      <c r="F551" s="58"/>
      <c r="G551" s="58"/>
      <c r="H551" s="58"/>
      <c r="I551" s="54">
        <v>366.85</v>
      </c>
      <c r="J551" s="58"/>
      <c r="K551" s="58"/>
      <c r="L551" s="58"/>
      <c r="M551" s="58"/>
      <c r="N551" s="58"/>
      <c r="O551" s="58"/>
      <c r="P551" s="54">
        <f t="shared" si="219"/>
        <v>366.85</v>
      </c>
    </row>
    <row r="552" spans="1:16">
      <c r="A552" s="32" t="s">
        <v>1265</v>
      </c>
      <c r="B552" s="31" t="s">
        <v>447</v>
      </c>
      <c r="C552" s="32" t="s">
        <v>1266</v>
      </c>
      <c r="D552" s="58"/>
      <c r="E552" s="58"/>
      <c r="F552" s="58"/>
      <c r="G552" s="58"/>
      <c r="H552" s="58"/>
      <c r="I552" s="54"/>
      <c r="J552" s="58"/>
      <c r="K552" s="58"/>
      <c r="L552" s="58"/>
      <c r="M552" s="58"/>
      <c r="N552" s="58"/>
      <c r="O552" s="58"/>
      <c r="P552" s="54">
        <f t="shared" si="219"/>
        <v>0</v>
      </c>
    </row>
    <row r="553" spans="1:16">
      <c r="A553" s="32" t="s">
        <v>1267</v>
      </c>
      <c r="B553" s="31" t="s">
        <v>123</v>
      </c>
      <c r="C553" s="32" t="s">
        <v>1268</v>
      </c>
      <c r="D553" s="58"/>
      <c r="E553" s="58"/>
      <c r="F553" s="58"/>
      <c r="G553" s="58"/>
      <c r="H553" s="58"/>
      <c r="I553" s="54">
        <v>283276.09000000003</v>
      </c>
      <c r="J553" s="58"/>
      <c r="K553" s="58">
        <v>63372</v>
      </c>
      <c r="L553" s="58"/>
      <c r="M553" s="58"/>
      <c r="N553" s="58"/>
      <c r="O553" s="58"/>
      <c r="P553" s="54">
        <f t="shared" si="219"/>
        <v>346648.09</v>
      </c>
    </row>
    <row r="554" spans="1:16">
      <c r="A554" s="32" t="s">
        <v>1269</v>
      </c>
      <c r="B554" s="31" t="s">
        <v>485</v>
      </c>
      <c r="C554" s="32" t="s">
        <v>1270</v>
      </c>
      <c r="D554" s="58"/>
      <c r="E554" s="58"/>
      <c r="F554" s="58"/>
      <c r="G554" s="58">
        <v>1825.01</v>
      </c>
      <c r="H554" s="58">
        <v>1865.5</v>
      </c>
      <c r="I554" s="54">
        <v>0</v>
      </c>
      <c r="J554" s="58"/>
      <c r="K554" s="58"/>
      <c r="L554" s="58"/>
      <c r="M554" s="58"/>
      <c r="N554" s="58"/>
      <c r="O554" s="58"/>
      <c r="P554" s="54">
        <f t="shared" si="219"/>
        <v>3690.51</v>
      </c>
    </row>
    <row r="555" spans="1:16">
      <c r="A555" s="32" t="s">
        <v>1271</v>
      </c>
      <c r="B555" s="31" t="s">
        <v>271</v>
      </c>
      <c r="C555" s="32" t="s">
        <v>1272</v>
      </c>
      <c r="D555" s="58"/>
      <c r="E555" s="58"/>
      <c r="F555" s="58"/>
      <c r="G555" s="58"/>
      <c r="H555" s="58">
        <v>127.5</v>
      </c>
      <c r="I555" s="54">
        <v>0</v>
      </c>
      <c r="J555" s="58"/>
      <c r="K555" s="58"/>
      <c r="L555" s="58"/>
      <c r="M555" s="58"/>
      <c r="N555" s="58"/>
      <c r="O555" s="58"/>
      <c r="P555" s="54">
        <f t="shared" si="219"/>
        <v>127.5</v>
      </c>
    </row>
    <row r="556" spans="1:16">
      <c r="A556" s="45" t="s">
        <v>1273</v>
      </c>
      <c r="B556" s="31"/>
      <c r="C556" s="45" t="s">
        <v>1274</v>
      </c>
      <c r="D556" s="44">
        <f t="shared" ref="D556:O556" si="220">SUM(D557+D573)</f>
        <v>850948.61999999988</v>
      </c>
      <c r="E556" s="44">
        <f t="shared" ref="E556:J556" si="221">SUM(E557+E573)</f>
        <v>520422.89999999997</v>
      </c>
      <c r="F556" s="44">
        <f t="shared" si="221"/>
        <v>606177.88</v>
      </c>
      <c r="G556" s="44">
        <f t="shared" si="221"/>
        <v>499073.54</v>
      </c>
      <c r="H556" s="44">
        <f t="shared" si="221"/>
        <v>499798.91000000003</v>
      </c>
      <c r="I556" s="44">
        <f t="shared" si="221"/>
        <v>333038.2</v>
      </c>
      <c r="J556" s="44">
        <f t="shared" si="221"/>
        <v>1297497.5900000003</v>
      </c>
      <c r="K556" s="44">
        <f t="shared" si="220"/>
        <v>333427.46000000008</v>
      </c>
      <c r="L556" s="44">
        <f t="shared" si="220"/>
        <v>332800</v>
      </c>
      <c r="M556" s="44">
        <f t="shared" si="220"/>
        <v>332800</v>
      </c>
      <c r="N556" s="44">
        <f t="shared" si="220"/>
        <v>332800</v>
      </c>
      <c r="O556" s="44">
        <f t="shared" si="220"/>
        <v>332800</v>
      </c>
      <c r="P556" s="44">
        <f>SUM(P557+P573)</f>
        <v>6271585.0999999996</v>
      </c>
    </row>
    <row r="557" spans="1:16">
      <c r="A557" s="47" t="s">
        <v>1275</v>
      </c>
      <c r="B557" s="31"/>
      <c r="C557" s="47" t="s">
        <v>1276</v>
      </c>
      <c r="D557" s="49">
        <f t="shared" ref="D557:I557" si="222">SUM(D558+D562+D567)</f>
        <v>840092.84999999986</v>
      </c>
      <c r="E557" s="49">
        <f>SUM(E558+E562+E567)</f>
        <v>516121.24</v>
      </c>
      <c r="F557" s="49">
        <f>SUM(F558+F562+F567)</f>
        <v>597650.6</v>
      </c>
      <c r="G557" s="49">
        <f>SUM(G558+G562+G567)</f>
        <v>494611.36</v>
      </c>
      <c r="H557" s="49">
        <f t="shared" si="222"/>
        <v>484104.88</v>
      </c>
      <c r="I557" s="49">
        <f t="shared" si="222"/>
        <v>326176.53000000003</v>
      </c>
      <c r="J557" s="49">
        <f>SUM(J558+J562+J567+J566)</f>
        <v>1283696.9800000002</v>
      </c>
      <c r="K557" s="49">
        <f t="shared" ref="K557:P557" si="223">SUM(K558+K562+K567+K566)</f>
        <v>322864.44000000006</v>
      </c>
      <c r="L557" s="49">
        <f t="shared" si="223"/>
        <v>332800</v>
      </c>
      <c r="M557" s="49">
        <f t="shared" si="223"/>
        <v>332800</v>
      </c>
      <c r="N557" s="49">
        <f t="shared" si="223"/>
        <v>332800</v>
      </c>
      <c r="O557" s="49">
        <f t="shared" si="223"/>
        <v>332800</v>
      </c>
      <c r="P557" s="49">
        <f t="shared" si="223"/>
        <v>6196518.8799999999</v>
      </c>
    </row>
    <row r="558" spans="1:16" ht="23.25" customHeight="1">
      <c r="A558" s="50" t="s">
        <v>1277</v>
      </c>
      <c r="B558" s="31"/>
      <c r="C558" s="55" t="s">
        <v>1278</v>
      </c>
      <c r="D558" s="56">
        <f t="shared" ref="D558:O558" si="224">SUM(D559:D561)</f>
        <v>723991.65999999992</v>
      </c>
      <c r="E558" s="56">
        <f>SUM(E559:E561)</f>
        <v>425988.11</v>
      </c>
      <c r="F558" s="56">
        <f>SUM(F559:F561)</f>
        <v>459527.85000000003</v>
      </c>
      <c r="G558" s="56">
        <f>SUM(G559:G561)</f>
        <v>379935.91000000003</v>
      </c>
      <c r="H558" s="56">
        <f t="shared" si="224"/>
        <v>370320.26999999996</v>
      </c>
      <c r="I558" s="56">
        <f t="shared" si="224"/>
        <v>228535.52</v>
      </c>
      <c r="J558" s="56">
        <f t="shared" si="224"/>
        <v>263548.78000000003</v>
      </c>
      <c r="K558" s="56">
        <f t="shared" si="224"/>
        <v>237088.66000000003</v>
      </c>
      <c r="L558" s="56">
        <f t="shared" si="224"/>
        <v>243000</v>
      </c>
      <c r="M558" s="56">
        <f t="shared" si="224"/>
        <v>243000</v>
      </c>
      <c r="N558" s="56">
        <f t="shared" si="224"/>
        <v>243000</v>
      </c>
      <c r="O558" s="56">
        <f t="shared" si="224"/>
        <v>243000</v>
      </c>
      <c r="P558" s="56">
        <f>SUM(P559:P561)</f>
        <v>4060936.76</v>
      </c>
    </row>
    <row r="559" spans="1:16">
      <c r="A559" s="32" t="s">
        <v>1279</v>
      </c>
      <c r="B559" s="31" t="s">
        <v>29</v>
      </c>
      <c r="C559" s="32" t="s">
        <v>1280</v>
      </c>
      <c r="D559" s="58">
        <v>434365.98</v>
      </c>
      <c r="E559" s="58">
        <v>255572.09</v>
      </c>
      <c r="F559" s="58">
        <v>275698.01</v>
      </c>
      <c r="G559" s="58">
        <v>227944.45</v>
      </c>
      <c r="H559" s="58">
        <v>222173.46</v>
      </c>
      <c r="I559" s="54">
        <v>137102.21</v>
      </c>
      <c r="J559" s="58">
        <v>158110.25</v>
      </c>
      <c r="K559" s="58">
        <v>142237.20000000001</v>
      </c>
      <c r="L559" s="58">
        <v>145800</v>
      </c>
      <c r="M559" s="58">
        <f>L559</f>
        <v>145800</v>
      </c>
      <c r="N559" s="58">
        <f>M559</f>
        <v>145800</v>
      </c>
      <c r="O559" s="58">
        <f>N559</f>
        <v>145800</v>
      </c>
      <c r="P559" s="54">
        <f>SUM(D559:O559)</f>
        <v>2436403.65</v>
      </c>
    </row>
    <row r="560" spans="1:16">
      <c r="A560" s="32" t="s">
        <v>1281</v>
      </c>
      <c r="B560" s="31" t="s">
        <v>32</v>
      </c>
      <c r="C560" s="32" t="s">
        <v>1282</v>
      </c>
      <c r="D560" s="58">
        <v>181017.34</v>
      </c>
      <c r="E560" s="58">
        <v>106513.02</v>
      </c>
      <c r="F560" s="58">
        <v>114897.71</v>
      </c>
      <c r="G560" s="58">
        <v>94997.64</v>
      </c>
      <c r="H560" s="58">
        <v>92595.89</v>
      </c>
      <c r="I560" s="54">
        <v>57148.81</v>
      </c>
      <c r="J560" s="58">
        <v>65901</v>
      </c>
      <c r="K560" s="58">
        <v>59284.79</v>
      </c>
      <c r="L560" s="58">
        <v>60750</v>
      </c>
      <c r="M560" s="58">
        <f t="shared" ref="M560:O561" si="225">L560</f>
        <v>60750</v>
      </c>
      <c r="N560" s="58">
        <f t="shared" si="225"/>
        <v>60750</v>
      </c>
      <c r="O560" s="58">
        <f t="shared" si="225"/>
        <v>60750</v>
      </c>
      <c r="P560" s="54">
        <f>SUM(D560:O560)</f>
        <v>1015356.2</v>
      </c>
    </row>
    <row r="561" spans="1:16">
      <c r="A561" s="32" t="s">
        <v>1283</v>
      </c>
      <c r="B561" s="31" t="s">
        <v>35</v>
      </c>
      <c r="C561" s="32" t="s">
        <v>1284</v>
      </c>
      <c r="D561" s="58">
        <v>108608.34</v>
      </c>
      <c r="E561" s="58">
        <v>63903</v>
      </c>
      <c r="F561" s="58">
        <v>68932.13</v>
      </c>
      <c r="G561" s="58">
        <v>56993.82</v>
      </c>
      <c r="H561" s="58">
        <v>55550.92</v>
      </c>
      <c r="I561" s="54">
        <v>34284.5</v>
      </c>
      <c r="J561" s="58">
        <v>39537.53</v>
      </c>
      <c r="K561" s="58">
        <v>35566.67</v>
      </c>
      <c r="L561" s="58">
        <v>36450</v>
      </c>
      <c r="M561" s="58">
        <f t="shared" si="225"/>
        <v>36450</v>
      </c>
      <c r="N561" s="58">
        <f t="shared" si="225"/>
        <v>36450</v>
      </c>
      <c r="O561" s="58">
        <f t="shared" si="225"/>
        <v>36450</v>
      </c>
      <c r="P561" s="54">
        <f>SUM(D561:O561)</f>
        <v>609176.90999999992</v>
      </c>
    </row>
    <row r="562" spans="1:16">
      <c r="A562" s="50" t="s">
        <v>1285</v>
      </c>
      <c r="B562" s="31"/>
      <c r="C562" s="50" t="s">
        <v>1286</v>
      </c>
      <c r="D562" s="56">
        <f t="shared" ref="D562:O562" si="226">SUM(D563:D565)</f>
        <v>17727.939999999999</v>
      </c>
      <c r="E562" s="56">
        <f t="shared" si="226"/>
        <v>23888.55</v>
      </c>
      <c r="F562" s="56">
        <f t="shared" si="226"/>
        <v>49177.67</v>
      </c>
      <c r="G562" s="56">
        <f t="shared" si="226"/>
        <v>34983.479999999996</v>
      </c>
      <c r="H562" s="56">
        <f t="shared" si="226"/>
        <v>25491.47</v>
      </c>
      <c r="I562" s="56">
        <f>SUM(I563:I565)</f>
        <v>27673.57</v>
      </c>
      <c r="J562" s="56">
        <f>SUM(J563:J565)</f>
        <v>945481.88</v>
      </c>
      <c r="K562" s="56">
        <f t="shared" si="226"/>
        <v>18131.97</v>
      </c>
      <c r="L562" s="56">
        <f t="shared" si="226"/>
        <v>22000</v>
      </c>
      <c r="M562" s="56">
        <f t="shared" si="226"/>
        <v>22000</v>
      </c>
      <c r="N562" s="56">
        <f t="shared" si="226"/>
        <v>22000</v>
      </c>
      <c r="O562" s="56">
        <f t="shared" si="226"/>
        <v>22000</v>
      </c>
      <c r="P562" s="56">
        <f>SUM(P563:P565)</f>
        <v>1230556.53</v>
      </c>
    </row>
    <row r="563" spans="1:16">
      <c r="A563" s="32" t="s">
        <v>1287</v>
      </c>
      <c r="B563" s="31" t="s">
        <v>29</v>
      </c>
      <c r="C563" s="32" t="s">
        <v>1288</v>
      </c>
      <c r="D563" s="58">
        <v>10636.42</v>
      </c>
      <c r="E563" s="58">
        <v>14332.19</v>
      </c>
      <c r="F563" s="58">
        <v>29505.95</v>
      </c>
      <c r="G563" s="58">
        <v>20989.39</v>
      </c>
      <c r="H563" s="58">
        <v>15294.23</v>
      </c>
      <c r="I563" s="54">
        <v>16603.66</v>
      </c>
      <c r="J563" s="58">
        <v>567288.55000000005</v>
      </c>
      <c r="K563" s="58">
        <v>10878.92</v>
      </c>
      <c r="L563" s="58">
        <v>13200</v>
      </c>
      <c r="M563" s="58">
        <f>L563</f>
        <v>13200</v>
      </c>
      <c r="N563" s="58">
        <f>M563</f>
        <v>13200</v>
      </c>
      <c r="O563" s="58">
        <f>N563</f>
        <v>13200</v>
      </c>
      <c r="P563" s="54">
        <f>SUM(D563:O563)</f>
        <v>738329.31</v>
      </c>
    </row>
    <row r="564" spans="1:16">
      <c r="A564" s="32" t="s">
        <v>1289</v>
      </c>
      <c r="B564" s="31" t="s">
        <v>32</v>
      </c>
      <c r="C564" s="32" t="s">
        <v>1290</v>
      </c>
      <c r="D564" s="58">
        <v>4432.3100000000004</v>
      </c>
      <c r="E564" s="58">
        <v>5972.91</v>
      </c>
      <c r="F564" s="58">
        <v>12294.91</v>
      </c>
      <c r="G564" s="58">
        <v>8746.5499999999993</v>
      </c>
      <c r="H564" s="58">
        <v>6373.43</v>
      </c>
      <c r="I564" s="54">
        <v>6918.68</v>
      </c>
      <c r="J564" s="58">
        <v>236370.94</v>
      </c>
      <c r="K564" s="58">
        <v>4533.16</v>
      </c>
      <c r="L564" s="58">
        <v>5500</v>
      </c>
      <c r="M564" s="58">
        <f t="shared" ref="M564:O565" si="227">L564</f>
        <v>5500</v>
      </c>
      <c r="N564" s="58">
        <f t="shared" si="227"/>
        <v>5500</v>
      </c>
      <c r="O564" s="58">
        <f t="shared" si="227"/>
        <v>5500</v>
      </c>
      <c r="P564" s="54">
        <f>SUM(D564:O564)</f>
        <v>307642.88999999996</v>
      </c>
    </row>
    <row r="565" spans="1:16">
      <c r="A565" s="32" t="s">
        <v>1291</v>
      </c>
      <c r="B565" s="31" t="s">
        <v>35</v>
      </c>
      <c r="C565" s="32" t="s">
        <v>1292</v>
      </c>
      <c r="D565" s="58">
        <v>2659.21</v>
      </c>
      <c r="E565" s="58">
        <v>3583.45</v>
      </c>
      <c r="F565" s="58">
        <v>7376.81</v>
      </c>
      <c r="G565" s="58">
        <v>5247.54</v>
      </c>
      <c r="H565" s="58">
        <v>3823.81</v>
      </c>
      <c r="I565" s="54">
        <v>4151.2299999999996</v>
      </c>
      <c r="J565" s="58">
        <v>141822.39000000001</v>
      </c>
      <c r="K565" s="58">
        <v>2719.89</v>
      </c>
      <c r="L565" s="58">
        <v>3300</v>
      </c>
      <c r="M565" s="58">
        <f t="shared" si="227"/>
        <v>3300</v>
      </c>
      <c r="N565" s="58">
        <f t="shared" si="227"/>
        <v>3300</v>
      </c>
      <c r="O565" s="58">
        <f t="shared" si="227"/>
        <v>3300</v>
      </c>
      <c r="P565" s="54">
        <f>SUM(D565:O565)</f>
        <v>184584.33000000002</v>
      </c>
    </row>
    <row r="566" spans="1:16">
      <c r="A566" s="50" t="s">
        <v>1293</v>
      </c>
      <c r="B566" s="31" t="s">
        <v>123</v>
      </c>
      <c r="C566" s="50" t="s">
        <v>1294</v>
      </c>
      <c r="D566" s="56"/>
      <c r="E566" s="56"/>
      <c r="F566" s="56">
        <v>0</v>
      </c>
      <c r="G566" s="56">
        <v>0</v>
      </c>
      <c r="H566" s="56">
        <v>0</v>
      </c>
      <c r="I566" s="56">
        <v>0</v>
      </c>
      <c r="J566" s="56">
        <v>2977.75</v>
      </c>
      <c r="K566" s="56">
        <v>2933.2</v>
      </c>
      <c r="L566" s="56"/>
      <c r="M566" s="56"/>
      <c r="N566" s="56"/>
      <c r="O566" s="56"/>
      <c r="P566" s="54">
        <f>SUM(D566:O566)</f>
        <v>5910.95</v>
      </c>
    </row>
    <row r="567" spans="1:16">
      <c r="A567" s="50" t="s">
        <v>1295</v>
      </c>
      <c r="B567" s="31"/>
      <c r="C567" s="50" t="s">
        <v>1296</v>
      </c>
      <c r="D567" s="56">
        <f>D568</f>
        <v>98373.25</v>
      </c>
      <c r="E567" s="56">
        <f>E568</f>
        <v>66244.580000000016</v>
      </c>
      <c r="F567" s="56">
        <f>F568</f>
        <v>88945.08</v>
      </c>
      <c r="G567" s="56">
        <f t="shared" ref="G567:P567" si="228">G568</f>
        <v>79691.969999999987</v>
      </c>
      <c r="H567" s="56">
        <f t="shared" si="228"/>
        <v>88293.14</v>
      </c>
      <c r="I567" s="56">
        <f t="shared" si="228"/>
        <v>69967.44</v>
      </c>
      <c r="J567" s="56">
        <f t="shared" si="228"/>
        <v>71688.570000000007</v>
      </c>
      <c r="K567" s="56">
        <f t="shared" si="228"/>
        <v>64710.61</v>
      </c>
      <c r="L567" s="56">
        <f t="shared" si="228"/>
        <v>67800</v>
      </c>
      <c r="M567" s="56">
        <f t="shared" si="228"/>
        <v>67800</v>
      </c>
      <c r="N567" s="56">
        <f t="shared" si="228"/>
        <v>67800</v>
      </c>
      <c r="O567" s="56">
        <f t="shared" si="228"/>
        <v>67800</v>
      </c>
      <c r="P567" s="56">
        <f t="shared" si="228"/>
        <v>899114.6399999999</v>
      </c>
    </row>
    <row r="568" spans="1:16">
      <c r="A568" s="50" t="s">
        <v>1297</v>
      </c>
      <c r="B568" s="31"/>
      <c r="C568" s="50" t="s">
        <v>1298</v>
      </c>
      <c r="D568" s="56">
        <f>D569+D571</f>
        <v>98373.25</v>
      </c>
      <c r="E568" s="56">
        <f>SUM(E569:E572)</f>
        <v>66244.580000000016</v>
      </c>
      <c r="F568" s="56">
        <f t="shared" ref="F568:P568" si="229">SUM(F569:F572)</f>
        <v>88945.08</v>
      </c>
      <c r="G568" s="56">
        <f t="shared" si="229"/>
        <v>79691.969999999987</v>
      </c>
      <c r="H568" s="56">
        <f t="shared" si="229"/>
        <v>88293.14</v>
      </c>
      <c r="I568" s="56">
        <f t="shared" si="229"/>
        <v>69967.44</v>
      </c>
      <c r="J568" s="56">
        <f t="shared" si="229"/>
        <v>71688.570000000007</v>
      </c>
      <c r="K568" s="56">
        <f t="shared" si="229"/>
        <v>64710.61</v>
      </c>
      <c r="L568" s="56">
        <f t="shared" si="229"/>
        <v>67800</v>
      </c>
      <c r="M568" s="56">
        <f t="shared" si="229"/>
        <v>67800</v>
      </c>
      <c r="N568" s="56">
        <f t="shared" si="229"/>
        <v>67800</v>
      </c>
      <c r="O568" s="56">
        <f t="shared" si="229"/>
        <v>67800</v>
      </c>
      <c r="P568" s="56">
        <f t="shared" si="229"/>
        <v>899114.6399999999</v>
      </c>
    </row>
    <row r="569" spans="1:16">
      <c r="A569" s="32" t="s">
        <v>1299</v>
      </c>
      <c r="B569" s="31" t="s">
        <v>29</v>
      </c>
      <c r="C569" s="32" t="s">
        <v>1300</v>
      </c>
      <c r="D569" s="58">
        <v>35539.550000000003</v>
      </c>
      <c r="E569" s="58">
        <v>17982.97</v>
      </c>
      <c r="F569" s="58">
        <v>41859.11</v>
      </c>
      <c r="G569" s="58">
        <v>34680.47</v>
      </c>
      <c r="H569" s="58">
        <v>42337.21</v>
      </c>
      <c r="I569" s="54">
        <v>31748.43</v>
      </c>
      <c r="J569" s="58">
        <v>28108.81</v>
      </c>
      <c r="K569" s="58">
        <v>26716.85</v>
      </c>
      <c r="L569" s="58">
        <v>28800</v>
      </c>
      <c r="M569" s="58">
        <f>L569</f>
        <v>28800</v>
      </c>
      <c r="N569" s="58">
        <f>M569</f>
        <v>28800</v>
      </c>
      <c r="O569" s="58">
        <f>N569</f>
        <v>28800</v>
      </c>
      <c r="P569" s="54">
        <f>SUM(D569:O569)</f>
        <v>374173.4</v>
      </c>
    </row>
    <row r="570" spans="1:16">
      <c r="A570" s="32" t="s">
        <v>1301</v>
      </c>
      <c r="B570" s="31" t="s">
        <v>29</v>
      </c>
      <c r="C570" s="32" t="s">
        <v>1302</v>
      </c>
      <c r="D570" s="58">
        <v>0</v>
      </c>
      <c r="E570" s="58">
        <v>0</v>
      </c>
      <c r="F570" s="58">
        <v>0</v>
      </c>
      <c r="G570" s="58"/>
      <c r="H570" s="58"/>
      <c r="I570" s="54">
        <v>0</v>
      </c>
      <c r="J570" s="58">
        <v>0</v>
      </c>
      <c r="K570" s="58">
        <v>0</v>
      </c>
      <c r="L570" s="58"/>
      <c r="M570" s="58"/>
      <c r="N570" s="58"/>
      <c r="O570" s="58"/>
      <c r="P570" s="54">
        <f>SUM(D570:O570)</f>
        <v>0</v>
      </c>
    </row>
    <row r="571" spans="1:16">
      <c r="A571" s="32" t="s">
        <v>1303</v>
      </c>
      <c r="B571" s="31" t="s">
        <v>29</v>
      </c>
      <c r="C571" s="32" t="s">
        <v>1304</v>
      </c>
      <c r="D571" s="58">
        <v>62833.7</v>
      </c>
      <c r="E571" s="58">
        <v>48080.79</v>
      </c>
      <c r="F571" s="58">
        <v>42252.86</v>
      </c>
      <c r="G571" s="58">
        <v>41740.269999999997</v>
      </c>
      <c r="H571" s="58">
        <v>44693.15</v>
      </c>
      <c r="I571" s="54">
        <v>38219.01</v>
      </c>
      <c r="J571" s="58">
        <v>43579.76</v>
      </c>
      <c r="K571" s="58">
        <v>37993.760000000002</v>
      </c>
      <c r="L571" s="58">
        <v>39000</v>
      </c>
      <c r="M571" s="58">
        <f>L571</f>
        <v>39000</v>
      </c>
      <c r="N571" s="58">
        <f>M571</f>
        <v>39000</v>
      </c>
      <c r="O571" s="58">
        <f>N571</f>
        <v>39000</v>
      </c>
      <c r="P571" s="54">
        <f>SUM(D571:O571)</f>
        <v>515393.3</v>
      </c>
    </row>
    <row r="572" spans="1:16">
      <c r="A572" s="32" t="s">
        <v>1305</v>
      </c>
      <c r="B572" s="31" t="s">
        <v>224</v>
      </c>
      <c r="C572" s="32" t="s">
        <v>1306</v>
      </c>
      <c r="D572" s="58"/>
      <c r="E572" s="58">
        <v>180.82</v>
      </c>
      <c r="F572" s="58">
        <v>4833.1099999999997</v>
      </c>
      <c r="G572" s="58">
        <v>3271.23</v>
      </c>
      <c r="H572" s="58">
        <v>1262.78</v>
      </c>
      <c r="I572" s="54">
        <v>0</v>
      </c>
      <c r="J572" s="58">
        <v>0</v>
      </c>
      <c r="K572" s="58">
        <v>0</v>
      </c>
      <c r="L572" s="58"/>
      <c r="M572" s="58"/>
      <c r="N572" s="58"/>
      <c r="O572" s="58"/>
      <c r="P572" s="54">
        <f>SUM(D572:O572)</f>
        <v>9547.94</v>
      </c>
    </row>
    <row r="573" spans="1:16">
      <c r="A573" s="47" t="s">
        <v>1307</v>
      </c>
      <c r="B573" s="31"/>
      <c r="C573" s="47" t="s">
        <v>1308</v>
      </c>
      <c r="D573" s="49">
        <f>D577</f>
        <v>10855.77</v>
      </c>
      <c r="E573" s="49">
        <f>E577</f>
        <v>4301.66</v>
      </c>
      <c r="F573" s="49">
        <f>F577</f>
        <v>8527.2800000000007</v>
      </c>
      <c r="G573" s="49">
        <f>G577</f>
        <v>4462.18</v>
      </c>
      <c r="H573" s="49">
        <f>H577+H574</f>
        <v>15694.03</v>
      </c>
      <c r="I573" s="49">
        <f>I574+I577</f>
        <v>6861.67</v>
      </c>
      <c r="J573" s="49">
        <f t="shared" ref="J573:P573" si="230">J574+J577</f>
        <v>13800.61</v>
      </c>
      <c r="K573" s="49">
        <f t="shared" si="230"/>
        <v>10563.02</v>
      </c>
      <c r="L573" s="49">
        <f t="shared" si="230"/>
        <v>0</v>
      </c>
      <c r="M573" s="49">
        <f t="shared" si="230"/>
        <v>0</v>
      </c>
      <c r="N573" s="49">
        <f t="shared" si="230"/>
        <v>0</v>
      </c>
      <c r="O573" s="49">
        <f t="shared" si="230"/>
        <v>0</v>
      </c>
      <c r="P573" s="49">
        <f t="shared" si="230"/>
        <v>75066.22</v>
      </c>
    </row>
    <row r="574" spans="1:16">
      <c r="A574" s="50" t="s">
        <v>1309</v>
      </c>
      <c r="B574" s="31"/>
      <c r="C574" s="55" t="s">
        <v>1310</v>
      </c>
      <c r="D574" s="56"/>
      <c r="E574" s="56"/>
      <c r="F574" s="56"/>
      <c r="G574" s="56"/>
      <c r="H574" s="56">
        <f>H575</f>
        <v>2822.59</v>
      </c>
      <c r="I574" s="56">
        <f>I575</f>
        <v>2955.93</v>
      </c>
      <c r="J574" s="56">
        <f t="shared" ref="J574:P575" si="231">J575</f>
        <v>6926.45</v>
      </c>
      <c r="K574" s="56">
        <f t="shared" si="231"/>
        <v>2924.09</v>
      </c>
      <c r="L574" s="56">
        <f t="shared" si="231"/>
        <v>0</v>
      </c>
      <c r="M574" s="56">
        <f t="shared" si="231"/>
        <v>0</v>
      </c>
      <c r="N574" s="56">
        <f t="shared" si="231"/>
        <v>0</v>
      </c>
      <c r="O574" s="56">
        <f t="shared" si="231"/>
        <v>0</v>
      </c>
      <c r="P574" s="56">
        <f t="shared" si="231"/>
        <v>15629.060000000001</v>
      </c>
    </row>
    <row r="575" spans="1:16">
      <c r="A575" s="17" t="s">
        <v>1311</v>
      </c>
      <c r="B575" s="19"/>
      <c r="C575" s="18" t="s">
        <v>1312</v>
      </c>
      <c r="D575" s="49"/>
      <c r="E575" s="49"/>
      <c r="F575" s="49"/>
      <c r="G575" s="49"/>
      <c r="H575" s="49">
        <f>H576</f>
        <v>2822.59</v>
      </c>
      <c r="I575" s="49">
        <f>I576</f>
        <v>2955.93</v>
      </c>
      <c r="J575" s="49">
        <f t="shared" si="231"/>
        <v>6926.45</v>
      </c>
      <c r="K575" s="49">
        <f t="shared" si="231"/>
        <v>2924.09</v>
      </c>
      <c r="L575" s="49">
        <f t="shared" si="231"/>
        <v>0</v>
      </c>
      <c r="M575" s="49">
        <f t="shared" si="231"/>
        <v>0</v>
      </c>
      <c r="N575" s="49">
        <f t="shared" si="231"/>
        <v>0</v>
      </c>
      <c r="O575" s="49">
        <f t="shared" si="231"/>
        <v>0</v>
      </c>
      <c r="P575" s="49">
        <f t="shared" si="231"/>
        <v>15629.060000000001</v>
      </c>
    </row>
    <row r="576" spans="1:16">
      <c r="A576" s="32" t="s">
        <v>1313</v>
      </c>
      <c r="B576" s="31" t="s">
        <v>224</v>
      </c>
      <c r="C576" s="32" t="s">
        <v>1314</v>
      </c>
      <c r="D576" s="58"/>
      <c r="E576" s="58"/>
      <c r="F576" s="58"/>
      <c r="G576" s="58"/>
      <c r="H576" s="58">
        <v>2822.59</v>
      </c>
      <c r="I576" s="54">
        <v>2955.93</v>
      </c>
      <c r="J576" s="58">
        <v>6926.45</v>
      </c>
      <c r="K576" s="58">
        <v>2924.09</v>
      </c>
      <c r="L576" s="58"/>
      <c r="M576" s="58"/>
      <c r="N576" s="58"/>
      <c r="O576" s="58"/>
      <c r="P576" s="54">
        <f>SUM(D576:O576)</f>
        <v>15629.060000000001</v>
      </c>
    </row>
    <row r="577" spans="1:16">
      <c r="A577" s="50" t="s">
        <v>1315</v>
      </c>
      <c r="B577" s="31"/>
      <c r="C577" s="55" t="s">
        <v>1316</v>
      </c>
      <c r="D577" s="56">
        <f t="shared" ref="D577:O577" si="232">D578</f>
        <v>10855.77</v>
      </c>
      <c r="E577" s="56">
        <f t="shared" si="232"/>
        <v>4301.66</v>
      </c>
      <c r="F577" s="56">
        <f t="shared" si="232"/>
        <v>8527.2800000000007</v>
      </c>
      <c r="G577" s="56">
        <f t="shared" si="232"/>
        <v>4462.18</v>
      </c>
      <c r="H577" s="56">
        <f t="shared" si="232"/>
        <v>12871.44</v>
      </c>
      <c r="I577" s="56">
        <f>I578</f>
        <v>3905.74</v>
      </c>
      <c r="J577" s="56">
        <f t="shared" si="232"/>
        <v>6874.16</v>
      </c>
      <c r="K577" s="56">
        <f t="shared" si="232"/>
        <v>7638.93</v>
      </c>
      <c r="L577" s="56">
        <f t="shared" si="232"/>
        <v>0</v>
      </c>
      <c r="M577" s="56">
        <f t="shared" si="232"/>
        <v>0</v>
      </c>
      <c r="N577" s="56">
        <f t="shared" si="232"/>
        <v>0</v>
      </c>
      <c r="O577" s="56">
        <f t="shared" si="232"/>
        <v>0</v>
      </c>
      <c r="P577" s="56">
        <f>P578</f>
        <v>59437.159999999996</v>
      </c>
    </row>
    <row r="578" spans="1:16">
      <c r="A578" s="32" t="s">
        <v>1317</v>
      </c>
      <c r="B578" s="31"/>
      <c r="C578" s="32" t="s">
        <v>1318</v>
      </c>
      <c r="D578" s="58">
        <f>SUM(D579:D580)</f>
        <v>10855.77</v>
      </c>
      <c r="E578" s="58">
        <f>SUM(E579:E580)</f>
        <v>4301.66</v>
      </c>
      <c r="F578" s="58">
        <f>SUM(F579:F580)</f>
        <v>8527.2800000000007</v>
      </c>
      <c r="G578" s="58">
        <f>SUM(G579:G580)</f>
        <v>4462.18</v>
      </c>
      <c r="H578" s="58">
        <f>SUM(H579:H580)</f>
        <v>12871.44</v>
      </c>
      <c r="I578" s="58">
        <f t="shared" ref="I578:P578" si="233">SUM(I579:I580)</f>
        <v>3905.74</v>
      </c>
      <c r="J578" s="58">
        <f t="shared" si="233"/>
        <v>6874.16</v>
      </c>
      <c r="K578" s="58">
        <f t="shared" si="233"/>
        <v>7638.93</v>
      </c>
      <c r="L578" s="58">
        <f t="shared" si="233"/>
        <v>0</v>
      </c>
      <c r="M578" s="58">
        <f t="shared" si="233"/>
        <v>0</v>
      </c>
      <c r="N578" s="58">
        <f t="shared" si="233"/>
        <v>0</v>
      </c>
      <c r="O578" s="58">
        <f t="shared" si="233"/>
        <v>0</v>
      </c>
      <c r="P578" s="58">
        <f t="shared" si="233"/>
        <v>59437.159999999996</v>
      </c>
    </row>
    <row r="579" spans="1:16">
      <c r="A579" s="32" t="s">
        <v>1319</v>
      </c>
      <c r="B579" s="31" t="s">
        <v>545</v>
      </c>
      <c r="C579" s="32" t="s">
        <v>1320</v>
      </c>
      <c r="D579" s="58">
        <v>0</v>
      </c>
      <c r="E579" s="58">
        <v>0</v>
      </c>
      <c r="F579" s="58">
        <v>0</v>
      </c>
      <c r="G579" s="58">
        <v>0</v>
      </c>
      <c r="H579" s="58"/>
      <c r="I579" s="54">
        <v>0</v>
      </c>
      <c r="J579" s="58"/>
      <c r="K579" s="58"/>
      <c r="L579" s="58"/>
      <c r="M579" s="58"/>
      <c r="N579" s="58"/>
      <c r="O579" s="58"/>
      <c r="P579" s="54">
        <f>SUM(D579:O579)</f>
        <v>0</v>
      </c>
    </row>
    <row r="580" spans="1:16" ht="18">
      <c r="A580" s="32" t="s">
        <v>1321</v>
      </c>
      <c r="B580" s="31" t="s">
        <v>29</v>
      </c>
      <c r="C580" s="33" t="s">
        <v>1322</v>
      </c>
      <c r="D580" s="58">
        <v>10855.77</v>
      </c>
      <c r="E580" s="58">
        <v>4301.66</v>
      </c>
      <c r="F580" s="58">
        <v>8527.2800000000007</v>
      </c>
      <c r="G580" s="58">
        <v>4462.18</v>
      </c>
      <c r="H580" s="58">
        <v>12871.44</v>
      </c>
      <c r="I580" s="54">
        <v>3905.74</v>
      </c>
      <c r="J580" s="58">
        <v>6874.16</v>
      </c>
      <c r="K580" s="58">
        <v>7638.93</v>
      </c>
      <c r="L580" s="58"/>
      <c r="M580" s="58"/>
      <c r="N580" s="58"/>
      <c r="O580" s="58"/>
      <c r="P580" s="54">
        <f>SUM(D580:O580)</f>
        <v>59437.159999999996</v>
      </c>
    </row>
    <row r="581" spans="1:16">
      <c r="A581" s="45" t="s">
        <v>1323</v>
      </c>
      <c r="B581" s="31"/>
      <c r="C581" s="45" t="s">
        <v>1324</v>
      </c>
      <c r="D581" s="44">
        <f>SUM(D584)</f>
        <v>31400.09</v>
      </c>
      <c r="E581" s="44">
        <f>SUM(E584)</f>
        <v>21830.32</v>
      </c>
      <c r="F581" s="44">
        <f>SUM(F584)</f>
        <v>26694.44</v>
      </c>
      <c r="G581" s="44">
        <f>SUM(G582+G584)</f>
        <v>32933.1</v>
      </c>
      <c r="H581" s="44">
        <f>SUM(H582+H584)</f>
        <v>28764.58</v>
      </c>
      <c r="I581" s="44">
        <f t="shared" ref="I581:P581" si="234">SUM(I582+I584)</f>
        <v>12199.22</v>
      </c>
      <c r="J581" s="44">
        <f t="shared" si="234"/>
        <v>157355.85999999999</v>
      </c>
      <c r="K581" s="44">
        <f t="shared" si="234"/>
        <v>114209.18</v>
      </c>
      <c r="L581" s="44">
        <f t="shared" si="234"/>
        <v>1593.01</v>
      </c>
      <c r="M581" s="44">
        <f t="shared" si="234"/>
        <v>1593.01</v>
      </c>
      <c r="N581" s="44">
        <f t="shared" si="234"/>
        <v>1593.01</v>
      </c>
      <c r="O581" s="44">
        <f t="shared" si="234"/>
        <v>1490.41</v>
      </c>
      <c r="P581" s="44">
        <f t="shared" si="234"/>
        <v>431656.23</v>
      </c>
    </row>
    <row r="582" spans="1:16">
      <c r="A582" s="50" t="s">
        <v>1325</v>
      </c>
      <c r="B582" s="31"/>
      <c r="C582" s="55" t="s">
        <v>1326</v>
      </c>
      <c r="D582" s="56"/>
      <c r="E582" s="56"/>
      <c r="F582" s="56"/>
      <c r="G582" s="56">
        <f>G583</f>
        <v>0</v>
      </c>
      <c r="H582" s="56">
        <f>H583</f>
        <v>8732.43</v>
      </c>
      <c r="I582" s="56">
        <f t="shared" ref="I582:P582" si="235">I583</f>
        <v>701.83</v>
      </c>
      <c r="J582" s="56">
        <f t="shared" si="235"/>
        <v>150.43</v>
      </c>
      <c r="K582" s="56">
        <f t="shared" si="235"/>
        <v>0</v>
      </c>
      <c r="L582" s="56">
        <f t="shared" si="235"/>
        <v>0</v>
      </c>
      <c r="M582" s="56">
        <f t="shared" si="235"/>
        <v>0</v>
      </c>
      <c r="N582" s="56">
        <f t="shared" si="235"/>
        <v>0</v>
      </c>
      <c r="O582" s="56">
        <f t="shared" si="235"/>
        <v>0</v>
      </c>
      <c r="P582" s="56">
        <f t="shared" si="235"/>
        <v>9584.69</v>
      </c>
    </row>
    <row r="583" spans="1:16">
      <c r="A583" s="32" t="s">
        <v>1327</v>
      </c>
      <c r="B583" s="31" t="s">
        <v>29</v>
      </c>
      <c r="C583" s="32" t="s">
        <v>1328</v>
      </c>
      <c r="D583" s="58">
        <v>0</v>
      </c>
      <c r="E583" s="58"/>
      <c r="F583" s="58">
        <v>0</v>
      </c>
      <c r="G583" s="58"/>
      <c r="H583" s="58">
        <v>8732.43</v>
      </c>
      <c r="I583" s="58">
        <v>701.83</v>
      </c>
      <c r="J583" s="58">
        <v>150.43</v>
      </c>
      <c r="K583" s="58">
        <v>0</v>
      </c>
      <c r="L583" s="58"/>
      <c r="M583" s="58"/>
      <c r="N583" s="58"/>
      <c r="O583" s="58"/>
      <c r="P583" s="54">
        <f>SUM(D583:O583)</f>
        <v>9584.69</v>
      </c>
    </row>
    <row r="584" spans="1:16">
      <c r="A584" s="47" t="s">
        <v>1329</v>
      </c>
      <c r="B584" s="31"/>
      <c r="C584" s="47" t="s">
        <v>1330</v>
      </c>
      <c r="D584" s="49">
        <f>D585+D588+D589</f>
        <v>31400.09</v>
      </c>
      <c r="E584" s="49">
        <f t="shared" ref="E584:P584" si="236">E585+E588+E589</f>
        <v>21830.32</v>
      </c>
      <c r="F584" s="49">
        <f t="shared" si="236"/>
        <v>26694.44</v>
      </c>
      <c r="G584" s="49">
        <f t="shared" si="236"/>
        <v>32933.1</v>
      </c>
      <c r="H584" s="49">
        <f t="shared" si="236"/>
        <v>20032.150000000001</v>
      </c>
      <c r="I584" s="49">
        <f t="shared" si="236"/>
        <v>11497.39</v>
      </c>
      <c r="J584" s="49">
        <f t="shared" si="236"/>
        <v>157205.43</v>
      </c>
      <c r="K584" s="49">
        <f t="shared" si="236"/>
        <v>114209.18</v>
      </c>
      <c r="L584" s="49">
        <f t="shared" si="236"/>
        <v>1593.01</v>
      </c>
      <c r="M584" s="49">
        <f t="shared" si="236"/>
        <v>1593.01</v>
      </c>
      <c r="N584" s="49">
        <f t="shared" si="236"/>
        <v>1593.01</v>
      </c>
      <c r="O584" s="49">
        <f t="shared" si="236"/>
        <v>1490.41</v>
      </c>
      <c r="P584" s="49">
        <f t="shared" si="236"/>
        <v>422071.54</v>
      </c>
    </row>
    <row r="585" spans="1:16">
      <c r="A585" s="17" t="s">
        <v>1331</v>
      </c>
      <c r="B585" s="19"/>
      <c r="C585" s="18" t="s">
        <v>1332</v>
      </c>
      <c r="D585" s="49">
        <f>D586+D587</f>
        <v>6657.39</v>
      </c>
      <c r="E585" s="49">
        <f t="shared" ref="E585:P585" si="237">E586+E587</f>
        <v>4793.8599999999997</v>
      </c>
      <c r="F585" s="49">
        <f t="shared" si="237"/>
        <v>5677.87</v>
      </c>
      <c r="G585" s="49">
        <f t="shared" si="237"/>
        <v>4784.83</v>
      </c>
      <c r="H585" s="49">
        <f t="shared" si="237"/>
        <v>6260.6399999999994</v>
      </c>
      <c r="I585" s="49">
        <f t="shared" si="237"/>
        <v>-1383.4199999999998</v>
      </c>
      <c r="J585" s="49">
        <f t="shared" si="237"/>
        <v>7466.38</v>
      </c>
      <c r="K585" s="49">
        <f t="shared" si="237"/>
        <v>1503.01</v>
      </c>
      <c r="L585" s="49">
        <f t="shared" si="237"/>
        <v>1593.01</v>
      </c>
      <c r="M585" s="49">
        <f t="shared" si="237"/>
        <v>1593.01</v>
      </c>
      <c r="N585" s="49">
        <f t="shared" si="237"/>
        <v>1593.01</v>
      </c>
      <c r="O585" s="49">
        <f t="shared" si="237"/>
        <v>1490.41</v>
      </c>
      <c r="P585" s="49">
        <f t="shared" si="237"/>
        <v>42030.000000000007</v>
      </c>
    </row>
    <row r="586" spans="1:16">
      <c r="A586" s="21" t="s">
        <v>1333</v>
      </c>
      <c r="B586" s="23" t="s">
        <v>173</v>
      </c>
      <c r="C586" s="22" t="s">
        <v>1334</v>
      </c>
      <c r="D586" s="49">
        <v>6657.39</v>
      </c>
      <c r="E586" s="49">
        <v>4762.66</v>
      </c>
      <c r="F586" s="49">
        <v>5677.87</v>
      </c>
      <c r="G586" s="49">
        <v>4784.83</v>
      </c>
      <c r="H586" s="49">
        <v>6260.44</v>
      </c>
      <c r="I586" s="49">
        <v>-1384.12</v>
      </c>
      <c r="J586" s="49">
        <v>6814.46</v>
      </c>
      <c r="K586" s="49">
        <v>1503.01</v>
      </c>
      <c r="L586" s="49">
        <f>K586</f>
        <v>1503.01</v>
      </c>
      <c r="M586" s="49">
        <f>L586</f>
        <v>1503.01</v>
      </c>
      <c r="N586" s="49">
        <f>M586</f>
        <v>1503.01</v>
      </c>
      <c r="O586" s="49">
        <v>1414.43</v>
      </c>
      <c r="P586" s="54">
        <f>SUM(D586:O586)</f>
        <v>41000.000000000007</v>
      </c>
    </row>
    <row r="587" spans="1:16">
      <c r="A587" s="21" t="s">
        <v>1335</v>
      </c>
      <c r="B587" s="23" t="s">
        <v>173</v>
      </c>
      <c r="C587" s="22" t="s">
        <v>1336</v>
      </c>
      <c r="D587" s="49">
        <v>0</v>
      </c>
      <c r="E587" s="49">
        <v>31.2</v>
      </c>
      <c r="F587" s="49"/>
      <c r="G587" s="49"/>
      <c r="H587" s="49">
        <v>0.2</v>
      </c>
      <c r="I587" s="49">
        <v>0.7</v>
      </c>
      <c r="J587" s="49">
        <v>651.91999999999996</v>
      </c>
      <c r="K587" s="49"/>
      <c r="L587" s="49">
        <v>90</v>
      </c>
      <c r="M587" s="49">
        <v>90</v>
      </c>
      <c r="N587" s="49">
        <f>L587</f>
        <v>90</v>
      </c>
      <c r="O587" s="49">
        <v>75.98</v>
      </c>
      <c r="P587" s="54">
        <f>SUM(D587:O587)</f>
        <v>1030</v>
      </c>
    </row>
    <row r="588" spans="1:16">
      <c r="A588" s="32" t="s">
        <v>1337</v>
      </c>
      <c r="B588" s="31" t="s">
        <v>29</v>
      </c>
      <c r="C588" s="32" t="s">
        <v>1338</v>
      </c>
      <c r="D588" s="58">
        <v>24742.7</v>
      </c>
      <c r="E588" s="58">
        <v>17036.46</v>
      </c>
      <c r="F588" s="58">
        <v>21016.57</v>
      </c>
      <c r="G588" s="58">
        <v>28148.27</v>
      </c>
      <c r="H588" s="58">
        <v>13771.51</v>
      </c>
      <c r="I588" s="54">
        <v>12880.81</v>
      </c>
      <c r="J588" s="58">
        <v>149739.04999999999</v>
      </c>
      <c r="K588" s="58">
        <v>112706.17</v>
      </c>
      <c r="L588" s="58"/>
      <c r="M588" s="58"/>
      <c r="N588" s="58"/>
      <c r="O588" s="58"/>
      <c r="P588" s="54">
        <f>SUM(D588:O588)</f>
        <v>380041.54</v>
      </c>
    </row>
    <row r="589" spans="1:16">
      <c r="A589" s="32" t="s">
        <v>1339</v>
      </c>
      <c r="B589" s="31" t="s">
        <v>139</v>
      </c>
      <c r="C589" s="32" t="s">
        <v>1340</v>
      </c>
      <c r="D589" s="58">
        <v>0</v>
      </c>
      <c r="E589" s="58">
        <v>0</v>
      </c>
      <c r="F589" s="58"/>
      <c r="G589" s="58"/>
      <c r="H589" s="58"/>
      <c r="I589" s="54">
        <v>0</v>
      </c>
      <c r="J589" s="58"/>
      <c r="K589" s="58"/>
      <c r="L589" s="58"/>
      <c r="M589" s="58"/>
      <c r="N589" s="58"/>
      <c r="O589" s="58"/>
      <c r="P589" s="54">
        <f>SUM(D589:O589)</f>
        <v>0</v>
      </c>
    </row>
    <row r="590" spans="1:16">
      <c r="A590" s="38" t="s">
        <v>1341</v>
      </c>
      <c r="B590" s="31"/>
      <c r="C590" s="38" t="s">
        <v>1342</v>
      </c>
      <c r="D590" s="40">
        <f t="shared" ref="D590:P590" si="238">SUM(D591+D602+D613+D616+D652)</f>
        <v>556510.26</v>
      </c>
      <c r="E590" s="40">
        <f t="shared" si="238"/>
        <v>1694614.6300000001</v>
      </c>
      <c r="F590" s="40">
        <f t="shared" si="238"/>
        <v>466071.22000000003</v>
      </c>
      <c r="G590" s="40">
        <f t="shared" si="238"/>
        <v>1043821.8799999999</v>
      </c>
      <c r="H590" s="40">
        <f t="shared" si="238"/>
        <v>440754.53</v>
      </c>
      <c r="I590" s="40">
        <f t="shared" si="238"/>
        <v>1509205.84</v>
      </c>
      <c r="J590" s="40">
        <f t="shared" si="238"/>
        <v>-440264.04</v>
      </c>
      <c r="K590" s="40">
        <f t="shared" si="238"/>
        <v>1420185.03</v>
      </c>
      <c r="L590" s="40">
        <f t="shared" si="238"/>
        <v>0</v>
      </c>
      <c r="M590" s="40">
        <f t="shared" si="238"/>
        <v>0</v>
      </c>
      <c r="N590" s="40">
        <f t="shared" si="238"/>
        <v>0</v>
      </c>
      <c r="O590" s="40">
        <f t="shared" si="238"/>
        <v>0</v>
      </c>
      <c r="P590" s="40">
        <f t="shared" si="238"/>
        <v>6690899.3499999996</v>
      </c>
    </row>
    <row r="591" spans="1:16">
      <c r="A591" s="42" t="s">
        <v>1343</v>
      </c>
      <c r="B591" s="31"/>
      <c r="C591" s="42" t="s">
        <v>1344</v>
      </c>
      <c r="D591" s="44">
        <f t="shared" ref="D591:J591" si="239">SUM(D597+D592)</f>
        <v>3568.47</v>
      </c>
      <c r="E591" s="44">
        <f t="shared" si="239"/>
        <v>20187.5</v>
      </c>
      <c r="F591" s="44">
        <f t="shared" si="239"/>
        <v>66504.240000000005</v>
      </c>
      <c r="G591" s="44">
        <f t="shared" si="239"/>
        <v>825650.95</v>
      </c>
      <c r="H591" s="44">
        <f t="shared" si="239"/>
        <v>66892.27</v>
      </c>
      <c r="I591" s="44">
        <f t="shared" si="239"/>
        <v>19142.22</v>
      </c>
      <c r="J591" s="44">
        <f t="shared" si="239"/>
        <v>24731.41</v>
      </c>
      <c r="K591" s="44">
        <f t="shared" ref="K591:P591" si="240">SUM(K597+K592)</f>
        <v>0</v>
      </c>
      <c r="L591" s="44">
        <f t="shared" si="240"/>
        <v>0</v>
      </c>
      <c r="M591" s="44">
        <f t="shared" si="240"/>
        <v>0</v>
      </c>
      <c r="N591" s="44">
        <f t="shared" si="240"/>
        <v>0</v>
      </c>
      <c r="O591" s="44">
        <f t="shared" si="240"/>
        <v>0</v>
      </c>
      <c r="P591" s="44">
        <f t="shared" si="240"/>
        <v>1026677.06</v>
      </c>
    </row>
    <row r="592" spans="1:16">
      <c r="A592" s="45" t="s">
        <v>1345</v>
      </c>
      <c r="B592" s="31"/>
      <c r="C592" s="45" t="s">
        <v>1346</v>
      </c>
      <c r="D592" s="44">
        <f t="shared" ref="D592:P592" si="241">SUM(D593)</f>
        <v>3568.47</v>
      </c>
      <c r="E592" s="44">
        <f t="shared" si="241"/>
        <v>0</v>
      </c>
      <c r="F592" s="44">
        <f t="shared" si="241"/>
        <v>66504.240000000005</v>
      </c>
      <c r="G592" s="44">
        <f t="shared" si="241"/>
        <v>357770.95</v>
      </c>
      <c r="H592" s="44">
        <f t="shared" si="241"/>
        <v>66892.27</v>
      </c>
      <c r="I592" s="44">
        <f t="shared" si="241"/>
        <v>19142.22</v>
      </c>
      <c r="J592" s="44">
        <f t="shared" si="241"/>
        <v>24731.41</v>
      </c>
      <c r="K592" s="44">
        <f t="shared" si="241"/>
        <v>0</v>
      </c>
      <c r="L592" s="44">
        <f t="shared" si="241"/>
        <v>0</v>
      </c>
      <c r="M592" s="44">
        <f t="shared" si="241"/>
        <v>0</v>
      </c>
      <c r="N592" s="44">
        <f t="shared" si="241"/>
        <v>0</v>
      </c>
      <c r="O592" s="44">
        <f t="shared" si="241"/>
        <v>0</v>
      </c>
      <c r="P592" s="44">
        <f t="shared" si="241"/>
        <v>538609.56000000006</v>
      </c>
    </row>
    <row r="593" spans="1:16">
      <c r="A593" s="47" t="s">
        <v>1347</v>
      </c>
      <c r="B593" s="31"/>
      <c r="C593" s="47" t="s">
        <v>1348</v>
      </c>
      <c r="D593" s="49">
        <f t="shared" ref="D593:P593" si="242">D594</f>
        <v>3568.47</v>
      </c>
      <c r="E593" s="49">
        <f t="shared" si="242"/>
        <v>0</v>
      </c>
      <c r="F593" s="49">
        <f t="shared" si="242"/>
        <v>66504.240000000005</v>
      </c>
      <c r="G593" s="49">
        <f t="shared" si="242"/>
        <v>357770.95</v>
      </c>
      <c r="H593" s="49">
        <f t="shared" si="242"/>
        <v>66892.27</v>
      </c>
      <c r="I593" s="49">
        <f t="shared" si="242"/>
        <v>19142.22</v>
      </c>
      <c r="J593" s="49">
        <f t="shared" si="242"/>
        <v>24731.41</v>
      </c>
      <c r="K593" s="49">
        <f t="shared" si="242"/>
        <v>0</v>
      </c>
      <c r="L593" s="49">
        <f t="shared" si="242"/>
        <v>0</v>
      </c>
      <c r="M593" s="49">
        <f t="shared" si="242"/>
        <v>0</v>
      </c>
      <c r="N593" s="49">
        <f t="shared" si="242"/>
        <v>0</v>
      </c>
      <c r="O593" s="49">
        <f t="shared" si="242"/>
        <v>0</v>
      </c>
      <c r="P593" s="49">
        <f t="shared" si="242"/>
        <v>538609.56000000006</v>
      </c>
    </row>
    <row r="594" spans="1:16">
      <c r="A594" s="50" t="s">
        <v>1349</v>
      </c>
      <c r="B594" s="31"/>
      <c r="C594" s="50" t="s">
        <v>1350</v>
      </c>
      <c r="D594" s="56">
        <f t="shared" ref="D594:I594" si="243">SUM(D595:D596)</f>
        <v>3568.47</v>
      </c>
      <c r="E594" s="56">
        <f t="shared" si="243"/>
        <v>0</v>
      </c>
      <c r="F594" s="56">
        <f t="shared" si="243"/>
        <v>66504.240000000005</v>
      </c>
      <c r="G594" s="56">
        <f t="shared" si="243"/>
        <v>357770.95</v>
      </c>
      <c r="H594" s="56">
        <f t="shared" si="243"/>
        <v>66892.27</v>
      </c>
      <c r="I594" s="56">
        <f t="shared" si="243"/>
        <v>19142.22</v>
      </c>
      <c r="J594" s="56">
        <f t="shared" ref="J594:P594" si="244">SUM(J595:J596)</f>
        <v>24731.41</v>
      </c>
      <c r="K594" s="56">
        <f t="shared" si="244"/>
        <v>0</v>
      </c>
      <c r="L594" s="56">
        <f t="shared" si="244"/>
        <v>0</v>
      </c>
      <c r="M594" s="56">
        <f t="shared" si="244"/>
        <v>0</v>
      </c>
      <c r="N594" s="56">
        <f t="shared" si="244"/>
        <v>0</v>
      </c>
      <c r="O594" s="56">
        <f t="shared" si="244"/>
        <v>0</v>
      </c>
      <c r="P594" s="56">
        <f t="shared" si="244"/>
        <v>538609.56000000006</v>
      </c>
    </row>
    <row r="595" spans="1:16">
      <c r="A595" s="32" t="s">
        <v>1351</v>
      </c>
      <c r="B595" s="31" t="s">
        <v>1352</v>
      </c>
      <c r="C595" s="32" t="s">
        <v>1353</v>
      </c>
      <c r="D595" s="58">
        <v>3568.47</v>
      </c>
      <c r="E595" s="58">
        <v>0</v>
      </c>
      <c r="F595" s="58">
        <v>66504.240000000005</v>
      </c>
      <c r="G595" s="58">
        <v>0</v>
      </c>
      <c r="H595" s="58"/>
      <c r="I595" s="54">
        <v>19142.22</v>
      </c>
      <c r="J595" s="58">
        <v>0</v>
      </c>
      <c r="K595" s="58"/>
      <c r="L595" s="58"/>
      <c r="M595" s="58"/>
      <c r="N595" s="58"/>
      <c r="O595" s="58"/>
      <c r="P595" s="54">
        <f>SUM(D595:O595)</f>
        <v>89214.930000000008</v>
      </c>
    </row>
    <row r="596" spans="1:16">
      <c r="A596" s="32" t="s">
        <v>1354</v>
      </c>
      <c r="B596" s="31" t="s">
        <v>1355</v>
      </c>
      <c r="C596" s="32" t="s">
        <v>1356</v>
      </c>
      <c r="D596" s="58"/>
      <c r="E596" s="58">
        <v>0</v>
      </c>
      <c r="F596" s="58"/>
      <c r="G596" s="58">
        <v>357770.95</v>
      </c>
      <c r="H596" s="58">
        <v>66892.27</v>
      </c>
      <c r="I596" s="54">
        <v>0</v>
      </c>
      <c r="J596" s="58">
        <v>24731.41</v>
      </c>
      <c r="K596" s="58"/>
      <c r="L596" s="58"/>
      <c r="M596" s="58"/>
      <c r="N596" s="58"/>
      <c r="O596" s="58"/>
      <c r="P596" s="54">
        <f>SUM(D596:O596)</f>
        <v>449394.63</v>
      </c>
    </row>
    <row r="597" spans="1:16">
      <c r="A597" s="45" t="s">
        <v>1357</v>
      </c>
      <c r="B597" s="31"/>
      <c r="C597" s="45" t="s">
        <v>1358</v>
      </c>
      <c r="D597" s="44">
        <f>SUM(D598)</f>
        <v>0</v>
      </c>
      <c r="E597" s="44">
        <f>SUM(E598)</f>
        <v>20187.5</v>
      </c>
      <c r="F597" s="44">
        <f>SUM(F598)</f>
        <v>0</v>
      </c>
      <c r="G597" s="44">
        <f>SUM(G598)</f>
        <v>467880</v>
      </c>
      <c r="H597" s="44">
        <f t="shared" ref="H597:P597" si="245">SUM(H598)</f>
        <v>0</v>
      </c>
      <c r="I597" s="44">
        <f t="shared" si="245"/>
        <v>0</v>
      </c>
      <c r="J597" s="44">
        <f t="shared" si="245"/>
        <v>0</v>
      </c>
      <c r="K597" s="44">
        <f t="shared" si="245"/>
        <v>0</v>
      </c>
      <c r="L597" s="44">
        <f t="shared" si="245"/>
        <v>0</v>
      </c>
      <c r="M597" s="44">
        <f t="shared" si="245"/>
        <v>0</v>
      </c>
      <c r="N597" s="44">
        <f t="shared" si="245"/>
        <v>0</v>
      </c>
      <c r="O597" s="44">
        <f t="shared" si="245"/>
        <v>0</v>
      </c>
      <c r="P597" s="44">
        <f t="shared" si="245"/>
        <v>488067.5</v>
      </c>
    </row>
    <row r="598" spans="1:16">
      <c r="A598" s="47" t="s">
        <v>1359</v>
      </c>
      <c r="B598" s="31"/>
      <c r="C598" s="47" t="s">
        <v>1360</v>
      </c>
      <c r="D598" s="49">
        <f t="shared" ref="D598:P598" si="246">SUM(D599:D600)</f>
        <v>0</v>
      </c>
      <c r="E598" s="49">
        <f t="shared" si="246"/>
        <v>20187.5</v>
      </c>
      <c r="F598" s="49">
        <f t="shared" si="246"/>
        <v>0</v>
      </c>
      <c r="G598" s="49">
        <f t="shared" si="246"/>
        <v>467880</v>
      </c>
      <c r="H598" s="49">
        <f t="shared" si="246"/>
        <v>0</v>
      </c>
      <c r="I598" s="49">
        <f t="shared" si="246"/>
        <v>0</v>
      </c>
      <c r="J598" s="49">
        <f t="shared" si="246"/>
        <v>0</v>
      </c>
      <c r="K598" s="49">
        <f t="shared" si="246"/>
        <v>0</v>
      </c>
      <c r="L598" s="49">
        <f t="shared" si="246"/>
        <v>0</v>
      </c>
      <c r="M598" s="49">
        <f t="shared" si="246"/>
        <v>0</v>
      </c>
      <c r="N598" s="49">
        <f t="shared" si="246"/>
        <v>0</v>
      </c>
      <c r="O598" s="49">
        <f t="shared" si="246"/>
        <v>0</v>
      </c>
      <c r="P598" s="49">
        <f t="shared" si="246"/>
        <v>488067.5</v>
      </c>
    </row>
    <row r="599" spans="1:16" ht="18">
      <c r="A599" s="32" t="s">
        <v>1361</v>
      </c>
      <c r="B599" s="31" t="s">
        <v>1362</v>
      </c>
      <c r="C599" s="33" t="s">
        <v>1363</v>
      </c>
      <c r="D599" s="58">
        <v>0</v>
      </c>
      <c r="E599" s="58">
        <v>0</v>
      </c>
      <c r="F599" s="58">
        <v>0</v>
      </c>
      <c r="G599" s="58">
        <v>0</v>
      </c>
      <c r="H599" s="58">
        <v>0</v>
      </c>
      <c r="I599" s="54">
        <v>0</v>
      </c>
      <c r="J599" s="58">
        <v>0</v>
      </c>
      <c r="K599" s="58">
        <v>0</v>
      </c>
      <c r="L599" s="58"/>
      <c r="M599" s="58"/>
      <c r="N599" s="58"/>
      <c r="O599" s="58"/>
      <c r="P599" s="54">
        <f>SUM(D599:O599)</f>
        <v>0</v>
      </c>
    </row>
    <row r="600" spans="1:16">
      <c r="A600" s="47" t="s">
        <v>1364</v>
      </c>
      <c r="B600" s="31"/>
      <c r="C600" s="47" t="s">
        <v>1365</v>
      </c>
      <c r="D600" s="49">
        <f>D601</f>
        <v>0</v>
      </c>
      <c r="E600" s="49">
        <f t="shared" ref="E600:P600" si="247">E601</f>
        <v>20187.5</v>
      </c>
      <c r="F600" s="49">
        <f t="shared" si="247"/>
        <v>0</v>
      </c>
      <c r="G600" s="49">
        <f t="shared" si="247"/>
        <v>467880</v>
      </c>
      <c r="H600" s="49">
        <f t="shared" si="247"/>
        <v>0</v>
      </c>
      <c r="I600" s="49">
        <f t="shared" si="247"/>
        <v>0</v>
      </c>
      <c r="J600" s="49">
        <f t="shared" si="247"/>
        <v>0</v>
      </c>
      <c r="K600" s="49">
        <f t="shared" si="247"/>
        <v>0</v>
      </c>
      <c r="L600" s="49">
        <f t="shared" si="247"/>
        <v>0</v>
      </c>
      <c r="M600" s="49">
        <f t="shared" si="247"/>
        <v>0</v>
      </c>
      <c r="N600" s="49">
        <f t="shared" si="247"/>
        <v>0</v>
      </c>
      <c r="O600" s="49">
        <f t="shared" si="247"/>
        <v>0</v>
      </c>
      <c r="P600" s="49">
        <f t="shared" si="247"/>
        <v>488067.5</v>
      </c>
    </row>
    <row r="601" spans="1:16">
      <c r="A601" s="32" t="s">
        <v>1366</v>
      </c>
      <c r="B601" s="31" t="s">
        <v>618</v>
      </c>
      <c r="C601" s="33" t="s">
        <v>1367</v>
      </c>
      <c r="D601" s="58"/>
      <c r="E601" s="58">
        <v>20187.5</v>
      </c>
      <c r="F601" s="58"/>
      <c r="G601" s="58">
        <v>467880</v>
      </c>
      <c r="H601" s="58"/>
      <c r="I601" s="54">
        <v>0</v>
      </c>
      <c r="J601" s="58"/>
      <c r="K601" s="58"/>
      <c r="L601" s="58"/>
      <c r="M601" s="58"/>
      <c r="N601" s="58"/>
      <c r="O601" s="58"/>
      <c r="P601" s="54">
        <f>SUM(D601:O601)</f>
        <v>488067.5</v>
      </c>
    </row>
    <row r="602" spans="1:16">
      <c r="A602" s="42" t="s">
        <v>1368</v>
      </c>
      <c r="B602" s="31"/>
      <c r="C602" s="42" t="s">
        <v>1369</v>
      </c>
      <c r="D602" s="44">
        <f>SUM(D603+D611)</f>
        <v>3464.63</v>
      </c>
      <c r="E602" s="44">
        <f>SUM(E603+E611)</f>
        <v>24627.59</v>
      </c>
      <c r="F602" s="44">
        <f>SUM(F603+F611)</f>
        <v>13832.02</v>
      </c>
      <c r="G602" s="44">
        <f>SUM(G603+G607+G611)</f>
        <v>80472.97</v>
      </c>
      <c r="H602" s="44">
        <f t="shared" ref="H602:P602" si="248">SUM(H603+H607+H611)</f>
        <v>22784.720000000001</v>
      </c>
      <c r="I602" s="44">
        <f t="shared" si="248"/>
        <v>4489.13</v>
      </c>
      <c r="J602" s="44">
        <f t="shared" si="248"/>
        <v>41107.300000000003</v>
      </c>
      <c r="K602" s="44">
        <f t="shared" si="248"/>
        <v>22078.37</v>
      </c>
      <c r="L602" s="44">
        <f t="shared" si="248"/>
        <v>0</v>
      </c>
      <c r="M602" s="44">
        <f t="shared" si="248"/>
        <v>0</v>
      </c>
      <c r="N602" s="44">
        <f t="shared" si="248"/>
        <v>0</v>
      </c>
      <c r="O602" s="44">
        <f t="shared" si="248"/>
        <v>0</v>
      </c>
      <c r="P602" s="44">
        <f t="shared" si="248"/>
        <v>212856.72999999998</v>
      </c>
    </row>
    <row r="603" spans="1:16">
      <c r="A603" s="45" t="s">
        <v>1370</v>
      </c>
      <c r="B603" s="31"/>
      <c r="C603" s="45" t="s">
        <v>1371</v>
      </c>
      <c r="D603" s="44">
        <f>SUM(D604:D606)</f>
        <v>0</v>
      </c>
      <c r="E603" s="44">
        <f>SUM(E604:E606)</f>
        <v>0</v>
      </c>
      <c r="F603" s="44">
        <f>SUM(F604:F606)</f>
        <v>0</v>
      </c>
      <c r="G603" s="44">
        <f>SUM(G604:G606)</f>
        <v>0</v>
      </c>
      <c r="H603" s="44">
        <f t="shared" ref="H603:P603" si="249">SUM(H604:H606)</f>
        <v>0</v>
      </c>
      <c r="I603" s="44">
        <f t="shared" si="249"/>
        <v>0</v>
      </c>
      <c r="J603" s="44">
        <f t="shared" si="249"/>
        <v>0</v>
      </c>
      <c r="K603" s="44">
        <f t="shared" si="249"/>
        <v>0</v>
      </c>
      <c r="L603" s="44">
        <f t="shared" si="249"/>
        <v>0</v>
      </c>
      <c r="M603" s="44">
        <f t="shared" si="249"/>
        <v>0</v>
      </c>
      <c r="N603" s="44">
        <f t="shared" si="249"/>
        <v>0</v>
      </c>
      <c r="O603" s="44">
        <f t="shared" si="249"/>
        <v>0</v>
      </c>
      <c r="P603" s="44">
        <f t="shared" si="249"/>
        <v>0</v>
      </c>
    </row>
    <row r="604" spans="1:16">
      <c r="A604" s="50" t="s">
        <v>1372</v>
      </c>
      <c r="B604" s="31" t="s">
        <v>537</v>
      </c>
      <c r="C604" s="50" t="s">
        <v>1373</v>
      </c>
      <c r="D604" s="54"/>
      <c r="E604" s="54"/>
      <c r="F604" s="54"/>
      <c r="G604" s="54"/>
      <c r="H604" s="54"/>
      <c r="I604" s="54">
        <v>0</v>
      </c>
      <c r="J604" s="54"/>
      <c r="K604" s="54"/>
      <c r="L604" s="54"/>
      <c r="M604" s="54"/>
      <c r="N604" s="54"/>
      <c r="O604" s="54"/>
      <c r="P604" s="54">
        <f>SUM(D604:O604)</f>
        <v>0</v>
      </c>
    </row>
    <row r="605" spans="1:16">
      <c r="A605" s="50" t="s">
        <v>1374</v>
      </c>
      <c r="B605" s="31" t="s">
        <v>537</v>
      </c>
      <c r="C605" s="50" t="s">
        <v>1375</v>
      </c>
      <c r="D605" s="54"/>
      <c r="E605" s="54"/>
      <c r="F605" s="54"/>
      <c r="G605" s="54"/>
      <c r="H605" s="54"/>
      <c r="I605" s="54">
        <v>0</v>
      </c>
      <c r="J605" s="54"/>
      <c r="K605" s="54"/>
      <c r="L605" s="54"/>
      <c r="M605" s="54"/>
      <c r="N605" s="54"/>
      <c r="O605" s="54"/>
      <c r="P605" s="54">
        <f>SUM(D605:O605)</f>
        <v>0</v>
      </c>
    </row>
    <row r="606" spans="1:16">
      <c r="A606" s="50" t="s">
        <v>1376</v>
      </c>
      <c r="B606" s="31" t="s">
        <v>537</v>
      </c>
      <c r="C606" s="50" t="s">
        <v>1377</v>
      </c>
      <c r="D606" s="54"/>
      <c r="E606" s="54"/>
      <c r="F606" s="54"/>
      <c r="G606" s="54"/>
      <c r="H606" s="54"/>
      <c r="I606" s="54">
        <v>0</v>
      </c>
      <c r="J606" s="54"/>
      <c r="K606" s="54"/>
      <c r="L606" s="54"/>
      <c r="M606" s="54"/>
      <c r="N606" s="54"/>
      <c r="O606" s="54"/>
      <c r="P606" s="54">
        <f>SUM(D606:O606)</f>
        <v>0</v>
      </c>
    </row>
    <row r="607" spans="1:16">
      <c r="A607" s="47" t="s">
        <v>1378</v>
      </c>
      <c r="B607" s="31"/>
      <c r="C607" s="47" t="s">
        <v>1379</v>
      </c>
      <c r="D607" s="49"/>
      <c r="E607" s="49"/>
      <c r="F607" s="49"/>
      <c r="G607" s="49">
        <f>G608</f>
        <v>0</v>
      </c>
      <c r="H607" s="49">
        <f t="shared" ref="H607:P607" si="250">H608</f>
        <v>0</v>
      </c>
      <c r="I607" s="49">
        <f t="shared" si="250"/>
        <v>0</v>
      </c>
      <c r="J607" s="49">
        <f t="shared" si="250"/>
        <v>0</v>
      </c>
      <c r="K607" s="49">
        <f t="shared" si="250"/>
        <v>0</v>
      </c>
      <c r="L607" s="49">
        <f t="shared" si="250"/>
        <v>0</v>
      </c>
      <c r="M607" s="49">
        <f t="shared" si="250"/>
        <v>0</v>
      </c>
      <c r="N607" s="49">
        <f t="shared" si="250"/>
        <v>0</v>
      </c>
      <c r="O607" s="49">
        <f t="shared" si="250"/>
        <v>0</v>
      </c>
      <c r="P607" s="49">
        <f t="shared" si="250"/>
        <v>0</v>
      </c>
    </row>
    <row r="608" spans="1:16">
      <c r="A608" s="50" t="s">
        <v>1380</v>
      </c>
      <c r="B608" s="31"/>
      <c r="C608" s="50" t="s">
        <v>1381</v>
      </c>
      <c r="D608" s="56"/>
      <c r="E608" s="56"/>
      <c r="F608" s="56"/>
      <c r="G608" s="56">
        <f>SUM(G609:G610)</f>
        <v>0</v>
      </c>
      <c r="H608" s="56">
        <f t="shared" ref="H608:P608" si="251">SUM(H609:H610)</f>
        <v>0</v>
      </c>
      <c r="I608" s="56">
        <f t="shared" si="251"/>
        <v>0</v>
      </c>
      <c r="J608" s="56">
        <f t="shared" si="251"/>
        <v>0</v>
      </c>
      <c r="K608" s="56">
        <f t="shared" si="251"/>
        <v>0</v>
      </c>
      <c r="L608" s="56">
        <f t="shared" si="251"/>
        <v>0</v>
      </c>
      <c r="M608" s="56">
        <f t="shared" si="251"/>
        <v>0</v>
      </c>
      <c r="N608" s="56">
        <f t="shared" si="251"/>
        <v>0</v>
      </c>
      <c r="O608" s="56">
        <f t="shared" si="251"/>
        <v>0</v>
      </c>
      <c r="P608" s="56">
        <f t="shared" si="251"/>
        <v>0</v>
      </c>
    </row>
    <row r="609" spans="1:16">
      <c r="A609" s="32" t="s">
        <v>1382</v>
      </c>
      <c r="B609" s="31" t="s">
        <v>343</v>
      </c>
      <c r="C609" s="32" t="s">
        <v>1383</v>
      </c>
      <c r="D609" s="58"/>
      <c r="E609" s="58"/>
      <c r="F609" s="58"/>
      <c r="G609" s="58">
        <v>0</v>
      </c>
      <c r="H609" s="58"/>
      <c r="I609" s="54"/>
      <c r="J609" s="58"/>
      <c r="K609" s="58"/>
      <c r="L609" s="58"/>
      <c r="M609" s="58"/>
      <c r="N609" s="58"/>
      <c r="O609" s="58"/>
      <c r="P609" s="54">
        <f>SUM(D609:O609)</f>
        <v>0</v>
      </c>
    </row>
    <row r="610" spans="1:16">
      <c r="A610" s="32" t="s">
        <v>1384</v>
      </c>
      <c r="B610" s="31" t="s">
        <v>601</v>
      </c>
      <c r="C610" s="32" t="s">
        <v>1385</v>
      </c>
      <c r="D610" s="58"/>
      <c r="E610" s="58"/>
      <c r="F610" s="58"/>
      <c r="G610" s="58">
        <v>0</v>
      </c>
      <c r="H610" s="58"/>
      <c r="I610" s="54"/>
      <c r="J610" s="58"/>
      <c r="K610" s="58"/>
      <c r="L610" s="58"/>
      <c r="M610" s="58"/>
      <c r="N610" s="58"/>
      <c r="O610" s="58"/>
      <c r="P610" s="54">
        <f>SUM(D610:O610)</f>
        <v>0</v>
      </c>
    </row>
    <row r="611" spans="1:16">
      <c r="A611" s="45" t="s">
        <v>1386</v>
      </c>
      <c r="B611" s="31"/>
      <c r="C611" s="45" t="s">
        <v>1387</v>
      </c>
      <c r="D611" s="44">
        <f t="shared" ref="D611:P611" si="252">D612</f>
        <v>3464.63</v>
      </c>
      <c r="E611" s="44">
        <f t="shared" si="252"/>
        <v>24627.59</v>
      </c>
      <c r="F611" s="44">
        <f t="shared" si="252"/>
        <v>13832.02</v>
      </c>
      <c r="G611" s="44">
        <f t="shared" si="252"/>
        <v>80472.97</v>
      </c>
      <c r="H611" s="44">
        <f t="shared" si="252"/>
        <v>22784.720000000001</v>
      </c>
      <c r="I611" s="44">
        <f t="shared" si="252"/>
        <v>4489.13</v>
      </c>
      <c r="J611" s="44">
        <f t="shared" si="252"/>
        <v>41107.300000000003</v>
      </c>
      <c r="K611" s="44">
        <f t="shared" si="252"/>
        <v>22078.37</v>
      </c>
      <c r="L611" s="44">
        <f t="shared" si="252"/>
        <v>0</v>
      </c>
      <c r="M611" s="44">
        <f t="shared" si="252"/>
        <v>0</v>
      </c>
      <c r="N611" s="44">
        <f t="shared" si="252"/>
        <v>0</v>
      </c>
      <c r="O611" s="44">
        <f t="shared" si="252"/>
        <v>0</v>
      </c>
      <c r="P611" s="44">
        <f t="shared" si="252"/>
        <v>212856.72999999998</v>
      </c>
    </row>
    <row r="612" spans="1:16">
      <c r="A612" s="50" t="s">
        <v>1388</v>
      </c>
      <c r="B612" s="31" t="s">
        <v>537</v>
      </c>
      <c r="C612" s="50" t="s">
        <v>1389</v>
      </c>
      <c r="D612" s="54">
        <v>3464.63</v>
      </c>
      <c r="E612" s="54">
        <v>24627.59</v>
      </c>
      <c r="F612" s="54">
        <v>13832.02</v>
      </c>
      <c r="G612" s="54">
        <v>80472.97</v>
      </c>
      <c r="H612" s="54">
        <v>22784.720000000001</v>
      </c>
      <c r="I612" s="54">
        <v>4489.13</v>
      </c>
      <c r="J612" s="54">
        <v>41107.300000000003</v>
      </c>
      <c r="K612" s="54">
        <v>22078.37</v>
      </c>
      <c r="L612" s="54"/>
      <c r="M612" s="54"/>
      <c r="N612" s="54"/>
      <c r="O612" s="54"/>
      <c r="P612" s="54">
        <f>SUM(D612:O612)</f>
        <v>212856.72999999998</v>
      </c>
    </row>
    <row r="613" spans="1:16">
      <c r="A613" s="42" t="s">
        <v>1390</v>
      </c>
      <c r="B613" s="31"/>
      <c r="C613" s="42" t="s">
        <v>1391</v>
      </c>
      <c r="D613" s="44">
        <f t="shared" ref="D613:P614" si="253">SUM(D614)</f>
        <v>6042.55</v>
      </c>
      <c r="E613" s="44">
        <f t="shared" si="253"/>
        <v>0</v>
      </c>
      <c r="F613" s="44">
        <f t="shared" si="253"/>
        <v>5364.96</v>
      </c>
      <c r="G613" s="44">
        <f t="shared" si="253"/>
        <v>14250.34</v>
      </c>
      <c r="H613" s="44">
        <f t="shared" si="253"/>
        <v>11788.38</v>
      </c>
      <c r="I613" s="44">
        <f t="shared" si="253"/>
        <v>20255.990000000002</v>
      </c>
      <c r="J613" s="44">
        <f t="shared" si="253"/>
        <v>0</v>
      </c>
      <c r="K613" s="44">
        <f t="shared" si="253"/>
        <v>2598.1999999999998</v>
      </c>
      <c r="L613" s="44">
        <f t="shared" si="253"/>
        <v>0</v>
      </c>
      <c r="M613" s="44">
        <f t="shared" si="253"/>
        <v>0</v>
      </c>
      <c r="N613" s="44">
        <f t="shared" si="253"/>
        <v>0</v>
      </c>
      <c r="O613" s="44">
        <f t="shared" si="253"/>
        <v>0</v>
      </c>
      <c r="P613" s="44">
        <f t="shared" si="253"/>
        <v>60300.42</v>
      </c>
    </row>
    <row r="614" spans="1:16">
      <c r="A614" s="45" t="s">
        <v>1392</v>
      </c>
      <c r="B614" s="31"/>
      <c r="C614" s="45" t="s">
        <v>1393</v>
      </c>
      <c r="D614" s="44">
        <f t="shared" si="253"/>
        <v>6042.55</v>
      </c>
      <c r="E614" s="44">
        <f t="shared" si="253"/>
        <v>0</v>
      </c>
      <c r="F614" s="44">
        <f t="shared" si="253"/>
        <v>5364.96</v>
      </c>
      <c r="G614" s="44">
        <f t="shared" si="253"/>
        <v>14250.34</v>
      </c>
      <c r="H614" s="44">
        <f t="shared" si="253"/>
        <v>11788.38</v>
      </c>
      <c r="I614" s="44">
        <f t="shared" si="253"/>
        <v>20255.990000000002</v>
      </c>
      <c r="J614" s="44">
        <f t="shared" si="253"/>
        <v>0</v>
      </c>
      <c r="K614" s="44">
        <f t="shared" si="253"/>
        <v>2598.1999999999998</v>
      </c>
      <c r="L614" s="44">
        <f t="shared" si="253"/>
        <v>0</v>
      </c>
      <c r="M614" s="44">
        <f t="shared" si="253"/>
        <v>0</v>
      </c>
      <c r="N614" s="44">
        <f t="shared" si="253"/>
        <v>0</v>
      </c>
      <c r="O614" s="44">
        <f t="shared" si="253"/>
        <v>0</v>
      </c>
      <c r="P614" s="44">
        <f t="shared" si="253"/>
        <v>60300.42</v>
      </c>
    </row>
    <row r="615" spans="1:16" ht="22.5">
      <c r="A615" s="50" t="s">
        <v>1394</v>
      </c>
      <c r="B615" s="31" t="s">
        <v>545</v>
      </c>
      <c r="C615" s="55" t="s">
        <v>1395</v>
      </c>
      <c r="D615" s="54">
        <v>6042.55</v>
      </c>
      <c r="E615" s="54">
        <v>0</v>
      </c>
      <c r="F615" s="54">
        <v>5364.96</v>
      </c>
      <c r="G615" s="54">
        <v>14250.34</v>
      </c>
      <c r="H615" s="54">
        <v>11788.38</v>
      </c>
      <c r="I615" s="54">
        <v>20255.990000000002</v>
      </c>
      <c r="J615" s="54">
        <v>0</v>
      </c>
      <c r="K615" s="54">
        <v>2598.1999999999998</v>
      </c>
      <c r="L615" s="54"/>
      <c r="M615" s="54"/>
      <c r="N615" s="54"/>
      <c r="O615" s="54"/>
      <c r="P615" s="54">
        <f>SUM(D615:O615)</f>
        <v>60300.42</v>
      </c>
    </row>
    <row r="616" spans="1:16">
      <c r="A616" s="42" t="s">
        <v>1396</v>
      </c>
      <c r="B616" s="31"/>
      <c r="C616" s="42" t="s">
        <v>1397</v>
      </c>
      <c r="D616" s="44">
        <f t="shared" ref="D616:P616" si="254">SUM(D617+D648)</f>
        <v>543434.61</v>
      </c>
      <c r="E616" s="44">
        <f t="shared" si="254"/>
        <v>1649799.54</v>
      </c>
      <c r="F616" s="44">
        <f t="shared" si="254"/>
        <v>380370</v>
      </c>
      <c r="G616" s="44">
        <f t="shared" si="254"/>
        <v>121977.62</v>
      </c>
      <c r="H616" s="44">
        <f t="shared" si="254"/>
        <v>339289.16000000003</v>
      </c>
      <c r="I616" s="44">
        <f t="shared" si="254"/>
        <v>1465318.5</v>
      </c>
      <c r="J616" s="44">
        <f t="shared" si="254"/>
        <v>-506102.75</v>
      </c>
      <c r="K616" s="44">
        <f t="shared" si="254"/>
        <v>1395508.46</v>
      </c>
      <c r="L616" s="44">
        <f t="shared" si="254"/>
        <v>0</v>
      </c>
      <c r="M616" s="44">
        <f t="shared" si="254"/>
        <v>0</v>
      </c>
      <c r="N616" s="44">
        <f t="shared" si="254"/>
        <v>0</v>
      </c>
      <c r="O616" s="44">
        <f t="shared" si="254"/>
        <v>0</v>
      </c>
      <c r="P616" s="44">
        <f t="shared" si="254"/>
        <v>5389595.1399999997</v>
      </c>
    </row>
    <row r="617" spans="1:16">
      <c r="A617" s="45" t="s">
        <v>1398</v>
      </c>
      <c r="B617" s="31"/>
      <c r="C617" s="45" t="s">
        <v>749</v>
      </c>
      <c r="D617" s="44">
        <f>SUM(D618)</f>
        <v>389742.99</v>
      </c>
      <c r="E617" s="44">
        <f>SUM(E618)</f>
        <v>1649799.54</v>
      </c>
      <c r="F617" s="44">
        <f t="shared" ref="F617:P617" si="255">SUM(F618+F644)</f>
        <v>380370</v>
      </c>
      <c r="G617" s="44">
        <f t="shared" si="255"/>
        <v>121977.62</v>
      </c>
      <c r="H617" s="44">
        <f t="shared" si="255"/>
        <v>339289.16000000003</v>
      </c>
      <c r="I617" s="44">
        <f t="shared" si="255"/>
        <v>1465318.5</v>
      </c>
      <c r="J617" s="44">
        <f t="shared" si="255"/>
        <v>-506102.75</v>
      </c>
      <c r="K617" s="44">
        <f t="shared" si="255"/>
        <v>1395508.46</v>
      </c>
      <c r="L617" s="44">
        <f t="shared" si="255"/>
        <v>0</v>
      </c>
      <c r="M617" s="44">
        <f t="shared" si="255"/>
        <v>0</v>
      </c>
      <c r="N617" s="44">
        <f t="shared" si="255"/>
        <v>0</v>
      </c>
      <c r="O617" s="44">
        <f t="shared" si="255"/>
        <v>0</v>
      </c>
      <c r="P617" s="44">
        <f t="shared" si="255"/>
        <v>5235903.5199999996</v>
      </c>
    </row>
    <row r="618" spans="1:16" s="53" customFormat="1" ht="11.25">
      <c r="A618" s="50" t="s">
        <v>1399</v>
      </c>
      <c r="B618" s="62"/>
      <c r="C618" s="50" t="s">
        <v>1400</v>
      </c>
      <c r="D618" s="52">
        <f>SUM(D619+D623)</f>
        <v>389742.99</v>
      </c>
      <c r="E618" s="52">
        <f>SUM(E619+E623)</f>
        <v>1649799.54</v>
      </c>
      <c r="F618" s="52">
        <f>SUM(F619+F623+F622)</f>
        <v>130370</v>
      </c>
      <c r="G618" s="52">
        <f>SUM(G619+G623+G622)</f>
        <v>121977.62</v>
      </c>
      <c r="H618" s="52">
        <f>SUM(H619+H623+H622)</f>
        <v>339289.16000000003</v>
      </c>
      <c r="I618" s="52">
        <f t="shared" ref="I618:O618" si="256">SUM(I619+I623)</f>
        <v>490318.5</v>
      </c>
      <c r="J618" s="52">
        <f t="shared" si="256"/>
        <v>468897.25</v>
      </c>
      <c r="K618" s="52">
        <f t="shared" si="256"/>
        <v>1395508.46</v>
      </c>
      <c r="L618" s="52">
        <f t="shared" si="256"/>
        <v>0</v>
      </c>
      <c r="M618" s="52">
        <f t="shared" si="256"/>
        <v>0</v>
      </c>
      <c r="N618" s="52">
        <f t="shared" si="256"/>
        <v>0</v>
      </c>
      <c r="O618" s="52">
        <f t="shared" si="256"/>
        <v>0</v>
      </c>
      <c r="P618" s="52">
        <f>SUM(P619+P623+P622)</f>
        <v>4985903.5199999996</v>
      </c>
    </row>
    <row r="619" spans="1:16" s="53" customFormat="1" ht="11.25">
      <c r="A619" s="50" t="s">
        <v>1401</v>
      </c>
      <c r="B619" s="62"/>
      <c r="C619" s="50" t="s">
        <v>1402</v>
      </c>
      <c r="D619" s="52">
        <f>D620+D621</f>
        <v>82683</v>
      </c>
      <c r="E619" s="52">
        <f>E620+E621</f>
        <v>0</v>
      </c>
      <c r="F619" s="52">
        <f>F620+F621</f>
        <v>0</v>
      </c>
      <c r="G619" s="52">
        <f t="shared" ref="G619:O619" si="257">G620+G621</f>
        <v>0</v>
      </c>
      <c r="H619" s="52">
        <f t="shared" si="257"/>
        <v>0</v>
      </c>
      <c r="I619" s="52">
        <f t="shared" si="257"/>
        <v>0</v>
      </c>
      <c r="J619" s="52">
        <f t="shared" si="257"/>
        <v>0</v>
      </c>
      <c r="K619" s="52">
        <f t="shared" si="257"/>
        <v>0</v>
      </c>
      <c r="L619" s="52">
        <f t="shared" si="257"/>
        <v>0</v>
      </c>
      <c r="M619" s="52">
        <f t="shared" si="257"/>
        <v>0</v>
      </c>
      <c r="N619" s="52">
        <f t="shared" si="257"/>
        <v>0</v>
      </c>
      <c r="O619" s="52">
        <f t="shared" si="257"/>
        <v>0</v>
      </c>
      <c r="P619" s="52">
        <f>P620+P621</f>
        <v>82683</v>
      </c>
    </row>
    <row r="620" spans="1:16">
      <c r="A620" s="32" t="s">
        <v>1403</v>
      </c>
      <c r="B620" s="31" t="s">
        <v>367</v>
      </c>
      <c r="C620" s="32" t="s">
        <v>1404</v>
      </c>
      <c r="D620" s="54">
        <v>82683</v>
      </c>
      <c r="E620" s="54"/>
      <c r="F620" s="54"/>
      <c r="G620" s="54"/>
      <c r="H620" s="54"/>
      <c r="I620" s="54">
        <v>0</v>
      </c>
      <c r="J620" s="54"/>
      <c r="K620" s="54"/>
      <c r="L620" s="54"/>
      <c r="M620" s="54"/>
      <c r="N620" s="54"/>
      <c r="O620" s="54"/>
      <c r="P620" s="54">
        <f>SUM(D620:O620)</f>
        <v>82683</v>
      </c>
    </row>
    <row r="621" spans="1:16">
      <c r="A621" s="32" t="s">
        <v>1405</v>
      </c>
      <c r="B621" s="31" t="s">
        <v>325</v>
      </c>
      <c r="C621" s="32" t="s">
        <v>1404</v>
      </c>
      <c r="D621" s="54">
        <v>0</v>
      </c>
      <c r="E621" s="54"/>
      <c r="F621" s="54"/>
      <c r="G621" s="54"/>
      <c r="H621" s="54"/>
      <c r="I621" s="54">
        <v>0</v>
      </c>
      <c r="J621" s="54"/>
      <c r="K621" s="54"/>
      <c r="L621" s="54"/>
      <c r="M621" s="54"/>
      <c r="N621" s="54"/>
      <c r="O621" s="54"/>
      <c r="P621" s="54">
        <f>SUM(D621:O621)</f>
        <v>0</v>
      </c>
    </row>
    <row r="622" spans="1:16">
      <c r="A622" s="50" t="s">
        <v>1406</v>
      </c>
      <c r="B622" s="62" t="s">
        <v>524</v>
      </c>
      <c r="C622" s="50" t="s">
        <v>1407</v>
      </c>
      <c r="D622" s="54">
        <v>0</v>
      </c>
      <c r="E622" s="54"/>
      <c r="F622" s="54"/>
      <c r="G622" s="54"/>
      <c r="H622" s="54"/>
      <c r="I622" s="54">
        <v>0</v>
      </c>
      <c r="J622" s="54"/>
      <c r="K622" s="54"/>
      <c r="L622" s="54"/>
      <c r="M622" s="54"/>
      <c r="N622" s="54"/>
      <c r="O622" s="54"/>
      <c r="P622" s="54">
        <f>SUM(D622:O622)</f>
        <v>0</v>
      </c>
    </row>
    <row r="623" spans="1:16" s="53" customFormat="1" ht="11.25">
      <c r="A623" s="50" t="s">
        <v>1408</v>
      </c>
      <c r="B623" s="62"/>
      <c r="C623" s="50" t="s">
        <v>920</v>
      </c>
      <c r="D623" s="52">
        <f>SUM(D624:D638)</f>
        <v>307059.99</v>
      </c>
      <c r="E623" s="52">
        <f>SUM(E624:E642)</f>
        <v>1649799.54</v>
      </c>
      <c r="F623" s="52">
        <f t="shared" ref="F623:P623" si="258">SUM(F624:F643)</f>
        <v>130370</v>
      </c>
      <c r="G623" s="52">
        <f t="shared" si="258"/>
        <v>121977.62</v>
      </c>
      <c r="H623" s="52">
        <f t="shared" si="258"/>
        <v>339289.16000000003</v>
      </c>
      <c r="I623" s="52">
        <f t="shared" si="258"/>
        <v>490318.5</v>
      </c>
      <c r="J623" s="52">
        <f t="shared" si="258"/>
        <v>468897.25</v>
      </c>
      <c r="K623" s="52">
        <f t="shared" si="258"/>
        <v>1395508.46</v>
      </c>
      <c r="L623" s="52">
        <f t="shared" si="258"/>
        <v>0</v>
      </c>
      <c r="M623" s="52">
        <f t="shared" si="258"/>
        <v>0</v>
      </c>
      <c r="N623" s="52">
        <f t="shared" si="258"/>
        <v>0</v>
      </c>
      <c r="O623" s="52">
        <f t="shared" si="258"/>
        <v>0</v>
      </c>
      <c r="P623" s="52">
        <f t="shared" si="258"/>
        <v>4903220.5199999996</v>
      </c>
    </row>
    <row r="624" spans="1:16">
      <c r="A624" s="32" t="s">
        <v>1409</v>
      </c>
      <c r="B624" s="31" t="s">
        <v>558</v>
      </c>
      <c r="C624" s="32" t="s">
        <v>1410</v>
      </c>
      <c r="D624" s="54">
        <v>0</v>
      </c>
      <c r="E624" s="54">
        <v>1365650.9</v>
      </c>
      <c r="F624" s="54"/>
      <c r="G624" s="54"/>
      <c r="H624" s="54">
        <v>159341.78</v>
      </c>
      <c r="I624" s="54">
        <v>0</v>
      </c>
      <c r="J624" s="54">
        <v>411933.25</v>
      </c>
      <c r="K624" s="54">
        <v>1235548.0900000001</v>
      </c>
      <c r="L624" s="54"/>
      <c r="M624" s="54"/>
      <c r="N624" s="54"/>
      <c r="O624" s="54"/>
      <c r="P624" s="54">
        <f>SUM(D624:O624)</f>
        <v>3172474.02</v>
      </c>
    </row>
    <row r="625" spans="1:16">
      <c r="A625" s="32" t="s">
        <v>1411</v>
      </c>
      <c r="B625" s="31" t="s">
        <v>593</v>
      </c>
      <c r="C625" s="32" t="s">
        <v>1412</v>
      </c>
      <c r="D625" s="54"/>
      <c r="E625" s="54"/>
      <c r="F625" s="54">
        <v>48750</v>
      </c>
      <c r="G625" s="54"/>
      <c r="H625" s="54"/>
      <c r="I625" s="54">
        <v>0</v>
      </c>
      <c r="J625" s="54"/>
      <c r="K625" s="54"/>
      <c r="L625" s="54"/>
      <c r="M625" s="54"/>
      <c r="N625" s="54"/>
      <c r="O625" s="54"/>
      <c r="P625" s="54">
        <f>SUM(D625:O625)</f>
        <v>48750</v>
      </c>
    </row>
    <row r="626" spans="1:16" hidden="1">
      <c r="A626" s="32" t="s">
        <v>1413</v>
      </c>
      <c r="B626" s="31" t="s">
        <v>621</v>
      </c>
      <c r="C626" s="32" t="s">
        <v>1414</v>
      </c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>
        <f t="shared" ref="P626:P637" si="259">SUM(D626:O626)</f>
        <v>0</v>
      </c>
    </row>
    <row r="627" spans="1:16" hidden="1">
      <c r="A627" s="32" t="s">
        <v>1415</v>
      </c>
      <c r="B627" s="31" t="s">
        <v>1416</v>
      </c>
      <c r="C627" s="32" t="s">
        <v>1417</v>
      </c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>
        <f t="shared" si="259"/>
        <v>0</v>
      </c>
    </row>
    <row r="628" spans="1:16" hidden="1">
      <c r="A628" s="32" t="s">
        <v>1418</v>
      </c>
      <c r="B628" s="31" t="s">
        <v>1419</v>
      </c>
      <c r="C628" s="32" t="s">
        <v>1420</v>
      </c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>
        <f t="shared" si="259"/>
        <v>0</v>
      </c>
    </row>
    <row r="629" spans="1:16" hidden="1">
      <c r="A629" s="32" t="s">
        <v>1421</v>
      </c>
      <c r="B629" s="31" t="s">
        <v>1422</v>
      </c>
      <c r="C629" s="32" t="s">
        <v>1423</v>
      </c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>
        <f t="shared" si="259"/>
        <v>0</v>
      </c>
    </row>
    <row r="630" spans="1:16" hidden="1">
      <c r="A630" s="32" t="s">
        <v>1424</v>
      </c>
      <c r="B630" s="31" t="s">
        <v>1425</v>
      </c>
      <c r="C630" s="32" t="s">
        <v>1426</v>
      </c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>
        <f t="shared" si="259"/>
        <v>0</v>
      </c>
    </row>
    <row r="631" spans="1:16" hidden="1">
      <c r="A631" s="32" t="s">
        <v>1427</v>
      </c>
      <c r="B631" s="31" t="s">
        <v>1428</v>
      </c>
      <c r="C631" s="32" t="s">
        <v>1429</v>
      </c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>
        <f t="shared" si="259"/>
        <v>0</v>
      </c>
    </row>
    <row r="632" spans="1:16" hidden="1">
      <c r="A632" s="32" t="s">
        <v>1430</v>
      </c>
      <c r="B632" s="31" t="s">
        <v>1431</v>
      </c>
      <c r="C632" s="32" t="s">
        <v>1432</v>
      </c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>
        <f t="shared" si="259"/>
        <v>0</v>
      </c>
    </row>
    <row r="633" spans="1:16" hidden="1">
      <c r="A633" s="32" t="s">
        <v>1411</v>
      </c>
      <c r="B633" s="31" t="s">
        <v>593</v>
      </c>
      <c r="C633" s="32" t="s">
        <v>1433</v>
      </c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>
        <f t="shared" si="259"/>
        <v>0</v>
      </c>
    </row>
    <row r="634" spans="1:16" hidden="1">
      <c r="A634" s="32" t="s">
        <v>1434</v>
      </c>
      <c r="B634" s="31" t="s">
        <v>1435</v>
      </c>
      <c r="C634" s="32" t="s">
        <v>1436</v>
      </c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>
        <f t="shared" si="259"/>
        <v>0</v>
      </c>
    </row>
    <row r="635" spans="1:16" hidden="1">
      <c r="A635" s="32" t="s">
        <v>1437</v>
      </c>
      <c r="B635" s="31" t="s">
        <v>1438</v>
      </c>
      <c r="C635" s="32" t="s">
        <v>1439</v>
      </c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>
        <f t="shared" si="259"/>
        <v>0</v>
      </c>
    </row>
    <row r="636" spans="1:16">
      <c r="A636" s="32" t="s">
        <v>1440</v>
      </c>
      <c r="B636" s="31" t="s">
        <v>607</v>
      </c>
      <c r="C636" s="32" t="s">
        <v>1441</v>
      </c>
      <c r="D636" s="54">
        <v>70363.490000000005</v>
      </c>
      <c r="E636" s="54">
        <v>28166.07</v>
      </c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>
        <f t="shared" si="259"/>
        <v>98529.56</v>
      </c>
    </row>
    <row r="637" spans="1:16">
      <c r="A637" s="32" t="s">
        <v>1442</v>
      </c>
      <c r="B637" s="31" t="s">
        <v>610</v>
      </c>
      <c r="C637" s="32" t="s">
        <v>1443</v>
      </c>
      <c r="D637" s="54">
        <v>236696.5</v>
      </c>
      <c r="E637" s="54">
        <v>158482.57</v>
      </c>
      <c r="F637" s="54"/>
      <c r="G637" s="54"/>
      <c r="H637" s="54"/>
      <c r="I637" s="54">
        <v>0</v>
      </c>
      <c r="J637" s="54"/>
      <c r="K637" s="54"/>
      <c r="L637" s="54"/>
      <c r="M637" s="54"/>
      <c r="N637" s="54"/>
      <c r="O637" s="54"/>
      <c r="P637" s="54">
        <f t="shared" si="259"/>
        <v>395179.07</v>
      </c>
    </row>
    <row r="638" spans="1:16">
      <c r="A638" s="32" t="s">
        <v>1444</v>
      </c>
      <c r="B638" s="31" t="s">
        <v>624</v>
      </c>
      <c r="C638" s="32" t="s">
        <v>1445</v>
      </c>
      <c r="D638" s="54"/>
      <c r="E638" s="54"/>
      <c r="F638" s="54"/>
      <c r="G638" s="54"/>
      <c r="H638" s="54">
        <v>180050</v>
      </c>
      <c r="I638" s="54">
        <v>241996</v>
      </c>
      <c r="J638" s="54">
        <v>56964</v>
      </c>
      <c r="K638" s="54">
        <v>159960.37</v>
      </c>
      <c r="L638" s="54"/>
      <c r="M638" s="54"/>
      <c r="N638" s="54"/>
      <c r="O638" s="54"/>
      <c r="P638" s="54">
        <f t="shared" ref="P638:P643" si="260">SUM(D638:O638)</f>
        <v>638970.37</v>
      </c>
    </row>
    <row r="639" spans="1:16">
      <c r="A639" s="32" t="s">
        <v>1446</v>
      </c>
      <c r="B639" s="31" t="s">
        <v>695</v>
      </c>
      <c r="C639" s="32" t="s">
        <v>1447</v>
      </c>
      <c r="D639" s="54"/>
      <c r="E639" s="54"/>
      <c r="F639" s="54"/>
      <c r="G639" s="54">
        <v>102.62</v>
      </c>
      <c r="H639" s="54">
        <v>-102.62</v>
      </c>
      <c r="I639" s="54">
        <v>125397.5</v>
      </c>
      <c r="J639" s="54"/>
      <c r="K639" s="54"/>
      <c r="L639" s="54"/>
      <c r="M639" s="54"/>
      <c r="N639" s="54"/>
      <c r="O639" s="54"/>
      <c r="P639" s="54">
        <f t="shared" si="260"/>
        <v>125397.5</v>
      </c>
    </row>
    <row r="640" spans="1:16">
      <c r="A640" s="32" t="s">
        <v>1448</v>
      </c>
      <c r="B640" s="31" t="s">
        <v>692</v>
      </c>
      <c r="C640" s="32" t="s">
        <v>1449</v>
      </c>
      <c r="D640" s="54"/>
      <c r="E640" s="54"/>
      <c r="F640" s="54"/>
      <c r="G640" s="54"/>
      <c r="H640" s="54"/>
      <c r="I640" s="54">
        <v>122925</v>
      </c>
      <c r="J640" s="54"/>
      <c r="K640" s="54"/>
      <c r="L640" s="54"/>
      <c r="M640" s="54"/>
      <c r="N640" s="54"/>
      <c r="O640" s="54"/>
      <c r="P640" s="54">
        <f t="shared" si="260"/>
        <v>122925</v>
      </c>
    </row>
    <row r="641" spans="1:16">
      <c r="A641" s="32" t="s">
        <v>1450</v>
      </c>
      <c r="B641" s="31" t="s">
        <v>325</v>
      </c>
      <c r="C641" s="32" t="s">
        <v>1451</v>
      </c>
      <c r="D641" s="54"/>
      <c r="E641" s="54">
        <v>97500</v>
      </c>
      <c r="F641" s="54"/>
      <c r="G641" s="54"/>
      <c r="H641" s="54"/>
      <c r="I641" s="54">
        <v>0</v>
      </c>
      <c r="J641" s="54"/>
      <c r="K641" s="54"/>
      <c r="L641" s="54"/>
      <c r="M641" s="54"/>
      <c r="N641" s="54"/>
      <c r="O641" s="54"/>
      <c r="P641" s="54">
        <f t="shared" si="260"/>
        <v>97500</v>
      </c>
    </row>
    <row r="642" spans="1:16">
      <c r="A642" s="32" t="s">
        <v>1452</v>
      </c>
      <c r="B642" s="31" t="s">
        <v>385</v>
      </c>
      <c r="C642" s="32" t="s">
        <v>1453</v>
      </c>
      <c r="D642" s="54"/>
      <c r="E642" s="54"/>
      <c r="F642" s="54">
        <v>81620</v>
      </c>
      <c r="G642" s="54"/>
      <c r="H642" s="54"/>
      <c r="I642" s="54">
        <v>0</v>
      </c>
      <c r="J642" s="54"/>
      <c r="K642" s="54"/>
      <c r="L642" s="54"/>
      <c r="M642" s="54"/>
      <c r="N642" s="54"/>
      <c r="O642" s="54"/>
      <c r="P642" s="54">
        <f t="shared" si="260"/>
        <v>81620</v>
      </c>
    </row>
    <row r="643" spans="1:16">
      <c r="A643" s="32" t="s">
        <v>1454</v>
      </c>
      <c r="B643" s="31" t="s">
        <v>683</v>
      </c>
      <c r="C643" s="32" t="s">
        <v>1455</v>
      </c>
      <c r="D643" s="54"/>
      <c r="E643" s="54"/>
      <c r="F643" s="54"/>
      <c r="G643" s="54">
        <v>121875</v>
      </c>
      <c r="H643" s="54"/>
      <c r="I643" s="54">
        <v>0</v>
      </c>
      <c r="J643" s="54"/>
      <c r="K643" s="54"/>
      <c r="L643" s="54"/>
      <c r="M643" s="54"/>
      <c r="N643" s="54"/>
      <c r="O643" s="54"/>
      <c r="P643" s="54">
        <f t="shared" si="260"/>
        <v>121875</v>
      </c>
    </row>
    <row r="644" spans="1:16" s="53" customFormat="1" ht="11.25">
      <c r="A644" s="95" t="s">
        <v>1456</v>
      </c>
      <c r="B644" s="96"/>
      <c r="C644" s="95" t="s">
        <v>930</v>
      </c>
      <c r="D644" s="56">
        <f>SUM(D647)</f>
        <v>0</v>
      </c>
      <c r="E644" s="56">
        <f>SUM(E647)</f>
        <v>0</v>
      </c>
      <c r="F644" s="56">
        <f>SUM(F647)</f>
        <v>250000</v>
      </c>
      <c r="G644" s="56">
        <f>SUM(G647)</f>
        <v>0</v>
      </c>
      <c r="H644" s="56">
        <f>SUM(H647)</f>
        <v>0</v>
      </c>
      <c r="I644" s="56">
        <f>I645+I647</f>
        <v>975000</v>
      </c>
      <c r="J644" s="56">
        <f t="shared" ref="J644:P644" si="261">J645+J647</f>
        <v>-975000</v>
      </c>
      <c r="K644" s="56">
        <f t="shared" si="261"/>
        <v>0</v>
      </c>
      <c r="L644" s="56">
        <f t="shared" si="261"/>
        <v>0</v>
      </c>
      <c r="M644" s="56">
        <f t="shared" si="261"/>
        <v>0</v>
      </c>
      <c r="N644" s="56">
        <f t="shared" si="261"/>
        <v>0</v>
      </c>
      <c r="O644" s="56">
        <f t="shared" si="261"/>
        <v>0</v>
      </c>
      <c r="P644" s="56">
        <f t="shared" si="261"/>
        <v>250000</v>
      </c>
    </row>
    <row r="645" spans="1:16" s="53" customFormat="1" ht="11.25">
      <c r="A645" s="95" t="s">
        <v>1457</v>
      </c>
      <c r="B645" s="96"/>
      <c r="C645" s="95" t="s">
        <v>1458</v>
      </c>
      <c r="D645" s="56"/>
      <c r="E645" s="56"/>
      <c r="F645" s="56"/>
      <c r="G645" s="56"/>
      <c r="H645" s="56"/>
      <c r="I645" s="56">
        <f>I646</f>
        <v>975000</v>
      </c>
      <c r="J645" s="56">
        <f t="shared" ref="J645:P645" si="262">J646</f>
        <v>-975000</v>
      </c>
      <c r="K645" s="56">
        <f t="shared" si="262"/>
        <v>0</v>
      </c>
      <c r="L645" s="56">
        <f t="shared" si="262"/>
        <v>0</v>
      </c>
      <c r="M645" s="56">
        <f t="shared" si="262"/>
        <v>0</v>
      </c>
      <c r="N645" s="56">
        <f t="shared" si="262"/>
        <v>0</v>
      </c>
      <c r="O645" s="56">
        <f t="shared" si="262"/>
        <v>0</v>
      </c>
      <c r="P645" s="56">
        <f t="shared" si="262"/>
        <v>0</v>
      </c>
    </row>
    <row r="646" spans="1:16" s="53" customFormat="1" ht="11.25">
      <c r="A646" s="95" t="s">
        <v>1459</v>
      </c>
      <c r="B646" s="96" t="s">
        <v>1460</v>
      </c>
      <c r="C646" s="95" t="s">
        <v>1461</v>
      </c>
      <c r="D646" s="56"/>
      <c r="E646" s="56"/>
      <c r="F646" s="56"/>
      <c r="G646" s="56"/>
      <c r="H646" s="56"/>
      <c r="I646" s="56">
        <v>975000</v>
      </c>
      <c r="J646" s="56">
        <v>-975000</v>
      </c>
      <c r="K646" s="56"/>
      <c r="L646" s="56"/>
      <c r="M646" s="56"/>
      <c r="N646" s="56"/>
      <c r="O646" s="56"/>
      <c r="P646" s="54">
        <f>SUM(D646:O646)</f>
        <v>0</v>
      </c>
    </row>
    <row r="647" spans="1:16" s="53" customFormat="1" ht="11.25">
      <c r="A647" s="95" t="s">
        <v>1462</v>
      </c>
      <c r="B647" s="96" t="s">
        <v>387</v>
      </c>
      <c r="C647" s="95" t="s">
        <v>1463</v>
      </c>
      <c r="D647" s="56">
        <v>0</v>
      </c>
      <c r="E647" s="56">
        <v>0</v>
      </c>
      <c r="F647" s="56">
        <v>250000</v>
      </c>
      <c r="G647" s="56">
        <v>0</v>
      </c>
      <c r="H647" s="56">
        <v>0</v>
      </c>
      <c r="I647" s="56">
        <v>0</v>
      </c>
      <c r="J647" s="56">
        <v>0</v>
      </c>
      <c r="K647" s="56">
        <v>0</v>
      </c>
      <c r="L647" s="56">
        <v>0</v>
      </c>
      <c r="M647" s="56">
        <v>0</v>
      </c>
      <c r="N647" s="56">
        <v>0</v>
      </c>
      <c r="O647" s="56">
        <v>0</v>
      </c>
      <c r="P647" s="58">
        <f>SUM(D647:O647)</f>
        <v>250000</v>
      </c>
    </row>
    <row r="648" spans="1:16">
      <c r="A648" s="45" t="s">
        <v>1464</v>
      </c>
      <c r="B648" s="31"/>
      <c r="C648" s="45" t="s">
        <v>1465</v>
      </c>
      <c r="D648" s="44">
        <f t="shared" ref="D648:F649" si="263">D649</f>
        <v>153691.62</v>
      </c>
      <c r="E648" s="44">
        <f t="shared" si="263"/>
        <v>0</v>
      </c>
      <c r="F648" s="44">
        <f t="shared" si="263"/>
        <v>0</v>
      </c>
      <c r="G648" s="44">
        <f>G649</f>
        <v>0</v>
      </c>
      <c r="H648" s="44">
        <f t="shared" ref="H648:P649" si="264">H649</f>
        <v>0</v>
      </c>
      <c r="I648" s="44">
        <f t="shared" si="264"/>
        <v>0</v>
      </c>
      <c r="J648" s="44">
        <f t="shared" si="264"/>
        <v>0</v>
      </c>
      <c r="K648" s="44">
        <f t="shared" si="264"/>
        <v>0</v>
      </c>
      <c r="L648" s="44">
        <f t="shared" si="264"/>
        <v>0</v>
      </c>
      <c r="M648" s="44">
        <f t="shared" si="264"/>
        <v>0</v>
      </c>
      <c r="N648" s="44">
        <f t="shared" si="264"/>
        <v>0</v>
      </c>
      <c r="O648" s="44">
        <f t="shared" si="264"/>
        <v>0</v>
      </c>
      <c r="P648" s="44">
        <f>P649</f>
        <v>153691.62</v>
      </c>
    </row>
    <row r="649" spans="1:16" s="53" customFormat="1" ht="11.25">
      <c r="A649" s="50" t="s">
        <v>1466</v>
      </c>
      <c r="B649" s="62"/>
      <c r="C649" s="50" t="s">
        <v>1467</v>
      </c>
      <c r="D649" s="52">
        <f t="shared" si="263"/>
        <v>153691.62</v>
      </c>
      <c r="E649" s="52">
        <f t="shared" si="263"/>
        <v>0</v>
      </c>
      <c r="F649" s="52">
        <f t="shared" si="263"/>
        <v>0</v>
      </c>
      <c r="G649" s="52">
        <f>G650</f>
        <v>0</v>
      </c>
      <c r="H649" s="52">
        <f t="shared" si="264"/>
        <v>0</v>
      </c>
      <c r="I649" s="52">
        <f t="shared" si="264"/>
        <v>0</v>
      </c>
      <c r="J649" s="52">
        <f t="shared" si="264"/>
        <v>0</v>
      </c>
      <c r="K649" s="52">
        <f t="shared" si="264"/>
        <v>0</v>
      </c>
      <c r="L649" s="52">
        <f t="shared" si="264"/>
        <v>0</v>
      </c>
      <c r="M649" s="52">
        <f t="shared" si="264"/>
        <v>0</v>
      </c>
      <c r="N649" s="52">
        <f t="shared" si="264"/>
        <v>0</v>
      </c>
      <c r="O649" s="52">
        <f t="shared" si="264"/>
        <v>0</v>
      </c>
      <c r="P649" s="52">
        <f t="shared" si="264"/>
        <v>153691.62</v>
      </c>
    </row>
    <row r="650" spans="1:16" s="53" customFormat="1" ht="22.5">
      <c r="A650" s="50" t="s">
        <v>1468</v>
      </c>
      <c r="B650" s="62"/>
      <c r="C650" s="55" t="s">
        <v>1469</v>
      </c>
      <c r="D650" s="52">
        <f t="shared" ref="D650:P650" si="265">SUM(D651:D651)</f>
        <v>153691.62</v>
      </c>
      <c r="E650" s="52">
        <f t="shared" si="265"/>
        <v>0</v>
      </c>
      <c r="F650" s="52">
        <f t="shared" si="265"/>
        <v>0</v>
      </c>
      <c r="G650" s="52">
        <f t="shared" si="265"/>
        <v>0</v>
      </c>
      <c r="H650" s="52">
        <f t="shared" si="265"/>
        <v>0</v>
      </c>
      <c r="I650" s="52">
        <f t="shared" si="265"/>
        <v>0</v>
      </c>
      <c r="J650" s="52">
        <f t="shared" si="265"/>
        <v>0</v>
      </c>
      <c r="K650" s="52">
        <f t="shared" si="265"/>
        <v>0</v>
      </c>
      <c r="L650" s="52">
        <f t="shared" si="265"/>
        <v>0</v>
      </c>
      <c r="M650" s="52">
        <f t="shared" si="265"/>
        <v>0</v>
      </c>
      <c r="N650" s="52">
        <f t="shared" si="265"/>
        <v>0</v>
      </c>
      <c r="O650" s="52">
        <f t="shared" si="265"/>
        <v>0</v>
      </c>
      <c r="P650" s="52">
        <f t="shared" si="265"/>
        <v>153691.62</v>
      </c>
    </row>
    <row r="651" spans="1:16">
      <c r="A651" s="32" t="s">
        <v>1470</v>
      </c>
      <c r="B651" s="31" t="s">
        <v>509</v>
      </c>
      <c r="C651" s="32" t="s">
        <v>1471</v>
      </c>
      <c r="D651" s="54">
        <v>153691.62</v>
      </c>
      <c r="E651" s="54"/>
      <c r="F651" s="54"/>
      <c r="G651" s="54"/>
      <c r="H651" s="54"/>
      <c r="I651" s="54">
        <v>0</v>
      </c>
      <c r="J651" s="54"/>
      <c r="K651" s="54"/>
      <c r="L651" s="54"/>
      <c r="M651" s="54"/>
      <c r="N651" s="54"/>
      <c r="O651" s="54"/>
      <c r="P651" s="54">
        <f>SUM(D651:O651)</f>
        <v>153691.62</v>
      </c>
    </row>
    <row r="652" spans="1:16">
      <c r="A652" s="42" t="s">
        <v>1472</v>
      </c>
      <c r="B652" s="31"/>
      <c r="C652" s="42" t="s">
        <v>1473</v>
      </c>
      <c r="D652" s="44">
        <f>D653+D654</f>
        <v>0</v>
      </c>
      <c r="E652" s="44">
        <f t="shared" ref="E652:P652" si="266">E653+E654</f>
        <v>0</v>
      </c>
      <c r="F652" s="44">
        <f t="shared" si="266"/>
        <v>0</v>
      </c>
      <c r="G652" s="44">
        <f t="shared" si="266"/>
        <v>1470</v>
      </c>
      <c r="H652" s="44">
        <f>H653+H654</f>
        <v>0</v>
      </c>
      <c r="I652" s="44">
        <f t="shared" si="266"/>
        <v>0</v>
      </c>
      <c r="J652" s="44">
        <f t="shared" si="266"/>
        <v>0</v>
      </c>
      <c r="K652" s="44">
        <f t="shared" si="266"/>
        <v>0</v>
      </c>
      <c r="L652" s="44">
        <f t="shared" si="266"/>
        <v>0</v>
      </c>
      <c r="M652" s="44">
        <f t="shared" si="266"/>
        <v>0</v>
      </c>
      <c r="N652" s="44">
        <f t="shared" si="266"/>
        <v>0</v>
      </c>
      <c r="O652" s="44">
        <f t="shared" si="266"/>
        <v>0</v>
      </c>
      <c r="P652" s="44">
        <f t="shared" si="266"/>
        <v>1470</v>
      </c>
    </row>
    <row r="653" spans="1:16" ht="18">
      <c r="A653" s="32" t="s">
        <v>1474</v>
      </c>
      <c r="B653" s="31"/>
      <c r="C653" s="33" t="s">
        <v>1475</v>
      </c>
      <c r="D653" s="44"/>
      <c r="E653" s="44"/>
      <c r="F653" s="44"/>
      <c r="G653" s="44"/>
      <c r="H653" s="44"/>
      <c r="I653" s="44">
        <v>0</v>
      </c>
      <c r="J653" s="44"/>
      <c r="K653" s="44"/>
      <c r="L653" s="44"/>
      <c r="M653" s="44"/>
      <c r="N653" s="44"/>
      <c r="O653" s="44"/>
      <c r="P653" s="54">
        <f>SUM(D653:O653)</f>
        <v>0</v>
      </c>
    </row>
    <row r="654" spans="1:16" s="53" customFormat="1" ht="11.25">
      <c r="A654" s="50" t="s">
        <v>1476</v>
      </c>
      <c r="B654" s="62"/>
      <c r="C654" s="50" t="s">
        <v>1330</v>
      </c>
      <c r="D654" s="52">
        <f>D655</f>
        <v>0</v>
      </c>
      <c r="E654" s="52">
        <f t="shared" ref="E654:P654" si="267">E655</f>
        <v>0</v>
      </c>
      <c r="F654" s="52">
        <f t="shared" si="267"/>
        <v>0</v>
      </c>
      <c r="G654" s="52">
        <f t="shared" si="267"/>
        <v>1470</v>
      </c>
      <c r="H654" s="52">
        <f t="shared" si="267"/>
        <v>0</v>
      </c>
      <c r="I654" s="52">
        <f t="shared" si="267"/>
        <v>0</v>
      </c>
      <c r="J654" s="52">
        <f t="shared" si="267"/>
        <v>0</v>
      </c>
      <c r="K654" s="52">
        <f t="shared" si="267"/>
        <v>0</v>
      </c>
      <c r="L654" s="52">
        <f t="shared" si="267"/>
        <v>0</v>
      </c>
      <c r="M654" s="52">
        <f t="shared" si="267"/>
        <v>0</v>
      </c>
      <c r="N654" s="52">
        <f t="shared" si="267"/>
        <v>0</v>
      </c>
      <c r="O654" s="52">
        <f t="shared" si="267"/>
        <v>0</v>
      </c>
      <c r="P654" s="52">
        <f t="shared" si="267"/>
        <v>1470</v>
      </c>
    </row>
    <row r="655" spans="1:16">
      <c r="A655" s="32" t="s">
        <v>1477</v>
      </c>
      <c r="B655" s="31" t="s">
        <v>618</v>
      </c>
      <c r="C655" s="32" t="s">
        <v>1478</v>
      </c>
      <c r="D655" s="54"/>
      <c r="E655" s="54"/>
      <c r="F655" s="54"/>
      <c r="G655" s="54">
        <v>1470</v>
      </c>
      <c r="H655" s="54"/>
      <c r="I655" s="54">
        <v>0</v>
      </c>
      <c r="J655" s="54"/>
      <c r="K655" s="54"/>
      <c r="L655" s="54"/>
      <c r="M655" s="54"/>
      <c r="N655" s="54"/>
      <c r="O655" s="54"/>
      <c r="P655" s="54">
        <f>SUM(D655:O655)</f>
        <v>1470</v>
      </c>
    </row>
    <row r="656" spans="1:16" s="83" customFormat="1">
      <c r="A656" s="14" t="s">
        <v>1479</v>
      </c>
      <c r="B656" s="16"/>
      <c r="C656" s="15" t="s">
        <v>1480</v>
      </c>
      <c r="D656" s="82">
        <f>D657</f>
        <v>5954790.6799999997</v>
      </c>
      <c r="E656" s="82">
        <f t="shared" ref="E656:P656" si="268">E657</f>
        <v>3271617.42</v>
      </c>
      <c r="F656" s="82">
        <f t="shared" si="268"/>
        <v>3204298.14</v>
      </c>
      <c r="G656" s="82">
        <f t="shared" si="268"/>
        <v>3244428.57</v>
      </c>
      <c r="H656" s="82">
        <f t="shared" si="268"/>
        <v>3674869.62</v>
      </c>
      <c r="I656" s="82">
        <f t="shared" si="268"/>
        <v>4099071.9499999997</v>
      </c>
      <c r="J656" s="82">
        <f t="shared" si="268"/>
        <v>3775558.73</v>
      </c>
      <c r="K656" s="82">
        <f t="shared" si="268"/>
        <v>3759876.58</v>
      </c>
      <c r="L656" s="82">
        <f t="shared" si="268"/>
        <v>3862200.5</v>
      </c>
      <c r="M656" s="82">
        <f t="shared" si="268"/>
        <v>3862200.5</v>
      </c>
      <c r="N656" s="82">
        <f t="shared" si="268"/>
        <v>3862200.5</v>
      </c>
      <c r="O656" s="82">
        <f t="shared" si="268"/>
        <v>7608586.8099999996</v>
      </c>
      <c r="P656" s="82">
        <f t="shared" si="268"/>
        <v>50179700</v>
      </c>
    </row>
    <row r="657" spans="1:16" s="84" customFormat="1" ht="11.25">
      <c r="A657" s="25" t="s">
        <v>1481</v>
      </c>
      <c r="B657" s="27"/>
      <c r="C657" s="26" t="s">
        <v>1482</v>
      </c>
      <c r="D657" s="49">
        <f>D658</f>
        <v>5954790.6799999997</v>
      </c>
      <c r="E657" s="49">
        <f t="shared" ref="E657:P657" si="269">E658</f>
        <v>3271617.42</v>
      </c>
      <c r="F657" s="49">
        <f t="shared" si="269"/>
        <v>3204298.14</v>
      </c>
      <c r="G657" s="49">
        <f t="shared" si="269"/>
        <v>3244428.57</v>
      </c>
      <c r="H657" s="49">
        <f t="shared" si="269"/>
        <v>3674869.62</v>
      </c>
      <c r="I657" s="49">
        <f t="shared" si="269"/>
        <v>4099071.9499999997</v>
      </c>
      <c r="J657" s="49">
        <f t="shared" si="269"/>
        <v>3775558.73</v>
      </c>
      <c r="K657" s="49">
        <f t="shared" si="269"/>
        <v>3759876.58</v>
      </c>
      <c r="L657" s="49">
        <f t="shared" si="269"/>
        <v>3862200.5</v>
      </c>
      <c r="M657" s="49">
        <f t="shared" si="269"/>
        <v>3862200.5</v>
      </c>
      <c r="N657" s="49">
        <f t="shared" si="269"/>
        <v>3862200.5</v>
      </c>
      <c r="O657" s="49">
        <f t="shared" si="269"/>
        <v>7608586.8099999996</v>
      </c>
      <c r="P657" s="49">
        <f t="shared" si="269"/>
        <v>50179700</v>
      </c>
    </row>
    <row r="658" spans="1:16">
      <c r="A658" s="73" t="s">
        <v>1483</v>
      </c>
      <c r="B658" s="74"/>
      <c r="C658" s="75" t="s">
        <v>1484</v>
      </c>
      <c r="D658" s="54">
        <f>D659+D661</f>
        <v>5954790.6799999997</v>
      </c>
      <c r="E658" s="54">
        <f t="shared" ref="E658:P658" si="270">E659+E661</f>
        <v>3271617.42</v>
      </c>
      <c r="F658" s="54">
        <f t="shared" si="270"/>
        <v>3204298.14</v>
      </c>
      <c r="G658" s="54">
        <f t="shared" si="270"/>
        <v>3244428.57</v>
      </c>
      <c r="H658" s="54">
        <f t="shared" si="270"/>
        <v>3674869.62</v>
      </c>
      <c r="I658" s="54">
        <f t="shared" si="270"/>
        <v>4099071.9499999997</v>
      </c>
      <c r="J658" s="54">
        <f t="shared" si="270"/>
        <v>3775558.73</v>
      </c>
      <c r="K658" s="54">
        <f>K659+K661</f>
        <v>3759876.58</v>
      </c>
      <c r="L658" s="54">
        <f t="shared" si="270"/>
        <v>3862200.5</v>
      </c>
      <c r="M658" s="54">
        <f t="shared" si="270"/>
        <v>3862200.5</v>
      </c>
      <c r="N658" s="54">
        <f t="shared" si="270"/>
        <v>3862200.5</v>
      </c>
      <c r="O658" s="54">
        <f t="shared" si="270"/>
        <v>7608586.8099999996</v>
      </c>
      <c r="P658" s="54">
        <f t="shared" si="270"/>
        <v>50179700</v>
      </c>
    </row>
    <row r="659" spans="1:16" s="81" customFormat="1" ht="11.25">
      <c r="A659" s="76" t="s">
        <v>1485</v>
      </c>
      <c r="B659" s="77"/>
      <c r="C659" s="78" t="s">
        <v>1486</v>
      </c>
      <c r="D659" s="44">
        <f>D660</f>
        <v>357473.79</v>
      </c>
      <c r="E659" s="44">
        <f t="shared" ref="E659:P659" si="271">E660</f>
        <v>357473.79</v>
      </c>
      <c r="F659" s="44">
        <f t="shared" si="271"/>
        <v>357473.79</v>
      </c>
      <c r="G659" s="44">
        <f t="shared" si="271"/>
        <v>357473.79</v>
      </c>
      <c r="H659" s="44">
        <f t="shared" si="271"/>
        <v>357473.79</v>
      </c>
      <c r="I659" s="44">
        <f t="shared" si="271"/>
        <v>420853.92</v>
      </c>
      <c r="J659" s="44">
        <f t="shared" si="271"/>
        <v>378600.5</v>
      </c>
      <c r="K659" s="44">
        <f t="shared" si="271"/>
        <v>378600.5</v>
      </c>
      <c r="L659" s="44">
        <f t="shared" si="271"/>
        <v>378600.5</v>
      </c>
      <c r="M659" s="44">
        <f t="shared" si="271"/>
        <v>378600.5</v>
      </c>
      <c r="N659" s="44">
        <f t="shared" si="271"/>
        <v>378600.5</v>
      </c>
      <c r="O659" s="44">
        <f t="shared" si="271"/>
        <v>398774.63</v>
      </c>
      <c r="P659" s="44">
        <f t="shared" si="271"/>
        <v>4500000</v>
      </c>
    </row>
    <row r="660" spans="1:16">
      <c r="A660" s="21" t="s">
        <v>1487</v>
      </c>
      <c r="B660" s="23" t="s">
        <v>173</v>
      </c>
      <c r="C660" s="22" t="s">
        <v>1488</v>
      </c>
      <c r="D660" s="54">
        <v>357473.79</v>
      </c>
      <c r="E660" s="54">
        <v>357473.79</v>
      </c>
      <c r="F660" s="54">
        <v>357473.79</v>
      </c>
      <c r="G660" s="54">
        <v>357473.79</v>
      </c>
      <c r="H660" s="54">
        <v>357473.79</v>
      </c>
      <c r="I660" s="54">
        <v>420853.92</v>
      </c>
      <c r="J660" s="54">
        <v>378600.5</v>
      </c>
      <c r="K660" s="54">
        <v>378600.5</v>
      </c>
      <c r="L660" s="54">
        <f>K660</f>
        <v>378600.5</v>
      </c>
      <c r="M660" s="54">
        <f>L660</f>
        <v>378600.5</v>
      </c>
      <c r="N660" s="54">
        <f>M660</f>
        <v>378600.5</v>
      </c>
      <c r="O660" s="54">
        <v>398774.63</v>
      </c>
      <c r="P660" s="54">
        <f>SUM(D660:O660)</f>
        <v>4500000</v>
      </c>
    </row>
    <row r="661" spans="1:16" s="53" customFormat="1" ht="11.25">
      <c r="A661" s="73" t="s">
        <v>1489</v>
      </c>
      <c r="B661" s="74"/>
      <c r="C661" s="75" t="s">
        <v>1490</v>
      </c>
      <c r="D661" s="52">
        <f>D662+D667</f>
        <v>5597316.8899999997</v>
      </c>
      <c r="E661" s="52">
        <f t="shared" ref="E661:P661" si="272">E662+E667</f>
        <v>2914143.63</v>
      </c>
      <c r="F661" s="52">
        <f t="shared" si="272"/>
        <v>2846824.35</v>
      </c>
      <c r="G661" s="52">
        <f t="shared" si="272"/>
        <v>2886954.78</v>
      </c>
      <c r="H661" s="52">
        <f t="shared" si="272"/>
        <v>3317395.83</v>
      </c>
      <c r="I661" s="52">
        <f t="shared" si="272"/>
        <v>3678218.03</v>
      </c>
      <c r="J661" s="52">
        <f t="shared" si="272"/>
        <v>3396958.23</v>
      </c>
      <c r="K661" s="52">
        <f t="shared" si="272"/>
        <v>3381276.08</v>
      </c>
      <c r="L661" s="52">
        <f t="shared" si="272"/>
        <v>3483600</v>
      </c>
      <c r="M661" s="52">
        <f t="shared" si="272"/>
        <v>3483600</v>
      </c>
      <c r="N661" s="52">
        <f t="shared" si="272"/>
        <v>3483600</v>
      </c>
      <c r="O661" s="52">
        <f t="shared" si="272"/>
        <v>7209812.1799999997</v>
      </c>
      <c r="P661" s="52">
        <f t="shared" si="272"/>
        <v>45679700</v>
      </c>
    </row>
    <row r="662" spans="1:16" s="53" customFormat="1" ht="11.25">
      <c r="A662" s="73" t="s">
        <v>1491</v>
      </c>
      <c r="B662" s="74"/>
      <c r="C662" s="75" t="s">
        <v>1492</v>
      </c>
      <c r="D662" s="52">
        <f>D663+D664+D665+D666</f>
        <v>3528733.26</v>
      </c>
      <c r="E662" s="52">
        <f t="shared" ref="E662:P662" si="273">E663+E664+E665+E666</f>
        <v>1692778.0000000002</v>
      </c>
      <c r="F662" s="52">
        <f t="shared" si="273"/>
        <v>1645862.33</v>
      </c>
      <c r="G662" s="52">
        <f t="shared" si="273"/>
        <v>1670486.0299999998</v>
      </c>
      <c r="H662" s="52">
        <f t="shared" si="273"/>
        <v>1919309.22</v>
      </c>
      <c r="I662" s="52">
        <f t="shared" si="273"/>
        <v>2127385.48</v>
      </c>
      <c r="J662" s="52">
        <f t="shared" si="273"/>
        <v>1964483.07</v>
      </c>
      <c r="K662" s="52">
        <f t="shared" si="273"/>
        <v>1955767.9800000002</v>
      </c>
      <c r="L662" s="52">
        <f t="shared" si="273"/>
        <v>2056600</v>
      </c>
      <c r="M662" s="52">
        <f t="shared" si="273"/>
        <v>2056600</v>
      </c>
      <c r="N662" s="52">
        <f t="shared" si="273"/>
        <v>2056600</v>
      </c>
      <c r="O662" s="52">
        <f t="shared" si="273"/>
        <v>4224394.63</v>
      </c>
      <c r="P662" s="52">
        <f t="shared" si="273"/>
        <v>26899000</v>
      </c>
    </row>
    <row r="663" spans="1:16">
      <c r="A663" s="21" t="s">
        <v>1493</v>
      </c>
      <c r="B663" s="23" t="s">
        <v>173</v>
      </c>
      <c r="C663" s="22" t="s">
        <v>1494</v>
      </c>
      <c r="D663" s="54"/>
      <c r="E663" s="54">
        <v>65675.88</v>
      </c>
      <c r="F663" s="54">
        <v>25450.13</v>
      </c>
      <c r="G663" s="54">
        <v>25820.1</v>
      </c>
      <c r="H663" s="54">
        <v>30440.3</v>
      </c>
      <c r="I663" s="54">
        <v>34610.76</v>
      </c>
      <c r="J663" s="54">
        <v>0</v>
      </c>
      <c r="K663" s="54">
        <v>54968.79</v>
      </c>
      <c r="L663" s="54">
        <v>38000</v>
      </c>
      <c r="M663" s="54">
        <f>L663</f>
        <v>38000</v>
      </c>
      <c r="N663" s="54">
        <f>M663</f>
        <v>38000</v>
      </c>
      <c r="O663" s="54">
        <v>39034.04</v>
      </c>
      <c r="P663" s="54">
        <f t="shared" ref="P663:P669" si="274">SUM(D663:O663)</f>
        <v>390000</v>
      </c>
    </row>
    <row r="664" spans="1:16">
      <c r="A664" s="21" t="s">
        <v>1495</v>
      </c>
      <c r="B664" s="23" t="s">
        <v>173</v>
      </c>
      <c r="C664" s="22" t="s">
        <v>1496</v>
      </c>
      <c r="D664" s="54">
        <v>3514606.13</v>
      </c>
      <c r="E664" s="54">
        <v>1613435.43</v>
      </c>
      <c r="F664" s="54">
        <v>1608544.47</v>
      </c>
      <c r="G664" s="54">
        <v>1631249.63</v>
      </c>
      <c r="H664" s="54">
        <v>1870830.69</v>
      </c>
      <c r="I664" s="54">
        <v>2071891.62</v>
      </c>
      <c r="J664" s="54">
        <v>1946586.54</v>
      </c>
      <c r="K664" s="54">
        <v>1882385.3</v>
      </c>
      <c r="L664" s="54">
        <v>2000000</v>
      </c>
      <c r="M664" s="54">
        <f t="shared" ref="M664:N666" si="275">L664</f>
        <v>2000000</v>
      </c>
      <c r="N664" s="54">
        <f t="shared" si="275"/>
        <v>2000000</v>
      </c>
      <c r="O664" s="54">
        <v>4160470.19</v>
      </c>
      <c r="P664" s="54">
        <f t="shared" si="274"/>
        <v>26300000</v>
      </c>
    </row>
    <row r="665" spans="1:16">
      <c r="A665" s="21" t="s">
        <v>1497</v>
      </c>
      <c r="B665" s="23" t="s">
        <v>173</v>
      </c>
      <c r="C665" s="22" t="s">
        <v>1498</v>
      </c>
      <c r="D665" s="54">
        <v>5019.8599999999997</v>
      </c>
      <c r="E665" s="54">
        <v>5019.8599999999997</v>
      </c>
      <c r="F665" s="54">
        <v>5019.8599999999997</v>
      </c>
      <c r="G665" s="54">
        <v>5018.16</v>
      </c>
      <c r="H665" s="54">
        <v>8437.5</v>
      </c>
      <c r="I665" s="54">
        <v>11563.49</v>
      </c>
      <c r="J665" s="54">
        <v>9111.98</v>
      </c>
      <c r="K665" s="54">
        <v>9588.81</v>
      </c>
      <c r="L665" s="54">
        <v>9600</v>
      </c>
      <c r="M665" s="54">
        <f t="shared" si="275"/>
        <v>9600</v>
      </c>
      <c r="N665" s="54">
        <f t="shared" si="275"/>
        <v>9600</v>
      </c>
      <c r="O665" s="54">
        <v>8420.48</v>
      </c>
      <c r="P665" s="54">
        <f t="shared" si="274"/>
        <v>95999.999999999985</v>
      </c>
    </row>
    <row r="666" spans="1:16">
      <c r="A666" s="21" t="s">
        <v>1499</v>
      </c>
      <c r="B666" s="23" t="s">
        <v>173</v>
      </c>
      <c r="C666" s="22" t="s">
        <v>1500</v>
      </c>
      <c r="D666" s="54">
        <v>9107.27</v>
      </c>
      <c r="E666" s="54">
        <v>8646.83</v>
      </c>
      <c r="F666" s="54">
        <v>6847.87</v>
      </c>
      <c r="G666" s="54">
        <v>8398.14</v>
      </c>
      <c r="H666" s="54">
        <v>9600.73</v>
      </c>
      <c r="I666" s="54">
        <v>9319.61</v>
      </c>
      <c r="J666" s="54">
        <v>8784.5499999999993</v>
      </c>
      <c r="K666" s="54">
        <v>8825.08</v>
      </c>
      <c r="L666" s="54">
        <v>9000</v>
      </c>
      <c r="M666" s="54">
        <f t="shared" si="275"/>
        <v>9000</v>
      </c>
      <c r="N666" s="54">
        <f t="shared" si="275"/>
        <v>9000</v>
      </c>
      <c r="O666" s="54">
        <v>16469.919999999998</v>
      </c>
      <c r="P666" s="54">
        <f t="shared" si="274"/>
        <v>113000</v>
      </c>
    </row>
    <row r="667" spans="1:16">
      <c r="A667" s="28" t="s">
        <v>1501</v>
      </c>
      <c r="B667" s="24"/>
      <c r="C667" s="29" t="s">
        <v>1502</v>
      </c>
      <c r="D667" s="54">
        <f>D668+D669</f>
        <v>2068583.63</v>
      </c>
      <c r="E667" s="54">
        <f t="shared" ref="E667:P667" si="276">E668+E669</f>
        <v>1221365.6299999999</v>
      </c>
      <c r="F667" s="54">
        <f t="shared" si="276"/>
        <v>1200962.02</v>
      </c>
      <c r="G667" s="54">
        <f t="shared" si="276"/>
        <v>1216468.75</v>
      </c>
      <c r="H667" s="54">
        <f t="shared" si="276"/>
        <v>1398086.61</v>
      </c>
      <c r="I667" s="54">
        <f t="shared" si="276"/>
        <v>1550832.5499999998</v>
      </c>
      <c r="J667" s="54">
        <f t="shared" si="276"/>
        <v>1432475.16</v>
      </c>
      <c r="K667" s="54">
        <f t="shared" si="276"/>
        <v>1425508.0999999999</v>
      </c>
      <c r="L667" s="54">
        <f t="shared" si="276"/>
        <v>1427000</v>
      </c>
      <c r="M667" s="54">
        <f t="shared" si="276"/>
        <v>1427000</v>
      </c>
      <c r="N667" s="54">
        <f t="shared" si="276"/>
        <v>1427000</v>
      </c>
      <c r="O667" s="54">
        <f t="shared" si="276"/>
        <v>2985417.5500000003</v>
      </c>
      <c r="P667" s="54">
        <f t="shared" si="276"/>
        <v>18780700</v>
      </c>
    </row>
    <row r="668" spans="1:16">
      <c r="A668" s="21" t="s">
        <v>1503</v>
      </c>
      <c r="B668" s="23" t="s">
        <v>173</v>
      </c>
      <c r="C668" s="22" t="s">
        <v>1504</v>
      </c>
      <c r="D668" s="54">
        <v>0</v>
      </c>
      <c r="E668" s="54">
        <v>47870.42</v>
      </c>
      <c r="F668" s="54">
        <v>18550.32</v>
      </c>
      <c r="G668" s="54">
        <v>18819.98</v>
      </c>
      <c r="H668" s="54">
        <v>22187.599999999999</v>
      </c>
      <c r="I668" s="54">
        <v>25227.4</v>
      </c>
      <c r="J668" s="54">
        <v>0</v>
      </c>
      <c r="K668" s="54">
        <v>40066.22</v>
      </c>
      <c r="L668" s="54">
        <v>27000</v>
      </c>
      <c r="M668" s="54">
        <f>L668</f>
        <v>27000</v>
      </c>
      <c r="N668" s="54">
        <f>M668</f>
        <v>27000</v>
      </c>
      <c r="O668" s="54">
        <v>26978.06</v>
      </c>
      <c r="P668" s="54">
        <f t="shared" si="274"/>
        <v>280700</v>
      </c>
    </row>
    <row r="669" spans="1:16">
      <c r="A669" s="21" t="s">
        <v>1505</v>
      </c>
      <c r="B669" s="23" t="s">
        <v>173</v>
      </c>
      <c r="C669" s="22" t="s">
        <v>1506</v>
      </c>
      <c r="D669" s="54">
        <v>2068583.63</v>
      </c>
      <c r="E669" s="54">
        <v>1173495.21</v>
      </c>
      <c r="F669" s="54">
        <v>1182411.7</v>
      </c>
      <c r="G669" s="54">
        <v>1197648.77</v>
      </c>
      <c r="H669" s="54">
        <v>1375899.01</v>
      </c>
      <c r="I669" s="54">
        <v>1525605.15</v>
      </c>
      <c r="J669" s="54">
        <v>1432475.16</v>
      </c>
      <c r="K669" s="54">
        <v>1385441.88</v>
      </c>
      <c r="L669" s="54">
        <v>1400000</v>
      </c>
      <c r="M669" s="54">
        <f>L669</f>
        <v>1400000</v>
      </c>
      <c r="N669" s="54">
        <f>M669</f>
        <v>1400000</v>
      </c>
      <c r="O669" s="54">
        <v>2958439.49</v>
      </c>
      <c r="P669" s="54">
        <f t="shared" si="274"/>
        <v>18500000</v>
      </c>
    </row>
    <row r="670" spans="1:16">
      <c r="A670" s="38" t="s">
        <v>1507</v>
      </c>
      <c r="B670" s="31"/>
      <c r="C670" s="64" t="s">
        <v>1508</v>
      </c>
      <c r="D670" s="40">
        <f t="shared" ref="D670:I670" si="277">SUM(D671:D676)</f>
        <v>-3666339.98</v>
      </c>
      <c r="E670" s="40">
        <f t="shared" si="277"/>
        <v>-2677826.86</v>
      </c>
      <c r="F670" s="40">
        <f t="shared" si="277"/>
        <v>-2228769.1399999997</v>
      </c>
      <c r="G670" s="40">
        <f t="shared" si="277"/>
        <v>-2897236.18</v>
      </c>
      <c r="H670" s="40">
        <f t="shared" si="277"/>
        <v>-2855005.08</v>
      </c>
      <c r="I670" s="40">
        <f t="shared" si="277"/>
        <v>-2421838.5599999996</v>
      </c>
      <c r="J670" s="40">
        <f t="shared" ref="J670:O670" si="278">SUM(J671:J676)</f>
        <v>-2973652.8099999996</v>
      </c>
      <c r="K670" s="40">
        <f t="shared" si="278"/>
        <v>-2163278.87</v>
      </c>
      <c r="L670" s="40">
        <f t="shared" si="278"/>
        <v>-2406260.83</v>
      </c>
      <c r="M670" s="40">
        <f t="shared" si="278"/>
        <v>-2016675.08</v>
      </c>
      <c r="N670" s="40">
        <f t="shared" si="278"/>
        <v>-2453163.58</v>
      </c>
      <c r="O670" s="40">
        <f t="shared" si="278"/>
        <v>-3931362.83</v>
      </c>
      <c r="P670" s="40">
        <f>SUM(P671:P676)</f>
        <v>-32691409.800000001</v>
      </c>
    </row>
    <row r="671" spans="1:16">
      <c r="A671" s="50" t="s">
        <v>762</v>
      </c>
      <c r="B671" s="31"/>
      <c r="C671" s="50" t="s">
        <v>1509</v>
      </c>
      <c r="D671" s="54">
        <f t="shared" ref="D671:O671" si="279">-D301</f>
        <v>-1128351.6299999999</v>
      </c>
      <c r="E671" s="54">
        <f t="shared" si="279"/>
        <v>-1204914.5</v>
      </c>
      <c r="F671" s="54">
        <f t="shared" si="279"/>
        <v>-714749.34</v>
      </c>
      <c r="G671" s="54">
        <f t="shared" si="279"/>
        <v>-815766.01</v>
      </c>
      <c r="H671" s="54">
        <f t="shared" si="279"/>
        <v>-1087108.55</v>
      </c>
      <c r="I671" s="54">
        <f t="shared" si="279"/>
        <v>-815261.22</v>
      </c>
      <c r="J671" s="54">
        <f t="shared" si="279"/>
        <v>-700206.25</v>
      </c>
      <c r="K671" s="54">
        <f t="shared" si="279"/>
        <v>-850631.45</v>
      </c>
      <c r="L671" s="54">
        <f t="shared" si="279"/>
        <v>-743291.25</v>
      </c>
      <c r="M671" s="54">
        <f t="shared" si="279"/>
        <v>-727217.5</v>
      </c>
      <c r="N671" s="54">
        <f t="shared" si="279"/>
        <v>-1009808</v>
      </c>
      <c r="O671" s="54">
        <f t="shared" si="279"/>
        <v>-1574849</v>
      </c>
      <c r="P671" s="54">
        <f t="shared" ref="P671:P764" si="280">SUM(D671:O671)</f>
        <v>-11372154.699999999</v>
      </c>
    </row>
    <row r="672" spans="1:16">
      <c r="A672" s="50" t="s">
        <v>772</v>
      </c>
      <c r="B672" s="31"/>
      <c r="C672" s="50" t="s">
        <v>1510</v>
      </c>
      <c r="D672" s="54">
        <f t="shared" ref="D672:O672" si="281">-D306</f>
        <v>-9482.31</v>
      </c>
      <c r="E672" s="54">
        <f t="shared" si="281"/>
        <v>-137.78</v>
      </c>
      <c r="F672" s="54">
        <f t="shared" si="281"/>
        <v>-207.58</v>
      </c>
      <c r="G672" s="54">
        <f t="shared" si="281"/>
        <v>-849.01</v>
      </c>
      <c r="H672" s="54">
        <f t="shared" si="281"/>
        <v>-557.4</v>
      </c>
      <c r="I672" s="54">
        <f t="shared" si="281"/>
        <v>-172.71</v>
      </c>
      <c r="J672" s="54">
        <f t="shared" si="281"/>
        <v>-459.77</v>
      </c>
      <c r="K672" s="54">
        <f t="shared" si="281"/>
        <v>-1806.38</v>
      </c>
      <c r="L672" s="54">
        <f t="shared" si="281"/>
        <v>-16020</v>
      </c>
      <c r="M672" s="54">
        <f t="shared" si="281"/>
        <v>-58400</v>
      </c>
      <c r="N672" s="54">
        <f t="shared" si="281"/>
        <v>-9100</v>
      </c>
      <c r="O672" s="54">
        <f t="shared" si="281"/>
        <v>-7140</v>
      </c>
      <c r="P672" s="54">
        <f t="shared" si="280"/>
        <v>-104332.94</v>
      </c>
    </row>
    <row r="673" spans="1:16">
      <c r="A673" s="50" t="s">
        <v>917</v>
      </c>
      <c r="B673" s="31"/>
      <c r="C673" s="50" t="s">
        <v>1511</v>
      </c>
      <c r="D673" s="54">
        <f t="shared" ref="D673:O673" si="282">-D379</f>
        <v>-9511.58</v>
      </c>
      <c r="E673" s="54">
        <f t="shared" si="282"/>
        <v>-9511.58</v>
      </c>
      <c r="F673" s="54">
        <f t="shared" si="282"/>
        <v>0</v>
      </c>
      <c r="G673" s="54">
        <f t="shared" si="282"/>
        <v>-9511.58</v>
      </c>
      <c r="H673" s="54">
        <f t="shared" si="282"/>
        <v>-9511.58</v>
      </c>
      <c r="I673" s="54">
        <f t="shared" si="282"/>
        <v>-9511.58</v>
      </c>
      <c r="J673" s="54">
        <f t="shared" si="282"/>
        <v>-9511.58</v>
      </c>
      <c r="K673" s="54">
        <f t="shared" si="282"/>
        <v>-9511.58</v>
      </c>
      <c r="L673" s="54">
        <f t="shared" si="282"/>
        <v>-9511.58</v>
      </c>
      <c r="M673" s="54">
        <f t="shared" si="282"/>
        <v>-9511.58</v>
      </c>
      <c r="N673" s="54">
        <f t="shared" si="282"/>
        <v>-9511.58</v>
      </c>
      <c r="O673" s="54">
        <f t="shared" si="282"/>
        <v>-9511.58</v>
      </c>
      <c r="P673" s="54">
        <f t="shared" si="280"/>
        <v>-104627.38</v>
      </c>
    </row>
    <row r="674" spans="1:16" ht="11.25" customHeight="1">
      <c r="A674" s="50" t="s">
        <v>941</v>
      </c>
      <c r="B674" s="31"/>
      <c r="C674" s="50" t="s">
        <v>1512</v>
      </c>
      <c r="D674" s="54">
        <f t="shared" ref="D674:O674" si="283">-D391</f>
        <v>-1047518.66</v>
      </c>
      <c r="E674" s="54">
        <f t="shared" si="283"/>
        <v>-1139001.8899999999</v>
      </c>
      <c r="F674" s="54">
        <f t="shared" si="283"/>
        <v>-1144948.23</v>
      </c>
      <c r="G674" s="54">
        <f t="shared" si="283"/>
        <v>-1440400.79</v>
      </c>
      <c r="H674" s="54">
        <f t="shared" si="283"/>
        <v>-1024329.57</v>
      </c>
      <c r="I674" s="54">
        <f t="shared" si="283"/>
        <v>-995406.19</v>
      </c>
      <c r="J674" s="54">
        <f t="shared" si="283"/>
        <v>-1478190.78</v>
      </c>
      <c r="K674" s="54">
        <f t="shared" si="283"/>
        <v>-1038836.15</v>
      </c>
      <c r="L674" s="54">
        <f t="shared" si="283"/>
        <v>-1497320.25</v>
      </c>
      <c r="M674" s="54">
        <f t="shared" si="283"/>
        <v>-1116384.75</v>
      </c>
      <c r="N674" s="54">
        <f t="shared" si="283"/>
        <v>-1334362.75</v>
      </c>
      <c r="O674" s="54">
        <f t="shared" si="283"/>
        <v>-1618459.75</v>
      </c>
      <c r="P674" s="54">
        <f t="shared" si="280"/>
        <v>-14875159.76</v>
      </c>
    </row>
    <row r="675" spans="1:16">
      <c r="A675" s="65" t="s">
        <v>951</v>
      </c>
      <c r="B675" s="31"/>
      <c r="C675" s="65" t="s">
        <v>1513</v>
      </c>
      <c r="D675" s="54">
        <f>-D396</f>
        <v>-1445966.71</v>
      </c>
      <c r="E675" s="54">
        <f>-E396</f>
        <v>-305095.34999999998</v>
      </c>
      <c r="F675" s="54">
        <f>-F396</f>
        <v>-350117.23</v>
      </c>
      <c r="G675" s="54">
        <f>-G396</f>
        <v>-608377.37</v>
      </c>
      <c r="H675" s="54">
        <f>-H396</f>
        <v>-712367.69</v>
      </c>
      <c r="I675" s="91">
        <v>-578896.06999999995</v>
      </c>
      <c r="J675" s="54">
        <v>-762822.36</v>
      </c>
      <c r="K675" s="54">
        <f>-K396</f>
        <v>-240891.95</v>
      </c>
      <c r="L675" s="54">
        <f>-L396</f>
        <v>-114903.5</v>
      </c>
      <c r="M675" s="54">
        <f>-M396</f>
        <v>-80558.75</v>
      </c>
      <c r="N675" s="54">
        <f>-N396</f>
        <v>-64379.75</v>
      </c>
      <c r="O675" s="54">
        <f>-O396</f>
        <v>-696534.75</v>
      </c>
      <c r="P675" s="54">
        <f t="shared" si="280"/>
        <v>-5960911.4800000004</v>
      </c>
    </row>
    <row r="676" spans="1:16">
      <c r="A676" s="65" t="s">
        <v>961</v>
      </c>
      <c r="B676" s="31"/>
      <c r="C676" s="65" t="s">
        <v>1514</v>
      </c>
      <c r="D676" s="54">
        <f t="shared" ref="D676:O676" si="284">-D401</f>
        <v>-25509.09</v>
      </c>
      <c r="E676" s="54">
        <f t="shared" si="284"/>
        <v>-19165.759999999998</v>
      </c>
      <c r="F676" s="54">
        <f t="shared" si="284"/>
        <v>-18746.759999999998</v>
      </c>
      <c r="G676" s="54">
        <f t="shared" si="284"/>
        <v>-22331.42</v>
      </c>
      <c r="H676" s="54">
        <f t="shared" si="284"/>
        <v>-21130.29</v>
      </c>
      <c r="I676" s="54">
        <f t="shared" si="284"/>
        <v>-22590.79</v>
      </c>
      <c r="J676" s="54">
        <f t="shared" si="284"/>
        <v>-22462.07</v>
      </c>
      <c r="K676" s="54">
        <f t="shared" si="284"/>
        <v>-21601.360000000001</v>
      </c>
      <c r="L676" s="54">
        <f t="shared" si="284"/>
        <v>-25214.25</v>
      </c>
      <c r="M676" s="54">
        <f t="shared" si="284"/>
        <v>-24602.5</v>
      </c>
      <c r="N676" s="54">
        <f t="shared" si="284"/>
        <v>-26001.5</v>
      </c>
      <c r="O676" s="54">
        <f t="shared" si="284"/>
        <v>-24867.75</v>
      </c>
      <c r="P676" s="54">
        <f t="shared" si="280"/>
        <v>-274223.54000000004</v>
      </c>
    </row>
    <row r="677" spans="1:16">
      <c r="A677" s="38"/>
      <c r="B677" s="31"/>
      <c r="C677" s="64" t="s">
        <v>1515</v>
      </c>
      <c r="D677" s="40">
        <f t="shared" ref="D677:P677" si="285">SUM(D678:D689)</f>
        <v>-13420.12</v>
      </c>
      <c r="E677" s="40">
        <f t="shared" si="285"/>
        <v>-46183.75</v>
      </c>
      <c r="F677" s="40">
        <f t="shared" si="285"/>
        <v>-55351.21</v>
      </c>
      <c r="G677" s="40">
        <f t="shared" si="285"/>
        <v>-55869.939999999995</v>
      </c>
      <c r="H677" s="40">
        <f t="shared" si="285"/>
        <v>-64350.559999999998</v>
      </c>
      <c r="I677" s="40">
        <f t="shared" si="285"/>
        <v>-65194.060000000005</v>
      </c>
      <c r="J677" s="40">
        <f t="shared" si="285"/>
        <v>-70875.459999999992</v>
      </c>
      <c r="K677" s="40">
        <f t="shared" si="285"/>
        <v>-73481.86</v>
      </c>
      <c r="L677" s="40">
        <f t="shared" si="285"/>
        <v>0</v>
      </c>
      <c r="M677" s="40">
        <f t="shared" si="285"/>
        <v>0</v>
      </c>
      <c r="N677" s="40">
        <f t="shared" si="285"/>
        <v>0</v>
      </c>
      <c r="O677" s="40">
        <f t="shared" si="285"/>
        <v>0</v>
      </c>
      <c r="P677" s="40">
        <f t="shared" si="285"/>
        <v>-444726.95999999996</v>
      </c>
    </row>
    <row r="678" spans="1:16">
      <c r="A678" s="65" t="s">
        <v>28</v>
      </c>
      <c r="B678" s="31" t="s">
        <v>29</v>
      </c>
      <c r="C678" s="65" t="s">
        <v>30</v>
      </c>
      <c r="D678" s="54"/>
      <c r="E678" s="54"/>
      <c r="F678" s="54">
        <v>-148.69</v>
      </c>
      <c r="G678" s="54"/>
      <c r="H678" s="54"/>
      <c r="I678" s="54">
        <v>0</v>
      </c>
      <c r="J678" s="54"/>
      <c r="K678" s="54"/>
      <c r="L678" s="54"/>
      <c r="M678" s="54"/>
      <c r="N678" s="54"/>
      <c r="O678" s="54"/>
      <c r="P678" s="54">
        <f t="shared" si="280"/>
        <v>-148.69</v>
      </c>
    </row>
    <row r="679" spans="1:16">
      <c r="A679" s="65" t="s">
        <v>31</v>
      </c>
      <c r="B679" s="31" t="s">
        <v>32</v>
      </c>
      <c r="C679" s="65" t="s">
        <v>33</v>
      </c>
      <c r="D679" s="54"/>
      <c r="E679" s="54"/>
      <c r="F679" s="54">
        <v>-61.93</v>
      </c>
      <c r="G679" s="54"/>
      <c r="H679" s="54"/>
      <c r="I679" s="54">
        <v>0</v>
      </c>
      <c r="J679" s="54"/>
      <c r="K679" s="54"/>
      <c r="L679" s="54"/>
      <c r="M679" s="54"/>
      <c r="N679" s="54"/>
      <c r="O679" s="54"/>
      <c r="P679" s="54">
        <f t="shared" si="280"/>
        <v>-61.93</v>
      </c>
    </row>
    <row r="680" spans="1:16">
      <c r="A680" s="65" t="s">
        <v>34</v>
      </c>
      <c r="B680" s="31" t="s">
        <v>35</v>
      </c>
      <c r="C680" s="65" t="s">
        <v>36</v>
      </c>
      <c r="D680" s="54"/>
      <c r="E680" s="54"/>
      <c r="F680" s="54">
        <v>-37.200000000000003</v>
      </c>
      <c r="G680" s="54"/>
      <c r="H680" s="54"/>
      <c r="I680" s="54">
        <v>0</v>
      </c>
      <c r="J680" s="54"/>
      <c r="K680" s="54"/>
      <c r="L680" s="54"/>
      <c r="M680" s="54"/>
      <c r="N680" s="54"/>
      <c r="O680" s="54"/>
      <c r="P680" s="54">
        <f t="shared" si="280"/>
        <v>-37.200000000000003</v>
      </c>
    </row>
    <row r="681" spans="1:16">
      <c r="A681" s="92" t="s">
        <v>101</v>
      </c>
      <c r="B681" s="88" t="s">
        <v>29</v>
      </c>
      <c r="C681" s="92" t="s">
        <v>1516</v>
      </c>
      <c r="D681" s="54"/>
      <c r="E681" s="54"/>
      <c r="F681" s="54"/>
      <c r="G681" s="54"/>
      <c r="H681" s="54"/>
      <c r="I681" s="54">
        <v>-1528.95</v>
      </c>
      <c r="J681" s="54"/>
      <c r="K681" s="54"/>
      <c r="L681" s="54"/>
      <c r="M681" s="54"/>
      <c r="N681" s="54"/>
      <c r="O681" s="54"/>
      <c r="P681" s="54">
        <f t="shared" si="280"/>
        <v>-1528.95</v>
      </c>
    </row>
    <row r="682" spans="1:16">
      <c r="A682" s="92" t="s">
        <v>103</v>
      </c>
      <c r="B682" s="88" t="s">
        <v>32</v>
      </c>
      <c r="C682" s="92" t="s">
        <v>1517</v>
      </c>
      <c r="D682" s="54"/>
      <c r="E682" s="54"/>
      <c r="F682" s="54"/>
      <c r="G682" s="54"/>
      <c r="H682" s="54"/>
      <c r="I682" s="54">
        <v>-637.05999999999995</v>
      </c>
      <c r="J682" s="54"/>
      <c r="K682" s="54"/>
      <c r="L682" s="54"/>
      <c r="M682" s="54"/>
      <c r="N682" s="54"/>
      <c r="O682" s="54"/>
      <c r="P682" s="54">
        <f t="shared" si="280"/>
        <v>-637.05999999999995</v>
      </c>
    </row>
    <row r="683" spans="1:16">
      <c r="A683" s="92" t="s">
        <v>105</v>
      </c>
      <c r="B683" s="88" t="s">
        <v>35</v>
      </c>
      <c r="C683" s="92" t="s">
        <v>1518</v>
      </c>
      <c r="D683" s="54"/>
      <c r="E683" s="54"/>
      <c r="F683" s="54"/>
      <c r="G683" s="54"/>
      <c r="H683" s="54"/>
      <c r="I683" s="54">
        <v>-382.24</v>
      </c>
      <c r="J683" s="54"/>
      <c r="K683" s="54"/>
      <c r="L683" s="54"/>
      <c r="M683" s="54"/>
      <c r="N683" s="54"/>
      <c r="O683" s="54"/>
      <c r="P683" s="54">
        <f t="shared" si="280"/>
        <v>-382.24</v>
      </c>
    </row>
    <row r="684" spans="1:16">
      <c r="A684" s="65" t="s">
        <v>112</v>
      </c>
      <c r="B684" s="31" t="s">
        <v>29</v>
      </c>
      <c r="C684" s="65" t="s">
        <v>113</v>
      </c>
      <c r="D684" s="54">
        <v>-8052.07</v>
      </c>
      <c r="E684" s="54">
        <v>-27710.23</v>
      </c>
      <c r="F684" s="54">
        <v>-33058.79</v>
      </c>
      <c r="G684" s="54">
        <v>-33521.97</v>
      </c>
      <c r="H684" s="54">
        <v>-38610.32</v>
      </c>
      <c r="I684" s="54">
        <v>-37587.49</v>
      </c>
      <c r="J684" s="54">
        <v>-42525.27</v>
      </c>
      <c r="K684" s="54">
        <v>-44519.6</v>
      </c>
      <c r="L684" s="54"/>
      <c r="M684" s="54"/>
      <c r="N684" s="54"/>
      <c r="O684" s="54"/>
      <c r="P684" s="54">
        <f t="shared" si="280"/>
        <v>-265585.74</v>
      </c>
    </row>
    <row r="685" spans="1:16">
      <c r="A685" s="65" t="s">
        <v>114</v>
      </c>
      <c r="B685" s="31" t="s">
        <v>32</v>
      </c>
      <c r="C685" s="65" t="s">
        <v>115</v>
      </c>
      <c r="D685" s="54">
        <v>-3355.03</v>
      </c>
      <c r="E685" s="54">
        <v>-11545.95</v>
      </c>
      <c r="F685" s="54">
        <v>-13774.49</v>
      </c>
      <c r="G685" s="54">
        <v>-13967.48</v>
      </c>
      <c r="H685" s="54">
        <v>-16087.65</v>
      </c>
      <c r="I685" s="54">
        <v>-15661.45</v>
      </c>
      <c r="J685" s="54">
        <v>-17718.87</v>
      </c>
      <c r="K685" s="54">
        <v>-18370.48</v>
      </c>
      <c r="L685" s="54"/>
      <c r="M685" s="54"/>
      <c r="N685" s="54"/>
      <c r="O685" s="54"/>
      <c r="P685" s="54">
        <f t="shared" si="280"/>
        <v>-110481.4</v>
      </c>
    </row>
    <row r="686" spans="1:16">
      <c r="A686" s="65" t="s">
        <v>116</v>
      </c>
      <c r="B686" s="31" t="s">
        <v>35</v>
      </c>
      <c r="C686" s="65" t="s">
        <v>117</v>
      </c>
      <c r="D686" s="54">
        <v>-2013.02</v>
      </c>
      <c r="E686" s="54">
        <v>-6927.57</v>
      </c>
      <c r="F686" s="54">
        <v>-8264.69</v>
      </c>
      <c r="G686" s="54">
        <v>-8380.49</v>
      </c>
      <c r="H686" s="54">
        <v>-9652.59</v>
      </c>
      <c r="I686" s="54">
        <v>-9396.8700000000008</v>
      </c>
      <c r="J686" s="54">
        <v>-10631.32</v>
      </c>
      <c r="K686" s="54">
        <v>-10591.78</v>
      </c>
      <c r="L686" s="54"/>
      <c r="M686" s="54"/>
      <c r="N686" s="54"/>
      <c r="O686" s="54"/>
      <c r="P686" s="54">
        <f t="shared" si="280"/>
        <v>-65858.33</v>
      </c>
    </row>
    <row r="687" spans="1:16">
      <c r="A687" s="65" t="s">
        <v>1093</v>
      </c>
      <c r="B687" s="31" t="s">
        <v>29</v>
      </c>
      <c r="C687" s="65" t="s">
        <v>1094</v>
      </c>
      <c r="D687" s="54"/>
      <c r="E687" s="54"/>
      <c r="F687" s="54">
        <v>-3.25</v>
      </c>
      <c r="G687" s="54"/>
      <c r="H687" s="54"/>
      <c r="I687" s="54"/>
      <c r="J687" s="54"/>
      <c r="K687" s="54"/>
      <c r="L687" s="54"/>
      <c r="M687" s="54"/>
      <c r="N687" s="54"/>
      <c r="O687" s="54"/>
      <c r="P687" s="54">
        <f t="shared" si="280"/>
        <v>-3.25</v>
      </c>
    </row>
    <row r="688" spans="1:16">
      <c r="A688" s="65" t="s">
        <v>1095</v>
      </c>
      <c r="B688" s="31" t="s">
        <v>32</v>
      </c>
      <c r="C688" s="65" t="s">
        <v>1096</v>
      </c>
      <c r="D688" s="54"/>
      <c r="E688" s="54"/>
      <c r="F688" s="54">
        <v>-1.36</v>
      </c>
      <c r="G688" s="54"/>
      <c r="H688" s="54"/>
      <c r="I688" s="54"/>
      <c r="J688" s="54"/>
      <c r="K688" s="54"/>
      <c r="L688" s="54"/>
      <c r="M688" s="54"/>
      <c r="N688" s="54"/>
      <c r="O688" s="54"/>
      <c r="P688" s="54">
        <f t="shared" si="280"/>
        <v>-1.36</v>
      </c>
    </row>
    <row r="689" spans="1:16">
      <c r="A689" s="65" t="s">
        <v>1097</v>
      </c>
      <c r="B689" s="31" t="s">
        <v>35</v>
      </c>
      <c r="C689" s="65" t="s">
        <v>1098</v>
      </c>
      <c r="D689" s="54"/>
      <c r="E689" s="54"/>
      <c r="F689" s="54">
        <v>-0.81</v>
      </c>
      <c r="G689" s="54"/>
      <c r="H689" s="54"/>
      <c r="I689" s="54"/>
      <c r="J689" s="54"/>
      <c r="K689" s="54"/>
      <c r="L689" s="54"/>
      <c r="M689" s="54"/>
      <c r="N689" s="54"/>
      <c r="O689" s="54"/>
      <c r="P689" s="54">
        <f t="shared" si="280"/>
        <v>-0.81</v>
      </c>
    </row>
    <row r="690" spans="1:16">
      <c r="A690" s="65"/>
      <c r="B690" s="31"/>
      <c r="C690" s="64" t="s">
        <v>1519</v>
      </c>
      <c r="D690" s="40">
        <f>SUM(D691:D726)</f>
        <v>-8598.17</v>
      </c>
      <c r="E690" s="40">
        <f t="shared" ref="E690:P690" si="286">SUM(E691:E727)</f>
        <v>-7796.51</v>
      </c>
      <c r="F690" s="40">
        <f t="shared" si="286"/>
        <v>-18627.519999999997</v>
      </c>
      <c r="G690" s="40">
        <f t="shared" si="286"/>
        <v>-24002.010000000002</v>
      </c>
      <c r="H690" s="40">
        <f t="shared" si="286"/>
        <v>-21704.109999999997</v>
      </c>
      <c r="I690" s="40">
        <f t="shared" si="286"/>
        <v>-45894.47</v>
      </c>
      <c r="J690" s="40">
        <f t="shared" si="286"/>
        <v>-116109.79</v>
      </c>
      <c r="K690" s="40">
        <f t="shared" si="286"/>
        <v>-87275.470000000016</v>
      </c>
      <c r="L690" s="40">
        <f t="shared" si="286"/>
        <v>0</v>
      </c>
      <c r="M690" s="40">
        <f t="shared" si="286"/>
        <v>0</v>
      </c>
      <c r="N690" s="40">
        <f t="shared" si="286"/>
        <v>0</v>
      </c>
      <c r="O690" s="40">
        <f t="shared" si="286"/>
        <v>0</v>
      </c>
      <c r="P690" s="40">
        <f t="shared" si="286"/>
        <v>-330008.0500000001</v>
      </c>
    </row>
    <row r="691" spans="1:16" ht="13.5" customHeight="1">
      <c r="A691" s="65" t="s">
        <v>28</v>
      </c>
      <c r="B691" s="31" t="s">
        <v>29</v>
      </c>
      <c r="C691" s="65" t="s">
        <v>30</v>
      </c>
      <c r="D691" s="54">
        <v>-541.96</v>
      </c>
      <c r="E691" s="54"/>
      <c r="F691" s="54">
        <v>-3101.39</v>
      </c>
      <c r="G691" s="54">
        <v>-196.57</v>
      </c>
      <c r="H691" s="54"/>
      <c r="I691" s="54">
        <v>-514.41999999999996</v>
      </c>
      <c r="J691" s="54">
        <v>-1825.24</v>
      </c>
      <c r="K691" s="54"/>
      <c r="L691" s="54"/>
      <c r="M691" s="54"/>
      <c r="N691" s="54"/>
      <c r="O691" s="54"/>
      <c r="P691" s="54">
        <f t="shared" si="280"/>
        <v>-6179.58</v>
      </c>
    </row>
    <row r="692" spans="1:16">
      <c r="A692" s="65" t="s">
        <v>31</v>
      </c>
      <c r="B692" s="31" t="s">
        <v>32</v>
      </c>
      <c r="C692" s="65" t="s">
        <v>33</v>
      </c>
      <c r="D692" s="54">
        <v>-225.82</v>
      </c>
      <c r="E692" s="54"/>
      <c r="F692" s="54">
        <v>-1292.26</v>
      </c>
      <c r="G692" s="54">
        <v>-81.900000000000006</v>
      </c>
      <c r="H692" s="54"/>
      <c r="I692" s="54">
        <v>-214.34</v>
      </c>
      <c r="J692" s="54">
        <v>-760.54</v>
      </c>
      <c r="K692" s="54"/>
      <c r="L692" s="54"/>
      <c r="M692" s="54"/>
      <c r="N692" s="54"/>
      <c r="O692" s="54"/>
      <c r="P692" s="54">
        <f t="shared" si="280"/>
        <v>-2574.8599999999997</v>
      </c>
    </row>
    <row r="693" spans="1:16">
      <c r="A693" s="65" t="s">
        <v>34</v>
      </c>
      <c r="B693" s="31" t="s">
        <v>35</v>
      </c>
      <c r="C693" s="65" t="s">
        <v>36</v>
      </c>
      <c r="D693" s="54">
        <v>-135.49</v>
      </c>
      <c r="E693" s="54"/>
      <c r="F693" s="54">
        <v>-775.37</v>
      </c>
      <c r="G693" s="54">
        <v>-49.14</v>
      </c>
      <c r="H693" s="54"/>
      <c r="I693" s="54">
        <v>-128.61000000000001</v>
      </c>
      <c r="J693" s="54">
        <v>-456.34</v>
      </c>
      <c r="K693" s="54"/>
      <c r="L693" s="54"/>
      <c r="M693" s="54"/>
      <c r="N693" s="54"/>
      <c r="O693" s="54"/>
      <c r="P693" s="54">
        <f t="shared" si="280"/>
        <v>-1544.95</v>
      </c>
    </row>
    <row r="694" spans="1:16">
      <c r="A694" s="65" t="s">
        <v>112</v>
      </c>
      <c r="B694" s="31" t="s">
        <v>29</v>
      </c>
      <c r="C694" s="65" t="s">
        <v>113</v>
      </c>
      <c r="D694" s="54">
        <v>-61.18</v>
      </c>
      <c r="E694" s="54"/>
      <c r="F694" s="54"/>
      <c r="G694" s="54">
        <v>-6548.49</v>
      </c>
      <c r="H694" s="54">
        <v>-11870.75</v>
      </c>
      <c r="I694" s="54">
        <v>-5181.47</v>
      </c>
      <c r="J694" s="54">
        <v>-22326.03</v>
      </c>
      <c r="K694" s="54"/>
      <c r="L694" s="54"/>
      <c r="M694" s="54"/>
      <c r="N694" s="54"/>
      <c r="O694" s="54"/>
      <c r="P694" s="54">
        <f>SUM(D694:O694)</f>
        <v>-45987.92</v>
      </c>
    </row>
    <row r="695" spans="1:16">
      <c r="A695" s="65" t="s">
        <v>114</v>
      </c>
      <c r="B695" s="31" t="s">
        <v>32</v>
      </c>
      <c r="C695" s="65" t="s">
        <v>115</v>
      </c>
      <c r="D695" s="54">
        <v>-25.49</v>
      </c>
      <c r="E695" s="54"/>
      <c r="F695" s="54"/>
      <c r="G695" s="54">
        <v>-2728.54</v>
      </c>
      <c r="H695" s="54">
        <v>-4946.1499999999996</v>
      </c>
      <c r="I695" s="54">
        <v>-2158.96</v>
      </c>
      <c r="J695" s="54">
        <v>-9302.5300000000007</v>
      </c>
      <c r="K695" s="54"/>
      <c r="L695" s="54"/>
      <c r="M695" s="54"/>
      <c r="N695" s="54"/>
      <c r="O695" s="54"/>
      <c r="P695" s="54">
        <f>SUM(D695:O695)</f>
        <v>-19161.669999999998</v>
      </c>
    </row>
    <row r="696" spans="1:16">
      <c r="A696" s="65" t="s">
        <v>116</v>
      </c>
      <c r="B696" s="31" t="s">
        <v>35</v>
      </c>
      <c r="C696" s="65" t="s">
        <v>117</v>
      </c>
      <c r="D696" s="54">
        <v>-15.29</v>
      </c>
      <c r="E696" s="54"/>
      <c r="F696" s="54"/>
      <c r="G696" s="54">
        <v>-1637.12</v>
      </c>
      <c r="H696" s="54">
        <v>-2967.69</v>
      </c>
      <c r="I696" s="54">
        <v>-1295.3699999999999</v>
      </c>
      <c r="J696" s="54">
        <v>-5581.53</v>
      </c>
      <c r="K696" s="54"/>
      <c r="L696" s="54"/>
      <c r="M696" s="54"/>
      <c r="N696" s="54"/>
      <c r="O696" s="54"/>
      <c r="P696" s="54">
        <f>SUM(D696:O696)</f>
        <v>-11497</v>
      </c>
    </row>
    <row r="697" spans="1:16">
      <c r="A697" s="65" t="s">
        <v>101</v>
      </c>
      <c r="B697" s="31" t="s">
        <v>29</v>
      </c>
      <c r="C697" s="65" t="s">
        <v>102</v>
      </c>
      <c r="D697" s="54"/>
      <c r="E697" s="54">
        <v>-925.22</v>
      </c>
      <c r="F697" s="54"/>
      <c r="G697" s="54"/>
      <c r="H697" s="54"/>
      <c r="I697" s="54">
        <v>-580.49</v>
      </c>
      <c r="J697" s="54"/>
      <c r="K697" s="54"/>
      <c r="L697" s="54"/>
      <c r="M697" s="54"/>
      <c r="N697" s="54"/>
      <c r="O697" s="54"/>
      <c r="P697" s="54">
        <f t="shared" si="280"/>
        <v>-1505.71</v>
      </c>
    </row>
    <row r="698" spans="1:16">
      <c r="A698" s="65" t="s">
        <v>103</v>
      </c>
      <c r="B698" s="31" t="s">
        <v>32</v>
      </c>
      <c r="C698" s="65" t="s">
        <v>104</v>
      </c>
      <c r="D698" s="54"/>
      <c r="E698" s="54">
        <v>-385.51</v>
      </c>
      <c r="F698" s="54"/>
      <c r="G698" s="54"/>
      <c r="H698" s="54"/>
      <c r="I698" s="54">
        <v>-241.88</v>
      </c>
      <c r="J698" s="54"/>
      <c r="K698" s="54"/>
      <c r="L698" s="54"/>
      <c r="M698" s="54"/>
      <c r="N698" s="54"/>
      <c r="O698" s="54"/>
      <c r="P698" s="54">
        <f t="shared" si="280"/>
        <v>-627.39</v>
      </c>
    </row>
    <row r="699" spans="1:16">
      <c r="A699" s="65" t="s">
        <v>105</v>
      </c>
      <c r="B699" s="31" t="s">
        <v>35</v>
      </c>
      <c r="C699" s="65" t="s">
        <v>106</v>
      </c>
      <c r="D699" s="54"/>
      <c r="E699" s="54">
        <v>-231.31</v>
      </c>
      <c r="F699" s="54"/>
      <c r="G699" s="54"/>
      <c r="H699" s="54"/>
      <c r="I699" s="54">
        <v>-145.13</v>
      </c>
      <c r="J699" s="54"/>
      <c r="K699" s="54"/>
      <c r="L699" s="54"/>
      <c r="M699" s="54"/>
      <c r="N699" s="54"/>
      <c r="O699" s="54"/>
      <c r="P699" s="54">
        <f t="shared" si="280"/>
        <v>-376.44</v>
      </c>
    </row>
    <row r="700" spans="1:16">
      <c r="A700" s="65" t="s">
        <v>112</v>
      </c>
      <c r="B700" s="31" t="s">
        <v>29</v>
      </c>
      <c r="C700" s="65" t="s">
        <v>113</v>
      </c>
      <c r="D700" s="54"/>
      <c r="E700" s="54">
        <v>-377.84</v>
      </c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>
        <f t="shared" si="280"/>
        <v>-377.84</v>
      </c>
    </row>
    <row r="701" spans="1:16">
      <c r="A701" s="65" t="s">
        <v>114</v>
      </c>
      <c r="B701" s="31" t="s">
        <v>32</v>
      </c>
      <c r="C701" s="65" t="s">
        <v>115</v>
      </c>
      <c r="D701" s="54"/>
      <c r="E701" s="54">
        <v>-157.44</v>
      </c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>
        <f t="shared" si="280"/>
        <v>-157.44</v>
      </c>
    </row>
    <row r="702" spans="1:16">
      <c r="A702" s="65" t="s">
        <v>116</v>
      </c>
      <c r="B702" s="31" t="s">
        <v>35</v>
      </c>
      <c r="C702" s="65" t="s">
        <v>117</v>
      </c>
      <c r="D702" s="54"/>
      <c r="E702" s="54">
        <v>-94.46</v>
      </c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>
        <f t="shared" si="280"/>
        <v>-94.46</v>
      </c>
    </row>
    <row r="703" spans="1:16">
      <c r="A703" s="65" t="s">
        <v>122</v>
      </c>
      <c r="B703" s="31" t="s">
        <v>123</v>
      </c>
      <c r="C703" s="65" t="s">
        <v>124</v>
      </c>
      <c r="D703" s="54"/>
      <c r="E703" s="54"/>
      <c r="F703" s="54">
        <v>-109.82</v>
      </c>
      <c r="G703" s="54">
        <v>-1324.38</v>
      </c>
      <c r="H703" s="54">
        <v>-496.51</v>
      </c>
      <c r="I703" s="54"/>
      <c r="J703" s="54">
        <v>-510.82</v>
      </c>
      <c r="K703" s="54">
        <v>-106.63</v>
      </c>
      <c r="L703" s="54"/>
      <c r="M703" s="54"/>
      <c r="N703" s="54"/>
      <c r="O703" s="54"/>
      <c r="P703" s="54">
        <f>SUM(D703:O703)</f>
        <v>-2548.1600000000003</v>
      </c>
    </row>
    <row r="704" spans="1:16" ht="22.5">
      <c r="A704" s="65" t="s">
        <v>128</v>
      </c>
      <c r="B704" s="31" t="s">
        <v>29</v>
      </c>
      <c r="C704" s="66" t="s">
        <v>129</v>
      </c>
      <c r="D704" s="54">
        <v>-207.54</v>
      </c>
      <c r="E704" s="54"/>
      <c r="F704" s="54">
        <v>-974.17</v>
      </c>
      <c r="G704" s="54">
        <v>-109.82</v>
      </c>
      <c r="H704" s="54"/>
      <c r="I704" s="54"/>
      <c r="J704" s="54">
        <v>-219.65</v>
      </c>
      <c r="K704" s="54"/>
      <c r="L704" s="54"/>
      <c r="M704" s="54"/>
      <c r="N704" s="54"/>
      <c r="O704" s="54"/>
      <c r="P704" s="54">
        <f t="shared" si="280"/>
        <v>-1511.18</v>
      </c>
    </row>
    <row r="705" spans="1:16" ht="12" customHeight="1">
      <c r="A705" s="65" t="s">
        <v>148</v>
      </c>
      <c r="B705" s="31" t="s">
        <v>29</v>
      </c>
      <c r="C705" s="66" t="s">
        <v>149</v>
      </c>
      <c r="D705" s="54">
        <v>-19.309999999999999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>
        <f t="shared" si="280"/>
        <v>-19.309999999999999</v>
      </c>
    </row>
    <row r="706" spans="1:16" ht="12" customHeight="1">
      <c r="A706" s="97" t="s">
        <v>172</v>
      </c>
      <c r="B706" s="94" t="s">
        <v>173</v>
      </c>
      <c r="C706" s="98" t="s">
        <v>1520</v>
      </c>
      <c r="D706" s="58"/>
      <c r="E706" s="58"/>
      <c r="F706" s="58"/>
      <c r="G706" s="58"/>
      <c r="H706" s="58"/>
      <c r="I706" s="58">
        <v>-2556.8000000000002</v>
      </c>
      <c r="J706" s="58">
        <v>0</v>
      </c>
      <c r="K706" s="58"/>
      <c r="L706" s="58"/>
      <c r="M706" s="58"/>
      <c r="N706" s="58"/>
      <c r="O706" s="58"/>
      <c r="P706" s="58">
        <f t="shared" si="280"/>
        <v>-2556.8000000000002</v>
      </c>
    </row>
    <row r="707" spans="1:16" ht="12" customHeight="1">
      <c r="A707" s="65" t="s">
        <v>175</v>
      </c>
      <c r="B707" s="31" t="s">
        <v>173</v>
      </c>
      <c r="C707" s="66" t="s">
        <v>176</v>
      </c>
      <c r="D707" s="54">
        <v>-3277.76</v>
      </c>
      <c r="E707" s="54">
        <v>-1249.48</v>
      </c>
      <c r="F707" s="54">
        <v>-375.28</v>
      </c>
      <c r="G707" s="54">
        <v>-449.6</v>
      </c>
      <c r="H707" s="54">
        <v>-299.01</v>
      </c>
      <c r="I707" s="54">
        <v>-5084.21</v>
      </c>
      <c r="J707" s="54">
        <v>-10137.15</v>
      </c>
      <c r="K707" s="54">
        <v>-18238.560000000001</v>
      </c>
      <c r="L707" s="54"/>
      <c r="M707" s="54"/>
      <c r="N707" s="54"/>
      <c r="O707" s="54"/>
      <c r="P707" s="54">
        <f t="shared" si="280"/>
        <v>-39111.050000000003</v>
      </c>
    </row>
    <row r="708" spans="1:16" ht="12" customHeight="1">
      <c r="A708" s="65" t="s">
        <v>179</v>
      </c>
      <c r="B708" s="31" t="s">
        <v>173</v>
      </c>
      <c r="C708" s="66" t="s">
        <v>180</v>
      </c>
      <c r="D708" s="54">
        <v>-2248</v>
      </c>
      <c r="E708" s="54"/>
      <c r="F708" s="54"/>
      <c r="G708" s="54"/>
      <c r="H708" s="54">
        <v>-674.4</v>
      </c>
      <c r="I708" s="54">
        <v>0</v>
      </c>
      <c r="J708" s="54">
        <v>-224.8</v>
      </c>
      <c r="K708" s="54"/>
      <c r="L708" s="54"/>
      <c r="M708" s="54"/>
      <c r="N708" s="54"/>
      <c r="O708" s="54"/>
      <c r="P708" s="54">
        <f t="shared" si="280"/>
        <v>-3147.2000000000003</v>
      </c>
    </row>
    <row r="709" spans="1:16" ht="12" customHeight="1">
      <c r="A709" s="65" t="s">
        <v>183</v>
      </c>
      <c r="B709" s="31" t="s">
        <v>173</v>
      </c>
      <c r="C709" s="66" t="s">
        <v>184</v>
      </c>
      <c r="D709" s="54">
        <v>-307.10000000000002</v>
      </c>
      <c r="E709" s="54">
        <v>-981.5</v>
      </c>
      <c r="F709" s="54">
        <v>-674.4</v>
      </c>
      <c r="G709" s="54">
        <v>-1348.8</v>
      </c>
      <c r="H709" s="54">
        <v>-449.6</v>
      </c>
      <c r="I709" s="54">
        <v>-224.8</v>
      </c>
      <c r="J709" s="54">
        <v>-174.45</v>
      </c>
      <c r="K709" s="54">
        <v>-224.8</v>
      </c>
      <c r="L709" s="54"/>
      <c r="M709" s="54"/>
      <c r="N709" s="54"/>
      <c r="O709" s="54"/>
      <c r="P709" s="54">
        <f t="shared" si="280"/>
        <v>-4385.4500000000007</v>
      </c>
    </row>
    <row r="710" spans="1:16" ht="12" customHeight="1">
      <c r="A710" s="65" t="s">
        <v>187</v>
      </c>
      <c r="B710" s="31" t="s">
        <v>173</v>
      </c>
      <c r="C710" s="66" t="s">
        <v>188</v>
      </c>
      <c r="D710" s="54"/>
      <c r="E710" s="54">
        <v>-224.8</v>
      </c>
      <c r="F710" s="54">
        <v>-674.4</v>
      </c>
      <c r="G710" s="54">
        <v>-449.6</v>
      </c>
      <c r="H710" s="54"/>
      <c r="I710" s="54">
        <v>-826.65</v>
      </c>
      <c r="J710" s="54">
        <v>0</v>
      </c>
      <c r="K710" s="54"/>
      <c r="L710" s="54"/>
      <c r="M710" s="54"/>
      <c r="N710" s="54"/>
      <c r="O710" s="54"/>
      <c r="P710" s="54">
        <f t="shared" si="280"/>
        <v>-2175.4500000000003</v>
      </c>
    </row>
    <row r="711" spans="1:16" ht="12" customHeight="1">
      <c r="A711" s="65" t="s">
        <v>199</v>
      </c>
      <c r="B711" s="31" t="s">
        <v>173</v>
      </c>
      <c r="C711" s="66" t="s">
        <v>1521</v>
      </c>
      <c r="D711" s="54">
        <v>-1533.23</v>
      </c>
      <c r="E711" s="54">
        <v>-490.4</v>
      </c>
      <c r="F711" s="54">
        <v>-9828.1</v>
      </c>
      <c r="G711" s="54">
        <v>-1224.3399999999999</v>
      </c>
      <c r="H711" s="54"/>
      <c r="I711" s="54">
        <v>-26471.58</v>
      </c>
      <c r="J711" s="54">
        <v>-44782.53</v>
      </c>
      <c r="K711" s="54">
        <v>-57380.75</v>
      </c>
      <c r="L711" s="54"/>
      <c r="M711" s="54"/>
      <c r="N711" s="54"/>
      <c r="O711" s="54"/>
      <c r="P711" s="54">
        <f t="shared" si="280"/>
        <v>-141710.93</v>
      </c>
    </row>
    <row r="712" spans="1:16" ht="12" customHeight="1">
      <c r="A712" s="97" t="s">
        <v>201</v>
      </c>
      <c r="B712" s="94" t="s">
        <v>173</v>
      </c>
      <c r="C712" s="98" t="s">
        <v>1522</v>
      </c>
      <c r="D712" s="58"/>
      <c r="E712" s="58"/>
      <c r="F712" s="58"/>
      <c r="G712" s="58"/>
      <c r="H712" s="58"/>
      <c r="I712" s="58">
        <v>-269.45999999999998</v>
      </c>
      <c r="J712" s="58">
        <v>0</v>
      </c>
      <c r="K712" s="58"/>
      <c r="L712" s="58"/>
      <c r="M712" s="58"/>
      <c r="N712" s="58"/>
      <c r="O712" s="58"/>
      <c r="P712" s="58">
        <f t="shared" si="280"/>
        <v>-269.45999999999998</v>
      </c>
    </row>
    <row r="713" spans="1:16" ht="12" customHeight="1">
      <c r="A713" s="65" t="s">
        <v>303</v>
      </c>
      <c r="B713" s="31" t="s">
        <v>304</v>
      </c>
      <c r="C713" s="66" t="s">
        <v>305</v>
      </c>
      <c r="D713" s="54"/>
      <c r="E713" s="54"/>
      <c r="F713" s="54"/>
      <c r="G713" s="54"/>
      <c r="H713" s="54"/>
      <c r="I713" s="54"/>
      <c r="J713" s="54"/>
      <c r="K713" s="54">
        <v>-2092.9899999999998</v>
      </c>
      <c r="L713" s="54"/>
      <c r="M713" s="54"/>
      <c r="N713" s="54"/>
      <c r="O713" s="54"/>
      <c r="P713" s="54">
        <f t="shared" si="280"/>
        <v>-2092.9899999999998</v>
      </c>
    </row>
    <row r="714" spans="1:16" ht="12" customHeight="1">
      <c r="A714" s="65" t="s">
        <v>549</v>
      </c>
      <c r="B714" s="31" t="s">
        <v>550</v>
      </c>
      <c r="C714" s="66" t="s">
        <v>551</v>
      </c>
      <c r="D714" s="54"/>
      <c r="E714" s="54"/>
      <c r="F714" s="54"/>
      <c r="G714" s="54">
        <v>-501.11</v>
      </c>
      <c r="H714" s="54"/>
      <c r="I714" s="54"/>
      <c r="J714" s="54">
        <v>-1095.83</v>
      </c>
      <c r="K714" s="54"/>
      <c r="L714" s="54"/>
      <c r="M714" s="54"/>
      <c r="N714" s="54"/>
      <c r="O714" s="54"/>
      <c r="P714" s="54">
        <f t="shared" si="280"/>
        <v>-1596.94</v>
      </c>
    </row>
    <row r="715" spans="1:16" ht="12" customHeight="1">
      <c r="A715" s="65" t="s">
        <v>560</v>
      </c>
      <c r="B715" s="31" t="s">
        <v>561</v>
      </c>
      <c r="C715" s="66" t="s">
        <v>562</v>
      </c>
      <c r="D715" s="54"/>
      <c r="E715" s="54"/>
      <c r="F715" s="54"/>
      <c r="G715" s="54"/>
      <c r="H715" s="54"/>
      <c r="I715" s="54"/>
      <c r="J715" s="54"/>
      <c r="K715" s="54">
        <v>-9231.74</v>
      </c>
      <c r="L715" s="54"/>
      <c r="M715" s="54"/>
      <c r="N715" s="54"/>
      <c r="O715" s="54"/>
      <c r="P715" s="54">
        <f t="shared" si="280"/>
        <v>-9231.74</v>
      </c>
    </row>
    <row r="716" spans="1:16" ht="12" customHeight="1">
      <c r="A716" s="65" t="s">
        <v>583</v>
      </c>
      <c r="B716" s="31" t="s">
        <v>584</v>
      </c>
      <c r="C716" s="66" t="s">
        <v>585</v>
      </c>
      <c r="D716" s="54"/>
      <c r="E716" s="54"/>
      <c r="F716" s="54"/>
      <c r="G716" s="54"/>
      <c r="H716" s="54"/>
      <c r="I716" s="54"/>
      <c r="J716" s="54">
        <v>-5116.62</v>
      </c>
      <c r="K716" s="54"/>
      <c r="L716" s="54"/>
      <c r="M716" s="54"/>
      <c r="N716" s="54"/>
      <c r="O716" s="54"/>
      <c r="P716" s="54">
        <f t="shared" si="280"/>
        <v>-5116.62</v>
      </c>
    </row>
    <row r="717" spans="1:16" ht="12" customHeight="1">
      <c r="A717" s="65" t="s">
        <v>586</v>
      </c>
      <c r="B717" s="31" t="s">
        <v>587</v>
      </c>
      <c r="C717" s="66" t="s">
        <v>588</v>
      </c>
      <c r="D717" s="54"/>
      <c r="E717" s="54"/>
      <c r="F717" s="54"/>
      <c r="G717" s="54">
        <v>-3411.44</v>
      </c>
      <c r="H717" s="54"/>
      <c r="I717" s="54"/>
      <c r="J717" s="54"/>
      <c r="K717" s="54"/>
      <c r="L717" s="54"/>
      <c r="M717" s="54"/>
      <c r="N717" s="54"/>
      <c r="O717" s="54"/>
      <c r="P717" s="54">
        <f t="shared" si="280"/>
        <v>-3411.44</v>
      </c>
    </row>
    <row r="718" spans="1:16" ht="12" customHeight="1">
      <c r="A718" s="65" t="s">
        <v>592</v>
      </c>
      <c r="B718" s="31" t="s">
        <v>593</v>
      </c>
      <c r="C718" s="66" t="s">
        <v>594</v>
      </c>
      <c r="D718" s="54"/>
      <c r="E718" s="54"/>
      <c r="F718" s="54"/>
      <c r="G718" s="54"/>
      <c r="H718" s="54"/>
      <c r="I718" s="54"/>
      <c r="J718" s="54">
        <v>-1994.7</v>
      </c>
      <c r="K718" s="54"/>
      <c r="L718" s="54"/>
      <c r="M718" s="54"/>
      <c r="N718" s="54"/>
      <c r="O718" s="54"/>
      <c r="P718" s="54">
        <f t="shared" si="280"/>
        <v>-1994.7</v>
      </c>
    </row>
    <row r="719" spans="1:16" ht="12" customHeight="1">
      <c r="A719" s="65" t="s">
        <v>620</v>
      </c>
      <c r="B719" s="31" t="s">
        <v>621</v>
      </c>
      <c r="C719" s="66" t="s">
        <v>622</v>
      </c>
      <c r="D719" s="54"/>
      <c r="E719" s="54">
        <v>-1648.07</v>
      </c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>
        <f t="shared" si="280"/>
        <v>-1648.07</v>
      </c>
    </row>
    <row r="720" spans="1:16" ht="12" customHeight="1">
      <c r="A720" s="65" t="s">
        <v>635</v>
      </c>
      <c r="B720" s="31" t="s">
        <v>636</v>
      </c>
      <c r="C720" s="66" t="s">
        <v>637</v>
      </c>
      <c r="D720" s="54"/>
      <c r="E720" s="54"/>
      <c r="F720" s="54"/>
      <c r="G720" s="54"/>
      <c r="H720" s="54"/>
      <c r="I720" s="54"/>
      <c r="J720" s="54">
        <v>-3113.4</v>
      </c>
      <c r="K720" s="54"/>
      <c r="L720" s="54"/>
      <c r="M720" s="54"/>
      <c r="N720" s="54"/>
      <c r="O720" s="54"/>
      <c r="P720" s="54">
        <f t="shared" si="280"/>
        <v>-3113.4</v>
      </c>
    </row>
    <row r="721" spans="1:16" ht="12" customHeight="1">
      <c r="A721" s="65" t="s">
        <v>644</v>
      </c>
      <c r="B721" s="31" t="s">
        <v>645</v>
      </c>
      <c r="C721" s="66" t="s">
        <v>646</v>
      </c>
      <c r="D721" s="54"/>
      <c r="E721" s="54"/>
      <c r="F721" s="54"/>
      <c r="G721" s="54"/>
      <c r="H721" s="54"/>
      <c r="I721" s="54"/>
      <c r="J721" s="54">
        <v>-7737.63</v>
      </c>
      <c r="K721" s="54"/>
      <c r="L721" s="54"/>
      <c r="M721" s="54"/>
      <c r="N721" s="54"/>
      <c r="O721" s="54"/>
      <c r="P721" s="54">
        <f t="shared" si="280"/>
        <v>-7737.63</v>
      </c>
    </row>
    <row r="722" spans="1:16" ht="12" customHeight="1">
      <c r="A722" s="65" t="s">
        <v>668</v>
      </c>
      <c r="B722" s="31" t="s">
        <v>669</v>
      </c>
      <c r="C722" s="66" t="s">
        <v>670</v>
      </c>
      <c r="D722" s="54"/>
      <c r="E722" s="54"/>
      <c r="F722" s="54"/>
      <c r="G722" s="54">
        <v>-2321.58</v>
      </c>
      <c r="H722" s="54"/>
      <c r="I722" s="54"/>
      <c r="J722" s="54"/>
      <c r="K722" s="54"/>
      <c r="L722" s="54"/>
      <c r="M722" s="54"/>
      <c r="N722" s="54"/>
      <c r="O722" s="54"/>
      <c r="P722" s="54">
        <f t="shared" si="280"/>
        <v>-2321.58</v>
      </c>
    </row>
    <row r="723" spans="1:16" ht="12" customHeight="1">
      <c r="A723" s="65" t="s">
        <v>673</v>
      </c>
      <c r="B723" s="31" t="s">
        <v>674</v>
      </c>
      <c r="C723" s="66" t="s">
        <v>675</v>
      </c>
      <c r="D723" s="54"/>
      <c r="E723" s="54"/>
      <c r="F723" s="54"/>
      <c r="G723" s="54">
        <v>-1619.58</v>
      </c>
      <c r="H723" s="54"/>
      <c r="I723" s="54"/>
      <c r="J723" s="54"/>
      <c r="K723" s="54"/>
      <c r="L723" s="54"/>
      <c r="M723" s="54"/>
      <c r="N723" s="54"/>
      <c r="O723" s="54"/>
      <c r="P723" s="54">
        <f t="shared" si="280"/>
        <v>-1619.58</v>
      </c>
    </row>
    <row r="724" spans="1:16" ht="12" customHeight="1">
      <c r="A724" s="97" t="s">
        <v>1335</v>
      </c>
      <c r="B724" s="94" t="s">
        <v>173</v>
      </c>
      <c r="C724" s="98" t="s">
        <v>1523</v>
      </c>
      <c r="D724" s="58"/>
      <c r="E724" s="58"/>
      <c r="F724" s="58"/>
      <c r="G724" s="58"/>
      <c r="H724" s="58"/>
      <c r="I724" s="58">
        <v>-0.3</v>
      </c>
      <c r="J724" s="58"/>
      <c r="K724" s="58"/>
      <c r="L724" s="58"/>
      <c r="M724" s="58"/>
      <c r="N724" s="58"/>
      <c r="O724" s="58"/>
      <c r="P724" s="58">
        <f t="shared" si="280"/>
        <v>-0.3</v>
      </c>
    </row>
    <row r="725" spans="1:16">
      <c r="A725" s="65" t="s">
        <v>1337</v>
      </c>
      <c r="B725" s="31" t="s">
        <v>29</v>
      </c>
      <c r="C725" s="65" t="s">
        <v>1338</v>
      </c>
      <c r="D725" s="54"/>
      <c r="E725" s="54">
        <v>-228</v>
      </c>
      <c r="F725" s="54">
        <v>-648.44000000000005</v>
      </c>
      <c r="G725" s="54"/>
      <c r="H725" s="54"/>
      <c r="I725" s="54"/>
      <c r="J725" s="54"/>
      <c r="K725" s="54"/>
      <c r="L725" s="54"/>
      <c r="M725" s="54"/>
      <c r="N725" s="54"/>
      <c r="O725" s="54"/>
      <c r="P725" s="54">
        <f t="shared" si="280"/>
        <v>-876.44</v>
      </c>
    </row>
    <row r="726" spans="1:16">
      <c r="A726" s="65" t="s">
        <v>1411</v>
      </c>
      <c r="B726" s="31" t="s">
        <v>593</v>
      </c>
      <c r="C726" s="65" t="s">
        <v>1412</v>
      </c>
      <c r="D726" s="54"/>
      <c r="E726" s="54"/>
      <c r="F726" s="54"/>
      <c r="G726" s="54"/>
      <c r="H726" s="54"/>
      <c r="I726" s="54"/>
      <c r="J726" s="54">
        <v>-750</v>
      </c>
      <c r="K726" s="54"/>
      <c r="L726" s="54"/>
      <c r="M726" s="54"/>
      <c r="N726" s="54"/>
      <c r="O726" s="54"/>
      <c r="P726" s="54">
        <f t="shared" si="280"/>
        <v>-750</v>
      </c>
    </row>
    <row r="727" spans="1:16">
      <c r="A727" s="65" t="s">
        <v>1524</v>
      </c>
      <c r="B727" s="31" t="s">
        <v>173</v>
      </c>
      <c r="C727" s="65" t="s">
        <v>1525</v>
      </c>
      <c r="D727" s="54"/>
      <c r="E727" s="54">
        <v>-802.48</v>
      </c>
      <c r="F727" s="54">
        <v>-173.89</v>
      </c>
      <c r="G727" s="54"/>
      <c r="H727" s="54"/>
      <c r="I727" s="54"/>
      <c r="J727" s="54"/>
      <c r="K727" s="54"/>
      <c r="L727" s="54"/>
      <c r="M727" s="54"/>
      <c r="N727" s="54"/>
      <c r="O727" s="54"/>
      <c r="P727" s="54">
        <f t="shared" si="280"/>
        <v>-976.37</v>
      </c>
    </row>
    <row r="728" spans="1:16">
      <c r="A728" s="65"/>
      <c r="B728" s="31"/>
      <c r="C728" s="64" t="s">
        <v>1526</v>
      </c>
      <c r="D728" s="40">
        <f t="shared" ref="D728:P728" si="287">SUM(D729:D766)</f>
        <v>-1567012.4399999997</v>
      </c>
      <c r="E728" s="40">
        <f t="shared" si="287"/>
        <v>-138048.11000000002</v>
      </c>
      <c r="F728" s="40">
        <f t="shared" si="287"/>
        <v>-322730.44000000012</v>
      </c>
      <c r="G728" s="40">
        <f t="shared" si="287"/>
        <v>-91255.3</v>
      </c>
      <c r="H728" s="40">
        <f t="shared" si="287"/>
        <v>-102532.58999999998</v>
      </c>
      <c r="I728" s="40">
        <f t="shared" si="287"/>
        <v>-43211.56</v>
      </c>
      <c r="J728" s="40">
        <f t="shared" si="287"/>
        <v>-165290.77000000002</v>
      </c>
      <c r="K728" s="40">
        <f t="shared" si="287"/>
        <v>-63015.519999999997</v>
      </c>
      <c r="L728" s="40">
        <f t="shared" si="287"/>
        <v>0</v>
      </c>
      <c r="M728" s="40">
        <f t="shared" si="287"/>
        <v>0</v>
      </c>
      <c r="N728" s="40">
        <f t="shared" si="287"/>
        <v>0</v>
      </c>
      <c r="O728" s="40">
        <f t="shared" si="287"/>
        <v>0</v>
      </c>
      <c r="P728" s="40">
        <f t="shared" si="287"/>
        <v>-2493096.7299999995</v>
      </c>
    </row>
    <row r="729" spans="1:16">
      <c r="A729" s="65" t="s">
        <v>28</v>
      </c>
      <c r="B729" s="31" t="s">
        <v>29</v>
      </c>
      <c r="C729" s="65" t="s">
        <v>30</v>
      </c>
      <c r="D729" s="54">
        <v>-723596.71</v>
      </c>
      <c r="E729" s="54">
        <v>-19748.259999999998</v>
      </c>
      <c r="F729" s="54">
        <v>-124737.46</v>
      </c>
      <c r="G729" s="54">
        <v>-141.66</v>
      </c>
      <c r="H729" s="54">
        <v>-4.12</v>
      </c>
      <c r="I729" s="54">
        <v>0</v>
      </c>
      <c r="J729" s="54"/>
      <c r="K729" s="54">
        <v>13.48</v>
      </c>
      <c r="L729" s="54"/>
      <c r="M729" s="54"/>
      <c r="N729" s="54"/>
      <c r="O729" s="54"/>
      <c r="P729" s="54">
        <f t="shared" si="280"/>
        <v>-868214.73</v>
      </c>
    </row>
    <row r="730" spans="1:16">
      <c r="A730" s="65" t="s">
        <v>31</v>
      </c>
      <c r="B730" s="31" t="s">
        <v>32</v>
      </c>
      <c r="C730" s="65" t="s">
        <v>33</v>
      </c>
      <c r="D730" s="54">
        <v>-301580.59999999998</v>
      </c>
      <c r="E730" s="54">
        <v>-8234.24</v>
      </c>
      <c r="F730" s="54">
        <v>-51999.11</v>
      </c>
      <c r="G730" s="54">
        <v>-59.07</v>
      </c>
      <c r="H730" s="54">
        <v>-1.72</v>
      </c>
      <c r="I730" s="54">
        <v>0.76</v>
      </c>
      <c r="J730" s="54"/>
      <c r="K730" s="54">
        <v>5.62</v>
      </c>
      <c r="L730" s="54"/>
      <c r="M730" s="54"/>
      <c r="N730" s="54"/>
      <c r="O730" s="54"/>
      <c r="P730" s="54">
        <f t="shared" si="280"/>
        <v>-361868.35999999993</v>
      </c>
    </row>
    <row r="731" spans="1:16">
      <c r="A731" s="65" t="s">
        <v>34</v>
      </c>
      <c r="B731" s="31" t="s">
        <v>35</v>
      </c>
      <c r="C731" s="65" t="s">
        <v>36</v>
      </c>
      <c r="D731" s="54">
        <v>-180926.51</v>
      </c>
      <c r="E731" s="54">
        <v>-4939.0200000000004</v>
      </c>
      <c r="F731" s="54">
        <v>-31192.89</v>
      </c>
      <c r="G731" s="54">
        <v>-35.42</v>
      </c>
      <c r="H731" s="54">
        <v>-1.03</v>
      </c>
      <c r="I731" s="54">
        <v>0.46</v>
      </c>
      <c r="J731" s="54"/>
      <c r="K731" s="54">
        <v>3.37</v>
      </c>
      <c r="L731" s="54"/>
      <c r="M731" s="54"/>
      <c r="N731" s="54"/>
      <c r="O731" s="54"/>
      <c r="P731" s="54">
        <f t="shared" si="280"/>
        <v>-217091.04</v>
      </c>
    </row>
    <row r="732" spans="1:16">
      <c r="A732" s="65" t="s">
        <v>112</v>
      </c>
      <c r="B732" s="31" t="s">
        <v>29</v>
      </c>
      <c r="C732" s="65" t="s">
        <v>113</v>
      </c>
      <c r="D732" s="54"/>
      <c r="E732" s="54">
        <v>-38.369999999999997</v>
      </c>
      <c r="F732" s="54"/>
      <c r="G732" s="54">
        <v>-67.56</v>
      </c>
      <c r="H732" s="54"/>
      <c r="I732" s="54">
        <v>0</v>
      </c>
      <c r="J732" s="54"/>
      <c r="K732" s="54"/>
      <c r="L732" s="54"/>
      <c r="M732" s="54"/>
      <c r="N732" s="54"/>
      <c r="O732" s="54"/>
      <c r="P732" s="54">
        <f t="shared" si="280"/>
        <v>-105.93</v>
      </c>
    </row>
    <row r="733" spans="1:16">
      <c r="A733" s="65" t="s">
        <v>114</v>
      </c>
      <c r="B733" s="31" t="s">
        <v>32</v>
      </c>
      <c r="C733" s="65" t="s">
        <v>115</v>
      </c>
      <c r="D733" s="54"/>
      <c r="E733" s="54">
        <v>-16</v>
      </c>
      <c r="F733" s="54"/>
      <c r="G733" s="54">
        <v>-28.14</v>
      </c>
      <c r="H733" s="54"/>
      <c r="I733" s="54">
        <v>0</v>
      </c>
      <c r="J733" s="54"/>
      <c r="K733" s="54"/>
      <c r="L733" s="54"/>
      <c r="M733" s="54"/>
      <c r="N733" s="54"/>
      <c r="O733" s="54"/>
      <c r="P733" s="54">
        <f t="shared" si="280"/>
        <v>-44.14</v>
      </c>
    </row>
    <row r="734" spans="1:16">
      <c r="A734" s="65" t="s">
        <v>116</v>
      </c>
      <c r="B734" s="31" t="s">
        <v>35</v>
      </c>
      <c r="C734" s="65" t="s">
        <v>117</v>
      </c>
      <c r="D734" s="54"/>
      <c r="E734" s="54">
        <v>-9.61</v>
      </c>
      <c r="F734" s="54"/>
      <c r="G734" s="54">
        <v>-16.88</v>
      </c>
      <c r="H734" s="54"/>
      <c r="I734" s="54">
        <v>0</v>
      </c>
      <c r="J734" s="54"/>
      <c r="K734" s="54"/>
      <c r="L734" s="54"/>
      <c r="M734" s="54"/>
      <c r="N734" s="54"/>
      <c r="O734" s="54"/>
      <c r="P734" s="54">
        <f t="shared" si="280"/>
        <v>-26.49</v>
      </c>
    </row>
    <row r="735" spans="1:16" ht="22.5">
      <c r="A735" s="66" t="s">
        <v>128</v>
      </c>
      <c r="B735" s="86" t="s">
        <v>29</v>
      </c>
      <c r="C735" s="66" t="s">
        <v>129</v>
      </c>
      <c r="D735" s="54"/>
      <c r="E735" s="54"/>
      <c r="F735" s="54"/>
      <c r="G735" s="54">
        <v>-65.900000000000006</v>
      </c>
      <c r="H735" s="54">
        <v>-7.96</v>
      </c>
      <c r="I735" s="54"/>
      <c r="J735" s="54"/>
      <c r="K735" s="54"/>
      <c r="L735" s="54"/>
      <c r="M735" s="54"/>
      <c r="N735" s="54"/>
      <c r="O735" s="54"/>
      <c r="P735" s="54">
        <f t="shared" si="280"/>
        <v>-73.86</v>
      </c>
    </row>
    <row r="736" spans="1:16">
      <c r="A736" s="65" t="s">
        <v>152</v>
      </c>
      <c r="B736" s="31" t="s">
        <v>29</v>
      </c>
      <c r="C736" s="65" t="s">
        <v>153</v>
      </c>
      <c r="D736" s="54"/>
      <c r="E736" s="54">
        <v>-3.43</v>
      </c>
      <c r="F736" s="54"/>
      <c r="G736" s="54">
        <v>-9.9600000000000009</v>
      </c>
      <c r="H736" s="54">
        <v>-1.4</v>
      </c>
      <c r="I736" s="54"/>
      <c r="J736" s="54"/>
      <c r="K736" s="54"/>
      <c r="L736" s="54"/>
      <c r="M736" s="54"/>
      <c r="N736" s="54"/>
      <c r="O736" s="54"/>
      <c r="P736" s="54">
        <f t="shared" si="280"/>
        <v>-14.790000000000001</v>
      </c>
    </row>
    <row r="737" spans="1:16">
      <c r="A737" s="65" t="s">
        <v>223</v>
      </c>
      <c r="B737" s="31" t="s">
        <v>224</v>
      </c>
      <c r="C737" s="65" t="s">
        <v>225</v>
      </c>
      <c r="D737" s="54">
        <v>-12.24</v>
      </c>
      <c r="E737" s="54">
        <v>0</v>
      </c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>
        <f t="shared" si="280"/>
        <v>-12.24</v>
      </c>
    </row>
    <row r="738" spans="1:16">
      <c r="A738" s="65" t="s">
        <v>1093</v>
      </c>
      <c r="B738" s="31" t="s">
        <v>29</v>
      </c>
      <c r="C738" s="65" t="s">
        <v>1094</v>
      </c>
      <c r="D738" s="54">
        <v>-483.66</v>
      </c>
      <c r="E738" s="54">
        <v>-262.58999999999997</v>
      </c>
      <c r="F738" s="54">
        <v>-388.95</v>
      </c>
      <c r="G738" s="54">
        <v>-238.12</v>
      </c>
      <c r="H738" s="54">
        <v>-676.46</v>
      </c>
      <c r="I738" s="54">
        <v>-1006.46</v>
      </c>
      <c r="J738" s="54">
        <v>-935.89</v>
      </c>
      <c r="K738" s="54">
        <v>-1058.0999999999999</v>
      </c>
      <c r="L738" s="54"/>
      <c r="M738" s="54"/>
      <c r="N738" s="54"/>
      <c r="O738" s="54"/>
      <c r="P738" s="54">
        <f t="shared" si="280"/>
        <v>-5050.2299999999996</v>
      </c>
    </row>
    <row r="739" spans="1:16">
      <c r="A739" s="65" t="s">
        <v>1095</v>
      </c>
      <c r="B739" s="31" t="s">
        <v>32</v>
      </c>
      <c r="C739" s="65" t="s">
        <v>1096</v>
      </c>
      <c r="D739" s="54">
        <v>-202.12</v>
      </c>
      <c r="E739" s="54">
        <v>-109.8</v>
      </c>
      <c r="F739" s="54">
        <v>-162.75</v>
      </c>
      <c r="G739" s="54">
        <v>-99.58</v>
      </c>
      <c r="H739" s="54">
        <v>-282.48</v>
      </c>
      <c r="I739" s="54">
        <v>-338.68</v>
      </c>
      <c r="J739" s="54">
        <v>-390.94</v>
      </c>
      <c r="K739" s="54">
        <v>-440.26</v>
      </c>
      <c r="L739" s="54"/>
      <c r="M739" s="54"/>
      <c r="N739" s="54"/>
      <c r="O739" s="54"/>
      <c r="P739" s="54">
        <f t="shared" si="280"/>
        <v>-2026.6100000000001</v>
      </c>
    </row>
    <row r="740" spans="1:16">
      <c r="A740" s="65" t="s">
        <v>1097</v>
      </c>
      <c r="B740" s="31" t="s">
        <v>35</v>
      </c>
      <c r="C740" s="65" t="s">
        <v>1098</v>
      </c>
      <c r="D740" s="54">
        <v>-121.16</v>
      </c>
      <c r="E740" s="54">
        <v>-65.760000000000005</v>
      </c>
      <c r="F740" s="54">
        <v>-97.47</v>
      </c>
      <c r="G740" s="54">
        <v>-59.66</v>
      </c>
      <c r="H740" s="54">
        <v>-169.33</v>
      </c>
      <c r="I740" s="54">
        <v>-202.97</v>
      </c>
      <c r="J740" s="54">
        <v>-234.22</v>
      </c>
      <c r="K740" s="54">
        <v>-264.06</v>
      </c>
      <c r="L740" s="54"/>
      <c r="M740" s="54"/>
      <c r="N740" s="54"/>
      <c r="O740" s="54"/>
      <c r="P740" s="54">
        <f t="shared" si="280"/>
        <v>-1214.6300000000001</v>
      </c>
    </row>
    <row r="741" spans="1:16">
      <c r="A741" s="65" t="s">
        <v>1101</v>
      </c>
      <c r="B741" s="31" t="s">
        <v>29</v>
      </c>
      <c r="C741" s="65" t="s">
        <v>1102</v>
      </c>
      <c r="D741" s="54">
        <v>-4.72</v>
      </c>
      <c r="E741" s="54">
        <v>-11.44</v>
      </c>
      <c r="F741" s="54">
        <v>-18.809999999999999</v>
      </c>
      <c r="G741" s="54">
        <v>-114.7</v>
      </c>
      <c r="H741" s="54">
        <v>-11.4</v>
      </c>
      <c r="I741" s="54">
        <v>-5.67</v>
      </c>
      <c r="J741" s="54">
        <v>-17.03</v>
      </c>
      <c r="K741" s="54">
        <v>-6.69</v>
      </c>
      <c r="L741" s="54"/>
      <c r="M741" s="54"/>
      <c r="N741" s="54"/>
      <c r="O741" s="54"/>
      <c r="P741" s="54">
        <f t="shared" si="280"/>
        <v>-190.46</v>
      </c>
    </row>
    <row r="742" spans="1:16">
      <c r="A742" s="65" t="s">
        <v>1103</v>
      </c>
      <c r="B742" s="31" t="s">
        <v>32</v>
      </c>
      <c r="C742" s="65" t="s">
        <v>1104</v>
      </c>
      <c r="D742" s="54">
        <v>-1.99</v>
      </c>
      <c r="E742" s="54">
        <v>-4.84</v>
      </c>
      <c r="F742" s="54">
        <v>-7.94</v>
      </c>
      <c r="G742" s="54">
        <v>-47.93</v>
      </c>
      <c r="H742" s="54">
        <v>-4.87</v>
      </c>
      <c r="I742" s="54">
        <v>-2.39</v>
      </c>
      <c r="J742" s="54">
        <v>-7.11</v>
      </c>
      <c r="K742" s="54">
        <v>-2.83</v>
      </c>
      <c r="L742" s="54"/>
      <c r="M742" s="54"/>
      <c r="N742" s="54"/>
      <c r="O742" s="54"/>
      <c r="P742" s="54">
        <f t="shared" si="280"/>
        <v>-79.900000000000006</v>
      </c>
    </row>
    <row r="743" spans="1:16">
      <c r="A743" s="65" t="s">
        <v>1105</v>
      </c>
      <c r="B743" s="31" t="s">
        <v>35</v>
      </c>
      <c r="C743" s="65" t="s">
        <v>1106</v>
      </c>
      <c r="D743" s="54">
        <v>-1.1599999999999999</v>
      </c>
      <c r="E743" s="54">
        <v>-2.87</v>
      </c>
      <c r="F743" s="54">
        <v>-4.7699999999999996</v>
      </c>
      <c r="G743" s="54">
        <v>-28.68</v>
      </c>
      <c r="H743" s="54">
        <v>-2.92</v>
      </c>
      <c r="I743" s="54">
        <v>-1.43</v>
      </c>
      <c r="J743" s="54">
        <v>-4.2699999999999996</v>
      </c>
      <c r="K743" s="54">
        <v>-1.67</v>
      </c>
      <c r="L743" s="54"/>
      <c r="M743" s="54"/>
      <c r="N743" s="54"/>
      <c r="O743" s="54"/>
      <c r="P743" s="54">
        <f t="shared" si="280"/>
        <v>-47.77000000000001</v>
      </c>
    </row>
    <row r="744" spans="1:16">
      <c r="A744" s="65" t="s">
        <v>1110</v>
      </c>
      <c r="B744" s="31" t="s">
        <v>29</v>
      </c>
      <c r="C744" s="65" t="s">
        <v>1111</v>
      </c>
      <c r="D744" s="54">
        <v>-24.29</v>
      </c>
      <c r="E744" s="54">
        <v>-30.17</v>
      </c>
      <c r="F744" s="54">
        <v>-40.68</v>
      </c>
      <c r="G744" s="54">
        <v>-57.8</v>
      </c>
      <c r="H744" s="54">
        <v>-84.29</v>
      </c>
      <c r="I744" s="54">
        <v>-44.49</v>
      </c>
      <c r="J744" s="54">
        <v>-88.96</v>
      </c>
      <c r="K744" s="54">
        <v>-70.27</v>
      </c>
      <c r="L744" s="54"/>
      <c r="M744" s="54"/>
      <c r="N744" s="54"/>
      <c r="O744" s="54"/>
      <c r="P744" s="54">
        <f t="shared" si="280"/>
        <v>-440.95</v>
      </c>
    </row>
    <row r="745" spans="1:16">
      <c r="A745" s="65" t="s">
        <v>1122</v>
      </c>
      <c r="B745" s="31" t="s">
        <v>126</v>
      </c>
      <c r="C745" s="65" t="s">
        <v>1123</v>
      </c>
      <c r="D745" s="54"/>
      <c r="E745" s="54">
        <v>-14.22</v>
      </c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>
        <f t="shared" si="280"/>
        <v>-14.22</v>
      </c>
    </row>
    <row r="746" spans="1:16">
      <c r="A746" s="65" t="s">
        <v>1136</v>
      </c>
      <c r="B746" s="31" t="s">
        <v>224</v>
      </c>
      <c r="C746" s="65" t="s">
        <v>1137</v>
      </c>
      <c r="D746" s="54">
        <v>-0.28000000000000003</v>
      </c>
      <c r="E746" s="54"/>
      <c r="F746" s="54">
        <v>-2.33</v>
      </c>
      <c r="G746" s="54">
        <v>-0.62</v>
      </c>
      <c r="H746" s="54"/>
      <c r="I746" s="54"/>
      <c r="J746" s="54"/>
      <c r="K746" s="54">
        <v>-3.52</v>
      </c>
      <c r="L746" s="54"/>
      <c r="M746" s="54"/>
      <c r="N746" s="54"/>
      <c r="O746" s="54"/>
      <c r="P746" s="54">
        <f t="shared" si="280"/>
        <v>-6.75</v>
      </c>
    </row>
    <row r="747" spans="1:16">
      <c r="A747" s="65" t="s">
        <v>1142</v>
      </c>
      <c r="B747" s="31" t="s">
        <v>29</v>
      </c>
      <c r="C747" s="65" t="s">
        <v>1143</v>
      </c>
      <c r="D747" s="54">
        <v>-140775.87</v>
      </c>
      <c r="E747" s="54">
        <v>-53695.41</v>
      </c>
      <c r="F747" s="54">
        <v>-55117.41</v>
      </c>
      <c r="G747" s="54">
        <v>-43910.5</v>
      </c>
      <c r="H747" s="54">
        <v>-40076.14</v>
      </c>
      <c r="I747" s="54">
        <v>-16038.41</v>
      </c>
      <c r="J747" s="54">
        <v>-24102.95</v>
      </c>
      <c r="K747" s="54">
        <v>-25278.35</v>
      </c>
      <c r="L747" s="54"/>
      <c r="M747" s="54"/>
      <c r="N747" s="54"/>
      <c r="O747" s="54"/>
      <c r="P747" s="54">
        <f t="shared" si="280"/>
        <v>-398995.04</v>
      </c>
    </row>
    <row r="748" spans="1:16">
      <c r="A748" s="65" t="s">
        <v>1144</v>
      </c>
      <c r="B748" s="31" t="s">
        <v>32</v>
      </c>
      <c r="C748" s="65" t="s">
        <v>1145</v>
      </c>
      <c r="D748" s="54">
        <v>-58694.95</v>
      </c>
      <c r="E748" s="54">
        <v>-22398.52</v>
      </c>
      <c r="F748" s="54">
        <v>-22988.49</v>
      </c>
      <c r="G748" s="54">
        <v>-18318.490000000002</v>
      </c>
      <c r="H748" s="54">
        <v>-16724.439999999999</v>
      </c>
      <c r="I748" s="54">
        <v>-6783.98</v>
      </c>
      <c r="J748" s="54">
        <v>-10067.17</v>
      </c>
      <c r="K748" s="54">
        <v>-10551.51</v>
      </c>
      <c r="L748" s="54"/>
      <c r="M748" s="54"/>
      <c r="N748" s="54"/>
      <c r="O748" s="54"/>
      <c r="P748" s="54">
        <f t="shared" si="280"/>
        <v>-166527.55000000005</v>
      </c>
    </row>
    <row r="749" spans="1:16">
      <c r="A749" s="65" t="s">
        <v>1146</v>
      </c>
      <c r="B749" s="31" t="s">
        <v>35</v>
      </c>
      <c r="C749" s="65" t="s">
        <v>1147</v>
      </c>
      <c r="D749" s="54">
        <v>-35205.08</v>
      </c>
      <c r="E749" s="54">
        <v>-13432.17</v>
      </c>
      <c r="F749" s="54">
        <v>-13784.71</v>
      </c>
      <c r="G749" s="54">
        <v>-10985.16</v>
      </c>
      <c r="H749" s="54">
        <v>-10029.219999999999</v>
      </c>
      <c r="I749" s="54">
        <v>-4062.59</v>
      </c>
      <c r="J749" s="54">
        <v>-6035.55</v>
      </c>
      <c r="K749" s="54">
        <v>-6326.64</v>
      </c>
      <c r="L749" s="54"/>
      <c r="M749" s="54"/>
      <c r="N749" s="54"/>
      <c r="O749" s="54"/>
      <c r="P749" s="54">
        <f t="shared" si="280"/>
        <v>-99861.119999999995</v>
      </c>
    </row>
    <row r="750" spans="1:16">
      <c r="A750" s="65" t="s">
        <v>1150</v>
      </c>
      <c r="B750" s="31" t="s">
        <v>29</v>
      </c>
      <c r="C750" s="65" t="s">
        <v>1151</v>
      </c>
      <c r="D750" s="54">
        <v>-55298.47</v>
      </c>
      <c r="E750" s="54">
        <v>-1813.76</v>
      </c>
      <c r="F750" s="54">
        <v>-1743.06</v>
      </c>
      <c r="G750" s="54">
        <v>-1527.77</v>
      </c>
      <c r="H750" s="54">
        <v>-2604.96</v>
      </c>
      <c r="I750" s="54">
        <v>-978.99</v>
      </c>
      <c r="J750" s="54">
        <v>-51825.32</v>
      </c>
      <c r="K750" s="54">
        <v>-539.38</v>
      </c>
      <c r="L750" s="54"/>
      <c r="M750" s="54"/>
      <c r="N750" s="54"/>
      <c r="O750" s="54"/>
      <c r="P750" s="54">
        <f t="shared" si="280"/>
        <v>-116331.70999999999</v>
      </c>
    </row>
    <row r="751" spans="1:16">
      <c r="A751" s="65" t="s">
        <v>1152</v>
      </c>
      <c r="B751" s="31" t="s">
        <v>32</v>
      </c>
      <c r="C751" s="65" t="s">
        <v>1153</v>
      </c>
      <c r="D751" s="54">
        <v>-23041.8</v>
      </c>
      <c r="E751" s="54">
        <v>-756.54</v>
      </c>
      <c r="F751" s="54">
        <v>-727.11</v>
      </c>
      <c r="G751" s="54">
        <v>-637.85</v>
      </c>
      <c r="H751" s="54">
        <v>-1085.8699999999999</v>
      </c>
      <c r="I751" s="54">
        <v>-408.43</v>
      </c>
      <c r="J751" s="54">
        <v>-21594.48</v>
      </c>
      <c r="K751" s="54">
        <v>-224.99</v>
      </c>
      <c r="L751" s="54"/>
      <c r="M751" s="54"/>
      <c r="N751" s="54"/>
      <c r="O751" s="54"/>
      <c r="P751" s="54">
        <f t="shared" si="280"/>
        <v>-48477.07</v>
      </c>
    </row>
    <row r="752" spans="1:16">
      <c r="A752" s="65" t="s">
        <v>1154</v>
      </c>
      <c r="B752" s="31" t="s">
        <v>35</v>
      </c>
      <c r="C752" s="65" t="s">
        <v>1155</v>
      </c>
      <c r="D752" s="54">
        <v>-13824.83</v>
      </c>
      <c r="E752" s="54">
        <v>-453.62</v>
      </c>
      <c r="F752" s="54">
        <v>-436.05</v>
      </c>
      <c r="G752" s="54">
        <v>-382.3</v>
      </c>
      <c r="H752" s="54">
        <v>-651.23</v>
      </c>
      <c r="I752" s="54">
        <v>-244.9</v>
      </c>
      <c r="J752" s="54">
        <v>-12956.51</v>
      </c>
      <c r="K752" s="54">
        <v>-134.91</v>
      </c>
      <c r="L752" s="54"/>
      <c r="M752" s="54"/>
      <c r="N752" s="54"/>
      <c r="O752" s="54"/>
      <c r="P752" s="54">
        <f t="shared" si="280"/>
        <v>-29084.35</v>
      </c>
    </row>
    <row r="753" spans="1:16">
      <c r="A753" s="65" t="s">
        <v>1158</v>
      </c>
      <c r="B753" s="31" t="s">
        <v>29</v>
      </c>
      <c r="C753" s="65" t="s">
        <v>1159</v>
      </c>
      <c r="D753" s="54">
        <v>-18278.990000000002</v>
      </c>
      <c r="E753" s="54">
        <v>-8756.59</v>
      </c>
      <c r="F753" s="54">
        <v>-9691.59</v>
      </c>
      <c r="G753" s="54">
        <v>-11996.1</v>
      </c>
      <c r="H753" s="54">
        <v>-13223.98</v>
      </c>
      <c r="I753" s="54">
        <v>-8870.5300000000007</v>
      </c>
      <c r="J753" s="54">
        <v>-11897.61</v>
      </c>
      <c r="K753" s="54">
        <v>-10301.030000000001</v>
      </c>
      <c r="L753" s="54"/>
      <c r="M753" s="54"/>
      <c r="N753" s="54"/>
      <c r="O753" s="54"/>
      <c r="P753" s="54">
        <f t="shared" si="280"/>
        <v>-93016.42</v>
      </c>
    </row>
    <row r="754" spans="1:16">
      <c r="A754" s="65" t="s">
        <v>1168</v>
      </c>
      <c r="B754" s="31" t="s">
        <v>224</v>
      </c>
      <c r="C754" s="65" t="s">
        <v>1169</v>
      </c>
      <c r="D754" s="54">
        <v>-549.42999999999995</v>
      </c>
      <c r="E754" s="54">
        <v>-519.32000000000005</v>
      </c>
      <c r="F754" s="54">
        <v>-631.88</v>
      </c>
      <c r="G754" s="54">
        <v>-428.07</v>
      </c>
      <c r="H754" s="54">
        <v>-647.67999999999995</v>
      </c>
      <c r="I754" s="54">
        <v>-507.03</v>
      </c>
      <c r="J754" s="54">
        <v>-1229.44</v>
      </c>
      <c r="K754" s="54">
        <v>-537.07000000000005</v>
      </c>
      <c r="L754" s="54"/>
      <c r="M754" s="54"/>
      <c r="N754" s="54"/>
      <c r="O754" s="54"/>
      <c r="P754" s="54">
        <f t="shared" si="280"/>
        <v>-5049.92</v>
      </c>
    </row>
    <row r="755" spans="1:16" ht="12.75" customHeight="1">
      <c r="A755" s="65" t="s">
        <v>1176</v>
      </c>
      <c r="B755" s="31" t="s">
        <v>29</v>
      </c>
      <c r="C755" s="65" t="s">
        <v>1177</v>
      </c>
      <c r="D755" s="54">
        <v>-3574.95</v>
      </c>
      <c r="E755" s="54">
        <v>-291.69</v>
      </c>
      <c r="F755" s="54">
        <v>-3349.21</v>
      </c>
      <c r="G755" s="54">
        <v>-349.95</v>
      </c>
      <c r="H755" s="54">
        <v>-9838</v>
      </c>
      <c r="I755" s="54">
        <v>-324</v>
      </c>
      <c r="J755" s="54">
        <v>-766.35</v>
      </c>
      <c r="K755" s="54">
        <v>-896.13</v>
      </c>
      <c r="L755" s="54"/>
      <c r="M755" s="54"/>
      <c r="N755" s="54"/>
      <c r="O755" s="54"/>
      <c r="P755" s="54">
        <f t="shared" si="280"/>
        <v>-19390.28</v>
      </c>
    </row>
    <row r="756" spans="1:16" ht="12.75" customHeight="1">
      <c r="A756" s="50" t="s">
        <v>1186</v>
      </c>
      <c r="B756" s="31" t="s">
        <v>29</v>
      </c>
      <c r="C756" s="50" t="s">
        <v>1187</v>
      </c>
      <c r="D756" s="54">
        <v>-164.36</v>
      </c>
      <c r="E756" s="54">
        <v>-113.05</v>
      </c>
      <c r="F756" s="54">
        <v>-147.09</v>
      </c>
      <c r="G756" s="54"/>
      <c r="H756" s="54">
        <v>-83.88</v>
      </c>
      <c r="I756" s="54">
        <v>-82.66</v>
      </c>
      <c r="J756" s="54">
        <v>0</v>
      </c>
      <c r="K756" s="54"/>
      <c r="L756" s="54"/>
      <c r="M756" s="54"/>
      <c r="N756" s="54"/>
      <c r="O756" s="54"/>
      <c r="P756" s="54">
        <f t="shared" si="280"/>
        <v>-591.04</v>
      </c>
    </row>
    <row r="757" spans="1:16" ht="12.75" customHeight="1">
      <c r="A757" s="65" t="s">
        <v>1218</v>
      </c>
      <c r="B757" s="31" t="s">
        <v>29</v>
      </c>
      <c r="C757" s="65" t="s">
        <v>1219</v>
      </c>
      <c r="D757" s="54"/>
      <c r="E757" s="54"/>
      <c r="F757" s="54">
        <v>-36.200000000000003</v>
      </c>
      <c r="G757" s="54">
        <v>-95.78</v>
      </c>
      <c r="H757" s="54">
        <v>-199.09</v>
      </c>
      <c r="I757" s="54"/>
      <c r="J757" s="54">
        <v>-15844.78</v>
      </c>
      <c r="K757" s="54">
        <v>-153.25</v>
      </c>
      <c r="L757" s="54"/>
      <c r="M757" s="54"/>
      <c r="N757" s="54"/>
      <c r="O757" s="54"/>
      <c r="P757" s="54">
        <f t="shared" si="280"/>
        <v>-16329.1</v>
      </c>
    </row>
    <row r="758" spans="1:16" ht="12.75" customHeight="1">
      <c r="A758" s="65" t="s">
        <v>1243</v>
      </c>
      <c r="B758" s="31" t="s">
        <v>29</v>
      </c>
      <c r="C758" s="65" t="s">
        <v>1238</v>
      </c>
      <c r="D758" s="54"/>
      <c r="E758" s="54"/>
      <c r="F758" s="54"/>
      <c r="G758" s="54"/>
      <c r="H758" s="54"/>
      <c r="I758" s="54">
        <v>-17.84</v>
      </c>
      <c r="J758" s="54">
        <v>-41.32</v>
      </c>
      <c r="K758" s="54"/>
      <c r="L758" s="54"/>
      <c r="M758" s="54"/>
      <c r="N758" s="54"/>
      <c r="O758" s="54"/>
      <c r="P758" s="54">
        <f t="shared" si="280"/>
        <v>-59.16</v>
      </c>
    </row>
    <row r="759" spans="1:16" ht="12.75" customHeight="1">
      <c r="A759" s="65" t="s">
        <v>1279</v>
      </c>
      <c r="B759" s="31" t="s">
        <v>29</v>
      </c>
      <c r="C759" s="65" t="s">
        <v>1280</v>
      </c>
      <c r="D759" s="54">
        <v>-6289.85</v>
      </c>
      <c r="E759" s="54">
        <v>-1390.47</v>
      </c>
      <c r="F759" s="54">
        <v>-3249.64</v>
      </c>
      <c r="G759" s="54">
        <v>-928.23</v>
      </c>
      <c r="H759" s="54">
        <v>-3670.29</v>
      </c>
      <c r="I759" s="54">
        <v>-1974.7</v>
      </c>
      <c r="J759" s="54">
        <v>-2906.11</v>
      </c>
      <c r="K759" s="54">
        <v>-3748.02</v>
      </c>
      <c r="L759" s="54"/>
      <c r="M759" s="54"/>
      <c r="N759" s="54"/>
      <c r="O759" s="54"/>
      <c r="P759" s="54">
        <f t="shared" si="280"/>
        <v>-24157.31</v>
      </c>
    </row>
    <row r="760" spans="1:16" ht="12.75" customHeight="1">
      <c r="A760" s="65" t="s">
        <v>1281</v>
      </c>
      <c r="B760" s="31" t="s">
        <v>32</v>
      </c>
      <c r="C760" s="65" t="s">
        <v>1282</v>
      </c>
      <c r="D760" s="54">
        <v>-2621.36</v>
      </c>
      <c r="E760" s="54">
        <v>-579.88</v>
      </c>
      <c r="F760" s="54">
        <v>-1354.81</v>
      </c>
      <c r="G760" s="54">
        <v>-386.95</v>
      </c>
      <c r="H760" s="54">
        <v>-1529.66</v>
      </c>
      <c r="I760" s="54">
        <v>-822.92</v>
      </c>
      <c r="J760" s="54">
        <v>-1211.83</v>
      </c>
      <c r="K760" s="54">
        <v>-1562.16</v>
      </c>
      <c r="L760" s="54"/>
      <c r="M760" s="54"/>
      <c r="N760" s="54"/>
      <c r="O760" s="54"/>
      <c r="P760" s="54">
        <f t="shared" si="280"/>
        <v>-10069.57</v>
      </c>
    </row>
    <row r="761" spans="1:16" ht="12.75" customHeight="1">
      <c r="A761" s="65" t="s">
        <v>1283</v>
      </c>
      <c r="B761" s="31" t="s">
        <v>35</v>
      </c>
      <c r="C761" s="65" t="s">
        <v>1284</v>
      </c>
      <c r="D761" s="54">
        <v>-1572.14</v>
      </c>
      <c r="E761" s="54">
        <v>-347.63</v>
      </c>
      <c r="F761" s="54">
        <v>-812.89</v>
      </c>
      <c r="G761" s="54">
        <v>-231.93</v>
      </c>
      <c r="H761" s="54">
        <v>-917.79</v>
      </c>
      <c r="I761" s="54">
        <v>-493.71</v>
      </c>
      <c r="J761" s="54">
        <v>-726.88</v>
      </c>
      <c r="K761" s="54">
        <v>-937.15</v>
      </c>
      <c r="L761" s="54"/>
      <c r="M761" s="54"/>
      <c r="N761" s="54"/>
      <c r="O761" s="54"/>
      <c r="P761" s="54">
        <f t="shared" si="280"/>
        <v>-6040.119999999999</v>
      </c>
    </row>
    <row r="762" spans="1:16" ht="12.75" customHeight="1">
      <c r="A762" s="65" t="s">
        <v>1287</v>
      </c>
      <c r="B762" s="31" t="s">
        <v>29</v>
      </c>
      <c r="C762" s="65" t="s">
        <v>1288</v>
      </c>
      <c r="D762" s="54"/>
      <c r="E762" s="54"/>
      <c r="F762" s="54"/>
      <c r="G762" s="54"/>
      <c r="H762" s="54"/>
      <c r="I762" s="54"/>
      <c r="J762" s="54">
        <v>-1436.22</v>
      </c>
      <c r="K762" s="54"/>
      <c r="L762" s="54"/>
      <c r="M762" s="54"/>
      <c r="N762" s="54"/>
      <c r="O762" s="54"/>
      <c r="P762" s="54">
        <f t="shared" si="280"/>
        <v>-1436.22</v>
      </c>
    </row>
    <row r="763" spans="1:16" ht="12.75" customHeight="1">
      <c r="A763" s="65" t="s">
        <v>1289</v>
      </c>
      <c r="B763" s="31" t="s">
        <v>32</v>
      </c>
      <c r="C763" s="65" t="s">
        <v>1290</v>
      </c>
      <c r="D763" s="54"/>
      <c r="E763" s="54"/>
      <c r="F763" s="54"/>
      <c r="G763" s="54"/>
      <c r="H763" s="54"/>
      <c r="I763" s="54"/>
      <c r="J763" s="54">
        <v>-598.41999999999996</v>
      </c>
      <c r="K763" s="54"/>
      <c r="L763" s="54"/>
      <c r="M763" s="54"/>
      <c r="N763" s="54"/>
      <c r="O763" s="54"/>
      <c r="P763" s="54">
        <f t="shared" si="280"/>
        <v>-598.41999999999996</v>
      </c>
    </row>
    <row r="764" spans="1:16" ht="12.75" customHeight="1">
      <c r="A764" s="65" t="s">
        <v>1291</v>
      </c>
      <c r="B764" s="31" t="s">
        <v>35</v>
      </c>
      <c r="C764" s="65" t="s">
        <v>1292</v>
      </c>
      <c r="D764" s="54"/>
      <c r="E764" s="54"/>
      <c r="F764" s="54"/>
      <c r="G764" s="54"/>
      <c r="H764" s="54"/>
      <c r="I764" s="54"/>
      <c r="J764" s="54">
        <v>-359.06</v>
      </c>
      <c r="K764" s="54"/>
      <c r="L764" s="54"/>
      <c r="M764" s="54"/>
      <c r="N764" s="54"/>
      <c r="O764" s="54"/>
      <c r="P764" s="54">
        <f t="shared" si="280"/>
        <v>-359.06</v>
      </c>
    </row>
    <row r="765" spans="1:16" ht="12.75" customHeight="1">
      <c r="A765" s="65" t="s">
        <v>1303</v>
      </c>
      <c r="B765" s="31" t="s">
        <v>29</v>
      </c>
      <c r="C765" s="65" t="s">
        <v>1304</v>
      </c>
      <c r="D765" s="54">
        <v>-164.92</v>
      </c>
      <c r="E765" s="54">
        <v>-8.84</v>
      </c>
      <c r="F765" s="54">
        <v>-6.93</v>
      </c>
      <c r="G765" s="54">
        <v>-4.54</v>
      </c>
      <c r="H765" s="54">
        <v>-2.38</v>
      </c>
      <c r="I765" s="54"/>
      <c r="J765" s="54">
        <v>-12.35</v>
      </c>
      <c r="K765" s="54"/>
      <c r="L765" s="54"/>
      <c r="M765" s="54"/>
      <c r="N765" s="54"/>
      <c r="O765" s="54"/>
      <c r="P765" s="54">
        <f t="shared" ref="P765:P821" si="288">SUM(D765:O765)</f>
        <v>-199.95999999999998</v>
      </c>
    </row>
    <row r="766" spans="1:16" ht="12.75" customHeight="1">
      <c r="A766" s="65" t="s">
        <v>1305</v>
      </c>
      <c r="B766" s="31" t="s">
        <v>224</v>
      </c>
      <c r="C766" s="65" t="s">
        <v>1306</v>
      </c>
      <c r="D766" s="54"/>
      <c r="E766" s="54"/>
      <c r="F766" s="54">
        <v>-0.21</v>
      </c>
      <c r="G766" s="54">
        <v>0</v>
      </c>
      <c r="H766" s="54"/>
      <c r="I766" s="54"/>
      <c r="J766" s="54"/>
      <c r="K766" s="54"/>
      <c r="L766" s="54"/>
      <c r="M766" s="54"/>
      <c r="N766" s="54"/>
      <c r="O766" s="54"/>
      <c r="P766" s="54">
        <f t="shared" si="288"/>
        <v>-0.21</v>
      </c>
    </row>
    <row r="767" spans="1:16">
      <c r="A767" s="65"/>
      <c r="B767" s="31"/>
      <c r="C767" s="64" t="s">
        <v>1527</v>
      </c>
      <c r="D767" s="40">
        <f t="shared" ref="D767:P767" si="289">SUM(D768:D808)</f>
        <v>-43951.650000000009</v>
      </c>
      <c r="E767" s="40">
        <f t="shared" si="289"/>
        <v>-23194.79</v>
      </c>
      <c r="F767" s="40">
        <f t="shared" si="289"/>
        <v>-62855.569999999992</v>
      </c>
      <c r="G767" s="40">
        <f t="shared" si="289"/>
        <v>-44807.689999999995</v>
      </c>
      <c r="H767" s="40">
        <f t="shared" si="289"/>
        <v>-61386.01</v>
      </c>
      <c r="I767" s="40">
        <f t="shared" si="289"/>
        <v>-23714.299999999996</v>
      </c>
      <c r="J767" s="40">
        <f t="shared" si="289"/>
        <v>-36974.620000000003</v>
      </c>
      <c r="K767" s="40">
        <f t="shared" si="289"/>
        <v>-11963.209999999997</v>
      </c>
      <c r="L767" s="40">
        <f t="shared" si="289"/>
        <v>0</v>
      </c>
      <c r="M767" s="40">
        <f t="shared" si="289"/>
        <v>0</v>
      </c>
      <c r="N767" s="40">
        <f t="shared" si="289"/>
        <v>0</v>
      </c>
      <c r="O767" s="40">
        <f t="shared" si="289"/>
        <v>0</v>
      </c>
      <c r="P767" s="40">
        <f t="shared" si="289"/>
        <v>-308847.84000000003</v>
      </c>
    </row>
    <row r="768" spans="1:16" ht="12.75" customHeight="1">
      <c r="A768" s="65" t="s">
        <v>28</v>
      </c>
      <c r="B768" s="31" t="s">
        <v>29</v>
      </c>
      <c r="C768" s="65" t="s">
        <v>30</v>
      </c>
      <c r="D768" s="54">
        <v>-3403.43</v>
      </c>
      <c r="E768" s="54">
        <v>-380.48</v>
      </c>
      <c r="F768" s="54">
        <v>-1473.12</v>
      </c>
      <c r="G768" s="54">
        <v>-3169.64</v>
      </c>
      <c r="H768" s="54">
        <v>-351.6</v>
      </c>
      <c r="I768" s="54">
        <v>-2379.81</v>
      </c>
      <c r="J768" s="54">
        <v>-228.71</v>
      </c>
      <c r="K768" s="54">
        <v>-148.27000000000001</v>
      </c>
      <c r="L768" s="54"/>
      <c r="M768" s="54"/>
      <c r="N768" s="54"/>
      <c r="O768" s="54"/>
      <c r="P768" s="54">
        <f t="shared" si="288"/>
        <v>-11535.06</v>
      </c>
    </row>
    <row r="769" spans="1:16" ht="12.75" customHeight="1">
      <c r="A769" s="65" t="s">
        <v>31</v>
      </c>
      <c r="B769" s="31" t="s">
        <v>32</v>
      </c>
      <c r="C769" s="65" t="s">
        <v>33</v>
      </c>
      <c r="D769" s="54">
        <v>-1418.75</v>
      </c>
      <c r="E769" s="54">
        <v>-158.6</v>
      </c>
      <c r="F769" s="54">
        <v>-614.22</v>
      </c>
      <c r="G769" s="54">
        <v>-1320.76</v>
      </c>
      <c r="H769" s="54">
        <v>-146.57</v>
      </c>
      <c r="I769" s="54">
        <v>-991.63</v>
      </c>
      <c r="J769" s="54">
        <v>-95.3</v>
      </c>
      <c r="K769" s="54">
        <v>-61.78</v>
      </c>
      <c r="L769" s="54"/>
      <c r="M769" s="54"/>
      <c r="N769" s="54"/>
      <c r="O769" s="54"/>
      <c r="P769" s="54">
        <f t="shared" si="288"/>
        <v>-4807.6099999999997</v>
      </c>
    </row>
    <row r="770" spans="1:16" ht="12.75" customHeight="1">
      <c r="A770" s="65" t="s">
        <v>34</v>
      </c>
      <c r="B770" s="31" t="s">
        <v>35</v>
      </c>
      <c r="C770" s="65" t="s">
        <v>36</v>
      </c>
      <c r="D770" s="54">
        <v>-851.02</v>
      </c>
      <c r="E770" s="54">
        <v>-95.13</v>
      </c>
      <c r="F770" s="54">
        <v>-368.71</v>
      </c>
      <c r="G770" s="54">
        <v>-792.5</v>
      </c>
      <c r="H770" s="54">
        <v>-87.92</v>
      </c>
      <c r="I770" s="54">
        <v>-594.92999999999995</v>
      </c>
      <c r="J770" s="54">
        <v>-57.17</v>
      </c>
      <c r="K770" s="54">
        <v>-37.06</v>
      </c>
      <c r="L770" s="54"/>
      <c r="M770" s="54"/>
      <c r="N770" s="54"/>
      <c r="O770" s="54"/>
      <c r="P770" s="54">
        <f t="shared" si="288"/>
        <v>-2884.4399999999996</v>
      </c>
    </row>
    <row r="771" spans="1:16" ht="13.5" customHeight="1">
      <c r="A771" s="65" t="s">
        <v>125</v>
      </c>
      <c r="B771" s="31" t="s">
        <v>126</v>
      </c>
      <c r="C771" s="65" t="s">
        <v>127</v>
      </c>
      <c r="D771" s="54"/>
      <c r="E771" s="54"/>
      <c r="F771" s="54"/>
      <c r="G771" s="54">
        <v>-498.05</v>
      </c>
      <c r="H771" s="54">
        <v>0</v>
      </c>
      <c r="I771" s="54"/>
      <c r="J771" s="54"/>
      <c r="K771" s="54"/>
      <c r="L771" s="54"/>
      <c r="M771" s="54"/>
      <c r="N771" s="54"/>
      <c r="O771" s="54"/>
      <c r="P771" s="54">
        <f t="shared" si="288"/>
        <v>-498.05</v>
      </c>
    </row>
    <row r="772" spans="1:16" ht="22.5">
      <c r="A772" s="65" t="s">
        <v>128</v>
      </c>
      <c r="B772" s="31" t="s">
        <v>29</v>
      </c>
      <c r="C772" s="66" t="s">
        <v>129</v>
      </c>
      <c r="D772" s="54">
        <v>-965.48</v>
      </c>
      <c r="E772" s="54">
        <v>-434.2</v>
      </c>
      <c r="F772" s="54"/>
      <c r="G772" s="54">
        <v>-19557.59</v>
      </c>
      <c r="H772" s="54">
        <v>-275.85000000000002</v>
      </c>
      <c r="I772" s="54">
        <v>-434.2</v>
      </c>
      <c r="J772" s="54">
        <v>-710.04</v>
      </c>
      <c r="K772" s="54">
        <v>-577.25</v>
      </c>
      <c r="L772" s="54"/>
      <c r="M772" s="54"/>
      <c r="N772" s="54"/>
      <c r="O772" s="54"/>
      <c r="P772" s="54">
        <f t="shared" si="288"/>
        <v>-22954.61</v>
      </c>
    </row>
    <row r="773" spans="1:16" ht="13.5" customHeight="1">
      <c r="A773" s="65" t="s">
        <v>148</v>
      </c>
      <c r="B773" s="31" t="s">
        <v>29</v>
      </c>
      <c r="C773" s="65" t="s">
        <v>149</v>
      </c>
      <c r="D773" s="54"/>
      <c r="E773" s="54"/>
      <c r="F773" s="54"/>
      <c r="G773" s="54">
        <v>-20.440000000000001</v>
      </c>
      <c r="H773" s="54"/>
      <c r="I773" s="54"/>
      <c r="J773" s="54"/>
      <c r="K773" s="54"/>
      <c r="L773" s="54"/>
      <c r="M773" s="54"/>
      <c r="N773" s="54"/>
      <c r="O773" s="54"/>
      <c r="P773" s="54">
        <f t="shared" si="288"/>
        <v>-20.440000000000001</v>
      </c>
    </row>
    <row r="774" spans="1:16" ht="13.5" customHeight="1">
      <c r="A774" s="65" t="s">
        <v>150</v>
      </c>
      <c r="B774" s="31" t="s">
        <v>29</v>
      </c>
      <c r="C774" s="65" t="s">
        <v>151</v>
      </c>
      <c r="D774" s="54"/>
      <c r="E774" s="54"/>
      <c r="F774" s="54"/>
      <c r="G774" s="54"/>
      <c r="H774" s="54"/>
      <c r="I774" s="54"/>
      <c r="J774" s="54"/>
      <c r="K774" s="54">
        <v>-255.4</v>
      </c>
      <c r="L774" s="54"/>
      <c r="M774" s="54"/>
      <c r="N774" s="54"/>
      <c r="O774" s="54"/>
      <c r="P774" s="54">
        <f t="shared" si="288"/>
        <v>-255.4</v>
      </c>
    </row>
    <row r="775" spans="1:16" ht="13.5" customHeight="1">
      <c r="A775" s="65" t="s">
        <v>152</v>
      </c>
      <c r="B775" s="31" t="s">
        <v>29</v>
      </c>
      <c r="C775" s="65" t="s">
        <v>153</v>
      </c>
      <c r="D775" s="54">
        <v>-2105.69</v>
      </c>
      <c r="E775" s="54">
        <v>-145.63999999999999</v>
      </c>
      <c r="F775" s="54">
        <v>-463.87</v>
      </c>
      <c r="G775" s="54">
        <v>-390.98</v>
      </c>
      <c r="H775" s="54">
        <v>-197.93</v>
      </c>
      <c r="I775" s="54">
        <v>-931.11</v>
      </c>
      <c r="J775" s="54">
        <v>-21.92</v>
      </c>
      <c r="K775" s="54">
        <v>-53.25</v>
      </c>
      <c r="L775" s="54"/>
      <c r="M775" s="54"/>
      <c r="N775" s="54"/>
      <c r="O775" s="54"/>
      <c r="P775" s="54">
        <f t="shared" si="288"/>
        <v>-4310.3899999999994</v>
      </c>
    </row>
    <row r="776" spans="1:16" ht="13.5" customHeight="1">
      <c r="A776" s="65" t="s">
        <v>156</v>
      </c>
      <c r="B776" s="31" t="s">
        <v>29</v>
      </c>
      <c r="C776" s="65" t="s">
        <v>157</v>
      </c>
      <c r="D776" s="54"/>
      <c r="E776" s="54"/>
      <c r="F776" s="54"/>
      <c r="G776" s="54"/>
      <c r="H776" s="54">
        <v>-852.05</v>
      </c>
      <c r="I776" s="54"/>
      <c r="J776" s="54"/>
      <c r="K776" s="54"/>
      <c r="L776" s="54"/>
      <c r="M776" s="54"/>
      <c r="N776" s="54"/>
      <c r="O776" s="54"/>
      <c r="P776" s="54">
        <f t="shared" si="288"/>
        <v>-852.05</v>
      </c>
    </row>
    <row r="777" spans="1:16" ht="13.5" customHeight="1">
      <c r="A777" s="65" t="s">
        <v>223</v>
      </c>
      <c r="B777" s="31" t="s">
        <v>224</v>
      </c>
      <c r="C777" s="65" t="s">
        <v>225</v>
      </c>
      <c r="D777" s="54">
        <v>-150.80000000000001</v>
      </c>
      <c r="E777" s="54">
        <v>-4.53</v>
      </c>
      <c r="F777" s="54">
        <v>-5.0199999999999996</v>
      </c>
      <c r="G777" s="54">
        <v>-25.12</v>
      </c>
      <c r="H777" s="54">
        <v>-95.43</v>
      </c>
      <c r="I777" s="54">
        <v>-4.53</v>
      </c>
      <c r="J777" s="54"/>
      <c r="K777" s="54"/>
      <c r="L777" s="54"/>
      <c r="M777" s="54"/>
      <c r="N777" s="54"/>
      <c r="O777" s="54"/>
      <c r="P777" s="54">
        <f t="shared" si="288"/>
        <v>-285.43</v>
      </c>
    </row>
    <row r="778" spans="1:16" ht="13.5" customHeight="1">
      <c r="A778" s="65" t="s">
        <v>1093</v>
      </c>
      <c r="B778" s="31" t="s">
        <v>29</v>
      </c>
      <c r="C778" s="65" t="s">
        <v>1094</v>
      </c>
      <c r="D778" s="54">
        <v>-90.25</v>
      </c>
      <c r="E778" s="54">
        <v>-8.98</v>
      </c>
      <c r="F778" s="54">
        <v>-14.28</v>
      </c>
      <c r="G778" s="54">
        <v>-782.51</v>
      </c>
      <c r="H778" s="54">
        <v>-15.28</v>
      </c>
      <c r="I778" s="54">
        <v>-1355.45</v>
      </c>
      <c r="J778" s="54">
        <v>-46.82</v>
      </c>
      <c r="K778" s="54"/>
      <c r="L778" s="54"/>
      <c r="M778" s="54"/>
      <c r="N778" s="54"/>
      <c r="O778" s="54"/>
      <c r="P778" s="54">
        <f t="shared" si="288"/>
        <v>-2313.5700000000002</v>
      </c>
    </row>
    <row r="779" spans="1:16" ht="13.5" customHeight="1">
      <c r="A779" s="65" t="s">
        <v>1095</v>
      </c>
      <c r="B779" s="31" t="s">
        <v>32</v>
      </c>
      <c r="C779" s="65" t="s">
        <v>1096</v>
      </c>
      <c r="D779" s="54">
        <v>-37.72</v>
      </c>
      <c r="E779" s="54">
        <v>-3.75</v>
      </c>
      <c r="F779" s="54">
        <v>-5.99</v>
      </c>
      <c r="G779" s="54">
        <v>-326.16000000000003</v>
      </c>
      <c r="H779" s="54">
        <v>-6.39</v>
      </c>
      <c r="I779" s="54">
        <v>-564.79999999999995</v>
      </c>
      <c r="J779" s="54">
        <v>-19.5</v>
      </c>
      <c r="K779" s="54"/>
      <c r="L779" s="54"/>
      <c r="M779" s="54"/>
      <c r="N779" s="54"/>
      <c r="O779" s="54"/>
      <c r="P779" s="54">
        <f t="shared" si="288"/>
        <v>-964.31</v>
      </c>
    </row>
    <row r="780" spans="1:16" ht="13.5" customHeight="1">
      <c r="A780" s="65" t="s">
        <v>1097</v>
      </c>
      <c r="B780" s="31" t="s">
        <v>35</v>
      </c>
      <c r="C780" s="65" t="s">
        <v>1098</v>
      </c>
      <c r="D780" s="54">
        <v>-22.51</v>
      </c>
      <c r="E780" s="54">
        <v>-2.2400000000000002</v>
      </c>
      <c r="F780" s="54">
        <v>-3.57</v>
      </c>
      <c r="G780" s="54">
        <v>-195.69</v>
      </c>
      <c r="H780" s="54">
        <v>-3.83</v>
      </c>
      <c r="I780" s="54">
        <v>-338.86</v>
      </c>
      <c r="J780" s="54">
        <v>-11.68</v>
      </c>
      <c r="K780" s="54"/>
      <c r="L780" s="54"/>
      <c r="M780" s="54"/>
      <c r="N780" s="54"/>
      <c r="O780" s="54"/>
      <c r="P780" s="54">
        <f t="shared" si="288"/>
        <v>-578.38</v>
      </c>
    </row>
    <row r="781" spans="1:16" ht="13.5" customHeight="1">
      <c r="A781" s="65" t="s">
        <v>1101</v>
      </c>
      <c r="B781" s="31" t="s">
        <v>29</v>
      </c>
      <c r="C781" s="65" t="s">
        <v>1102</v>
      </c>
      <c r="D781" s="54"/>
      <c r="E781" s="54">
        <v>-0.28999999999999998</v>
      </c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>
        <f t="shared" si="288"/>
        <v>-0.28999999999999998</v>
      </c>
    </row>
    <row r="782" spans="1:16" ht="13.5" customHeight="1">
      <c r="A782" s="65" t="s">
        <v>1103</v>
      </c>
      <c r="B782" s="31" t="s">
        <v>32</v>
      </c>
      <c r="C782" s="65" t="s">
        <v>1104</v>
      </c>
      <c r="D782" s="54"/>
      <c r="E782" s="54">
        <v>-0.13</v>
      </c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>
        <f t="shared" si="288"/>
        <v>-0.13</v>
      </c>
    </row>
    <row r="783" spans="1:16" ht="13.5" customHeight="1">
      <c r="A783" s="65" t="s">
        <v>1105</v>
      </c>
      <c r="B783" s="31" t="s">
        <v>35</v>
      </c>
      <c r="C783" s="65" t="s">
        <v>1106</v>
      </c>
      <c r="D783" s="54"/>
      <c r="E783" s="54">
        <v>-0.08</v>
      </c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>
        <f t="shared" si="288"/>
        <v>-0.08</v>
      </c>
    </row>
    <row r="784" spans="1:16" ht="13.5" customHeight="1">
      <c r="A784" s="65" t="s">
        <v>1110</v>
      </c>
      <c r="B784" s="31" t="s">
        <v>29</v>
      </c>
      <c r="C784" s="65" t="s">
        <v>1111</v>
      </c>
      <c r="D784" s="54">
        <v>-18.78</v>
      </c>
      <c r="E784" s="54">
        <v>-1.55</v>
      </c>
      <c r="F784" s="54">
        <v>-9.1</v>
      </c>
      <c r="G784" s="54">
        <v>-2959.13</v>
      </c>
      <c r="H784" s="54">
        <v>-8.25</v>
      </c>
      <c r="I784" s="54">
        <v>-27.51</v>
      </c>
      <c r="J784" s="54">
        <v>-107.79</v>
      </c>
      <c r="K784" s="54">
        <v>-47.64</v>
      </c>
      <c r="L784" s="54"/>
      <c r="M784" s="54"/>
      <c r="N784" s="54"/>
      <c r="O784" s="54"/>
      <c r="P784" s="54">
        <f t="shared" si="288"/>
        <v>-3179.75</v>
      </c>
    </row>
    <row r="785" spans="1:16" ht="13.5" customHeight="1">
      <c r="A785" s="65" t="s">
        <v>1122</v>
      </c>
      <c r="B785" s="31" t="s">
        <v>126</v>
      </c>
      <c r="C785" s="65" t="s">
        <v>1123</v>
      </c>
      <c r="D785" s="54"/>
      <c r="E785" s="54"/>
      <c r="F785" s="54"/>
      <c r="G785" s="54">
        <v>-79.69</v>
      </c>
      <c r="H785" s="54"/>
      <c r="I785" s="54"/>
      <c r="J785" s="54"/>
      <c r="K785" s="54"/>
      <c r="L785" s="54"/>
      <c r="M785" s="54"/>
      <c r="N785" s="54"/>
      <c r="O785" s="54"/>
      <c r="P785" s="54">
        <f t="shared" si="288"/>
        <v>-79.69</v>
      </c>
    </row>
    <row r="786" spans="1:16" ht="13.5" customHeight="1">
      <c r="A786" s="65" t="s">
        <v>1136</v>
      </c>
      <c r="B786" s="31" t="s">
        <v>224</v>
      </c>
      <c r="C786" s="65" t="s">
        <v>1137</v>
      </c>
      <c r="D786" s="54">
        <v>-0.06</v>
      </c>
      <c r="E786" s="54">
        <v>-7.0000000000000007E-2</v>
      </c>
      <c r="F786" s="54"/>
      <c r="G786" s="54">
        <v>-2.42</v>
      </c>
      <c r="H786" s="54">
        <v>-5.91</v>
      </c>
      <c r="I786" s="54">
        <v>-0.23</v>
      </c>
      <c r="J786" s="54"/>
      <c r="K786" s="54"/>
      <c r="L786" s="54"/>
      <c r="M786" s="54"/>
      <c r="N786" s="54"/>
      <c r="O786" s="54"/>
      <c r="P786" s="54">
        <f t="shared" si="288"/>
        <v>-8.6900000000000013</v>
      </c>
    </row>
    <row r="787" spans="1:16" ht="13.5" customHeight="1">
      <c r="A787" s="65" t="s">
        <v>1142</v>
      </c>
      <c r="B787" s="31" t="s">
        <v>29</v>
      </c>
      <c r="C787" s="65" t="s">
        <v>1143</v>
      </c>
      <c r="D787" s="54">
        <v>-8537.83</v>
      </c>
      <c r="E787" s="54">
        <v>-2594.4499999999998</v>
      </c>
      <c r="F787" s="54">
        <v>-6022.03</v>
      </c>
      <c r="G787" s="54">
        <v>-3015.92</v>
      </c>
      <c r="H787" s="54">
        <v>-15668.85</v>
      </c>
      <c r="I787" s="54">
        <v>-2985.28</v>
      </c>
      <c r="J787" s="54">
        <v>-4005.4</v>
      </c>
      <c r="K787" s="54">
        <v>-2128.85</v>
      </c>
      <c r="L787" s="54"/>
      <c r="M787" s="54"/>
      <c r="N787" s="54"/>
      <c r="O787" s="54"/>
      <c r="P787" s="54">
        <f t="shared" si="288"/>
        <v>-44958.609999999993</v>
      </c>
    </row>
    <row r="788" spans="1:16" ht="13.5" customHeight="1">
      <c r="A788" s="65" t="s">
        <v>1144</v>
      </c>
      <c r="B788" s="31" t="s">
        <v>32</v>
      </c>
      <c r="C788" s="65" t="s">
        <v>1145</v>
      </c>
      <c r="D788" s="54">
        <v>-3558.77</v>
      </c>
      <c r="E788" s="54">
        <v>-1081.26</v>
      </c>
      <c r="F788" s="54">
        <v>-2509.4499999999998</v>
      </c>
      <c r="G788" s="54">
        <v>-1257.03</v>
      </c>
      <c r="H788" s="54">
        <v>-6528.91</v>
      </c>
      <c r="I788" s="54">
        <v>-1244.22</v>
      </c>
      <c r="J788" s="54">
        <v>-1669.2</v>
      </c>
      <c r="K788" s="54">
        <v>-887.13</v>
      </c>
      <c r="L788" s="54"/>
      <c r="M788" s="54"/>
      <c r="N788" s="54"/>
      <c r="O788" s="54"/>
      <c r="P788" s="54">
        <f t="shared" si="288"/>
        <v>-18735.97</v>
      </c>
    </row>
    <row r="789" spans="1:16" ht="13.5" customHeight="1">
      <c r="A789" s="65" t="s">
        <v>1146</v>
      </c>
      <c r="B789" s="31" t="s">
        <v>35</v>
      </c>
      <c r="C789" s="65" t="s">
        <v>1147</v>
      </c>
      <c r="D789" s="54">
        <v>-2134.94</v>
      </c>
      <c r="E789" s="54">
        <v>-648.62</v>
      </c>
      <c r="F789" s="54">
        <v>-1505.62</v>
      </c>
      <c r="G789" s="54">
        <v>-754.15</v>
      </c>
      <c r="H789" s="54">
        <v>-3917.17</v>
      </c>
      <c r="I789" s="54">
        <v>-746.54</v>
      </c>
      <c r="J789" s="54">
        <v>-1001.63</v>
      </c>
      <c r="K789" s="54">
        <v>-532.4</v>
      </c>
      <c r="L789" s="54"/>
      <c r="M789" s="54"/>
      <c r="N789" s="54"/>
      <c r="O789" s="54"/>
      <c r="P789" s="54">
        <f t="shared" si="288"/>
        <v>-11241.07</v>
      </c>
    </row>
    <row r="790" spans="1:16" ht="13.5" customHeight="1">
      <c r="A790" s="65" t="s">
        <v>1150</v>
      </c>
      <c r="B790" s="31" t="s">
        <v>29</v>
      </c>
      <c r="C790" s="65" t="s">
        <v>1151</v>
      </c>
      <c r="D790" s="54">
        <v>-172.44</v>
      </c>
      <c r="E790" s="54">
        <v>-36.130000000000003</v>
      </c>
      <c r="F790" s="54">
        <v>-3384.4</v>
      </c>
      <c r="G790" s="54"/>
      <c r="H790" s="54"/>
      <c r="I790" s="54">
        <v>-36.380000000000003</v>
      </c>
      <c r="J790" s="54">
        <v>-2545.91</v>
      </c>
      <c r="K790" s="54"/>
      <c r="L790" s="54"/>
      <c r="M790" s="54"/>
      <c r="N790" s="54"/>
      <c r="O790" s="54"/>
      <c r="P790" s="54">
        <f t="shared" si="288"/>
        <v>-6175.26</v>
      </c>
    </row>
    <row r="791" spans="1:16" ht="13.5" customHeight="1">
      <c r="A791" s="65" t="s">
        <v>1152</v>
      </c>
      <c r="B791" s="31" t="s">
        <v>32</v>
      </c>
      <c r="C791" s="65" t="s">
        <v>1153</v>
      </c>
      <c r="D791" s="54">
        <v>-71.849999999999994</v>
      </c>
      <c r="E791" s="54">
        <v>-15.06</v>
      </c>
      <c r="F791" s="54">
        <v>-1410.19</v>
      </c>
      <c r="G791" s="54"/>
      <c r="H791" s="54"/>
      <c r="I791" s="54">
        <v>-15.17</v>
      </c>
      <c r="J791" s="54">
        <v>-1060.83</v>
      </c>
      <c r="K791" s="54"/>
      <c r="L791" s="54"/>
      <c r="M791" s="54"/>
      <c r="N791" s="54"/>
      <c r="O791" s="54"/>
      <c r="P791" s="54">
        <f t="shared" si="288"/>
        <v>-2573.1000000000004</v>
      </c>
    </row>
    <row r="792" spans="1:16" ht="13.5" customHeight="1">
      <c r="A792" s="65" t="s">
        <v>1154</v>
      </c>
      <c r="B792" s="31" t="s">
        <v>35</v>
      </c>
      <c r="C792" s="65" t="s">
        <v>1155</v>
      </c>
      <c r="D792" s="54">
        <v>-43.11</v>
      </c>
      <c r="E792" s="54">
        <v>-9.0299999999999994</v>
      </c>
      <c r="F792" s="54">
        <v>-846.11</v>
      </c>
      <c r="G792" s="54"/>
      <c r="H792" s="54"/>
      <c r="I792" s="54">
        <v>-9.1</v>
      </c>
      <c r="J792" s="54">
        <v>-636.49</v>
      </c>
      <c r="K792" s="54"/>
      <c r="L792" s="54"/>
      <c r="M792" s="54"/>
      <c r="N792" s="54"/>
      <c r="O792" s="54"/>
      <c r="P792" s="54">
        <f t="shared" si="288"/>
        <v>-1543.8400000000001</v>
      </c>
    </row>
    <row r="793" spans="1:16" ht="13.5" customHeight="1">
      <c r="A793" s="65" t="s">
        <v>1158</v>
      </c>
      <c r="B793" s="31" t="s">
        <v>29</v>
      </c>
      <c r="C793" s="65" t="s">
        <v>1159</v>
      </c>
      <c r="D793" s="54">
        <v>-3103.15</v>
      </c>
      <c r="E793" s="54">
        <v>-4904.88</v>
      </c>
      <c r="F793" s="54">
        <v>-1207.48</v>
      </c>
      <c r="G793" s="54">
        <v>-2149.46</v>
      </c>
      <c r="H793" s="54">
        <v>-3015.38</v>
      </c>
      <c r="I793" s="54">
        <v>-1847.3</v>
      </c>
      <c r="J793" s="54">
        <v>-3288.95</v>
      </c>
      <c r="K793" s="54">
        <v>-2303.04</v>
      </c>
      <c r="L793" s="54"/>
      <c r="M793" s="54"/>
      <c r="N793" s="54"/>
      <c r="O793" s="54"/>
      <c r="P793" s="54">
        <f t="shared" si="288"/>
        <v>-21819.640000000003</v>
      </c>
    </row>
    <row r="794" spans="1:16" ht="13.5" customHeight="1">
      <c r="A794" s="65" t="s">
        <v>1168</v>
      </c>
      <c r="B794" s="31" t="s">
        <v>224</v>
      </c>
      <c r="C794" s="65" t="s">
        <v>1169</v>
      </c>
      <c r="D794" s="54">
        <v>-28.39</v>
      </c>
      <c r="E794" s="54"/>
      <c r="F794" s="54">
        <v>-57.69</v>
      </c>
      <c r="G794" s="54"/>
      <c r="H794" s="54">
        <v>-28.67</v>
      </c>
      <c r="I794" s="54">
        <v>-85.83</v>
      </c>
      <c r="J794" s="54"/>
      <c r="K794" s="54">
        <v>-29.84</v>
      </c>
      <c r="L794" s="54"/>
      <c r="M794" s="54"/>
      <c r="N794" s="54"/>
      <c r="O794" s="54"/>
      <c r="P794" s="54">
        <f t="shared" si="288"/>
        <v>-230.42</v>
      </c>
    </row>
    <row r="795" spans="1:16" ht="13.5" customHeight="1">
      <c r="A795" s="65" t="s">
        <v>1176</v>
      </c>
      <c r="B795" s="31" t="s">
        <v>29</v>
      </c>
      <c r="C795" s="65" t="s">
        <v>1177</v>
      </c>
      <c r="D795" s="54">
        <v>-17.39</v>
      </c>
      <c r="E795" s="54">
        <v>-536.36</v>
      </c>
      <c r="F795" s="54">
        <v>-494.02</v>
      </c>
      <c r="G795" s="54"/>
      <c r="H795" s="54"/>
      <c r="I795" s="54"/>
      <c r="J795" s="54">
        <v>-596.34</v>
      </c>
      <c r="K795" s="54"/>
      <c r="L795" s="54"/>
      <c r="M795" s="54"/>
      <c r="N795" s="54"/>
      <c r="O795" s="54"/>
      <c r="P795" s="54">
        <f t="shared" si="288"/>
        <v>-1644.1100000000001</v>
      </c>
    </row>
    <row r="796" spans="1:16" ht="13.5" customHeight="1">
      <c r="A796" s="65" t="s">
        <v>1279</v>
      </c>
      <c r="B796" s="31" t="s">
        <v>29</v>
      </c>
      <c r="C796" s="65" t="s">
        <v>1280</v>
      </c>
      <c r="D796" s="54">
        <v>-8152.14</v>
      </c>
      <c r="E796" s="54">
        <v>-2467.15</v>
      </c>
      <c r="F796" s="54">
        <v>-16601.48</v>
      </c>
      <c r="G796" s="54">
        <v>-3389.83</v>
      </c>
      <c r="H796" s="54">
        <v>-16397.09</v>
      </c>
      <c r="I796" s="54">
        <v>-3903.37</v>
      </c>
      <c r="J796" s="54">
        <v>-5782.74</v>
      </c>
      <c r="K796" s="54">
        <v>-1952.42</v>
      </c>
      <c r="L796" s="54"/>
      <c r="M796" s="54"/>
      <c r="N796" s="54"/>
      <c r="O796" s="54"/>
      <c r="P796" s="54">
        <f t="shared" si="288"/>
        <v>-58646.22</v>
      </c>
    </row>
    <row r="797" spans="1:16" ht="13.5" customHeight="1">
      <c r="A797" s="65" t="s">
        <v>1281</v>
      </c>
      <c r="B797" s="31" t="s">
        <v>32</v>
      </c>
      <c r="C797" s="65" t="s">
        <v>1282</v>
      </c>
      <c r="D797" s="54">
        <v>-3397.87</v>
      </c>
      <c r="E797" s="54">
        <v>-1028.18</v>
      </c>
      <c r="F797" s="54">
        <v>-6917.46</v>
      </c>
      <c r="G797" s="54">
        <v>-1412.62</v>
      </c>
      <c r="H797" s="54">
        <v>-6832.37</v>
      </c>
      <c r="I797" s="54">
        <v>-1626.79</v>
      </c>
      <c r="J797" s="54">
        <v>-2409.9299999999998</v>
      </c>
      <c r="K797" s="54">
        <v>-813.8</v>
      </c>
      <c r="L797" s="54"/>
      <c r="M797" s="54"/>
      <c r="N797" s="54"/>
      <c r="O797" s="54"/>
      <c r="P797" s="54">
        <f t="shared" si="288"/>
        <v>-24439.02</v>
      </c>
    </row>
    <row r="798" spans="1:16" ht="13.5" customHeight="1">
      <c r="A798" s="65" t="s">
        <v>1283</v>
      </c>
      <c r="B798" s="31" t="s">
        <v>35</v>
      </c>
      <c r="C798" s="65" t="s">
        <v>1284</v>
      </c>
      <c r="D798" s="54">
        <v>-2038.87</v>
      </c>
      <c r="E798" s="54">
        <v>-616.9</v>
      </c>
      <c r="F798" s="54">
        <v>-4150.25</v>
      </c>
      <c r="G798" s="54">
        <v>-847.52</v>
      </c>
      <c r="H798" s="54">
        <v>-4099.2700000000004</v>
      </c>
      <c r="I798" s="54">
        <v>-975.85</v>
      </c>
      <c r="J798" s="54">
        <v>-1446.06</v>
      </c>
      <c r="K798" s="54">
        <v>-488.38</v>
      </c>
      <c r="L798" s="54"/>
      <c r="M798" s="54"/>
      <c r="N798" s="54"/>
      <c r="O798" s="54"/>
      <c r="P798" s="54">
        <f t="shared" si="288"/>
        <v>-14663.1</v>
      </c>
    </row>
    <row r="799" spans="1:16" ht="13.5" customHeight="1">
      <c r="A799" s="65" t="s">
        <v>1287</v>
      </c>
      <c r="B799" s="31" t="s">
        <v>29</v>
      </c>
      <c r="C799" s="65" t="s">
        <v>1288</v>
      </c>
      <c r="D799" s="54">
        <v>-442.15</v>
      </c>
      <c r="E799" s="54">
        <v>-171.25</v>
      </c>
      <c r="F799" s="54">
        <v>-7683.34</v>
      </c>
      <c r="G799" s="54"/>
      <c r="H799" s="54"/>
      <c r="I799" s="54">
        <v>-47.89</v>
      </c>
      <c r="J799" s="54">
        <v>-4541.08</v>
      </c>
      <c r="K799" s="54"/>
      <c r="L799" s="54"/>
      <c r="M799" s="54"/>
      <c r="N799" s="54"/>
      <c r="O799" s="54"/>
      <c r="P799" s="54">
        <f t="shared" si="288"/>
        <v>-12885.71</v>
      </c>
    </row>
    <row r="800" spans="1:16" ht="13.5" customHeight="1">
      <c r="A800" s="65" t="s">
        <v>1289</v>
      </c>
      <c r="B800" s="31" t="s">
        <v>32</v>
      </c>
      <c r="C800" s="65" t="s">
        <v>1290</v>
      </c>
      <c r="D800" s="54">
        <v>-184.23</v>
      </c>
      <c r="E800" s="54">
        <v>-71.349999999999994</v>
      </c>
      <c r="F800" s="54">
        <v>-3201.42</v>
      </c>
      <c r="G800" s="54"/>
      <c r="H800" s="54"/>
      <c r="I800" s="54">
        <v>-19.95</v>
      </c>
      <c r="J800" s="54">
        <v>-1892.13</v>
      </c>
      <c r="K800" s="54"/>
      <c r="L800" s="54"/>
      <c r="M800" s="54"/>
      <c r="N800" s="54"/>
      <c r="O800" s="54"/>
      <c r="P800" s="54">
        <f t="shared" si="288"/>
        <v>-5369.08</v>
      </c>
    </row>
    <row r="801" spans="1:16" ht="13.5" customHeight="1">
      <c r="A801" s="65" t="s">
        <v>1291</v>
      </c>
      <c r="B801" s="31" t="s">
        <v>35</v>
      </c>
      <c r="C801" s="65" t="s">
        <v>1292</v>
      </c>
      <c r="D801" s="54">
        <v>-110.54</v>
      </c>
      <c r="E801" s="54">
        <v>-42.81</v>
      </c>
      <c r="F801" s="54">
        <v>-1920.85</v>
      </c>
      <c r="G801" s="54"/>
      <c r="H801" s="54"/>
      <c r="I801" s="54">
        <v>-11.97</v>
      </c>
      <c r="J801" s="54">
        <v>-1135.27</v>
      </c>
      <c r="K801" s="54"/>
      <c r="L801" s="54"/>
      <c r="M801" s="54"/>
      <c r="N801" s="54"/>
      <c r="O801" s="54"/>
      <c r="P801" s="54">
        <f t="shared" si="288"/>
        <v>-3221.4399999999996</v>
      </c>
    </row>
    <row r="802" spans="1:16" ht="13.5" customHeight="1">
      <c r="A802" s="50" t="s">
        <v>1293</v>
      </c>
      <c r="B802" s="31" t="s">
        <v>123</v>
      </c>
      <c r="C802" s="50" t="s">
        <v>1294</v>
      </c>
      <c r="D802" s="54"/>
      <c r="E802" s="54"/>
      <c r="F802" s="54"/>
      <c r="G802" s="54"/>
      <c r="H802" s="54"/>
      <c r="I802" s="54"/>
      <c r="J802" s="54">
        <v>-845.41</v>
      </c>
      <c r="K802" s="54"/>
      <c r="L802" s="54"/>
      <c r="M802" s="54"/>
      <c r="N802" s="54"/>
      <c r="O802" s="54"/>
      <c r="P802" s="54">
        <f t="shared" si="288"/>
        <v>-845.41</v>
      </c>
    </row>
    <row r="803" spans="1:16" ht="13.5" customHeight="1">
      <c r="A803" s="65" t="s">
        <v>1299</v>
      </c>
      <c r="B803" s="31" t="s">
        <v>29</v>
      </c>
      <c r="C803" s="65" t="s">
        <v>1300</v>
      </c>
      <c r="D803" s="54">
        <v>-28.1</v>
      </c>
      <c r="E803" s="54">
        <v>-1405.4</v>
      </c>
      <c r="F803" s="54">
        <v>-477.76</v>
      </c>
      <c r="G803" s="54">
        <v>-438.97</v>
      </c>
      <c r="H803" s="54">
        <v>-263.17</v>
      </c>
      <c r="I803" s="54">
        <v>-105.6</v>
      </c>
      <c r="J803" s="54">
        <v>-219.65</v>
      </c>
      <c r="K803" s="54"/>
      <c r="L803" s="54"/>
      <c r="M803" s="54"/>
      <c r="N803" s="54"/>
      <c r="O803" s="54"/>
      <c r="P803" s="54">
        <f t="shared" si="288"/>
        <v>-2938.65</v>
      </c>
    </row>
    <row r="804" spans="1:16" ht="13.5" customHeight="1">
      <c r="A804" s="65" t="s">
        <v>1303</v>
      </c>
      <c r="B804" s="31" t="s">
        <v>29</v>
      </c>
      <c r="C804" s="65" t="s">
        <v>1304</v>
      </c>
      <c r="D804" s="54">
        <v>-2759.79</v>
      </c>
      <c r="E804" s="54">
        <v>-5972.72</v>
      </c>
      <c r="F804" s="54">
        <v>-1304.79</v>
      </c>
      <c r="G804" s="54">
        <v>-1421.51</v>
      </c>
      <c r="H804" s="54">
        <v>-2497.1799999999998</v>
      </c>
      <c r="I804" s="54">
        <v>-2279.2199999999998</v>
      </c>
      <c r="J804" s="54">
        <v>-2163.39</v>
      </c>
      <c r="K804" s="54">
        <v>-1601.49</v>
      </c>
      <c r="L804" s="54"/>
      <c r="M804" s="54"/>
      <c r="N804" s="54"/>
      <c r="O804" s="54"/>
      <c r="P804" s="54">
        <f t="shared" si="288"/>
        <v>-20000.09</v>
      </c>
    </row>
    <row r="805" spans="1:16" ht="13.5" customHeight="1">
      <c r="A805" s="65" t="s">
        <v>1305</v>
      </c>
      <c r="B805" s="31" t="s">
        <v>224</v>
      </c>
      <c r="C805" s="65" t="s">
        <v>1306</v>
      </c>
      <c r="D805" s="54"/>
      <c r="E805" s="54"/>
      <c r="F805" s="54">
        <v>-203.35</v>
      </c>
      <c r="G805" s="54"/>
      <c r="H805" s="54">
        <v>-5.03</v>
      </c>
      <c r="I805" s="54"/>
      <c r="J805" s="54"/>
      <c r="K805" s="54"/>
      <c r="L805" s="54"/>
      <c r="M805" s="54"/>
      <c r="N805" s="54"/>
      <c r="O805" s="54"/>
      <c r="P805" s="54">
        <f t="shared" si="288"/>
        <v>-208.38</v>
      </c>
    </row>
    <row r="806" spans="1:16" ht="13.5" customHeight="1">
      <c r="A806" s="65" t="s">
        <v>1528</v>
      </c>
      <c r="B806" s="31" t="s">
        <v>224</v>
      </c>
      <c r="C806" s="65" t="s">
        <v>1314</v>
      </c>
      <c r="D806" s="54"/>
      <c r="E806" s="54"/>
      <c r="F806" s="54"/>
      <c r="G806" s="54"/>
      <c r="H806" s="54">
        <v>-60.36</v>
      </c>
      <c r="I806" s="54">
        <v>-150.78</v>
      </c>
      <c r="J806" s="54"/>
      <c r="K806" s="54">
        <v>-45.21</v>
      </c>
      <c r="L806" s="54"/>
      <c r="M806" s="54"/>
      <c r="N806" s="54"/>
      <c r="O806" s="54"/>
      <c r="P806" s="54">
        <f t="shared" si="288"/>
        <v>-256.34999999999997</v>
      </c>
    </row>
    <row r="807" spans="1:16" ht="22.5">
      <c r="A807" s="65" t="s">
        <v>1321</v>
      </c>
      <c r="B807" s="31" t="s">
        <v>29</v>
      </c>
      <c r="C807" s="66" t="s">
        <v>1322</v>
      </c>
      <c r="D807" s="54">
        <v>-80.06</v>
      </c>
      <c r="E807" s="54">
        <v>-357.57</v>
      </c>
      <c r="F807" s="54"/>
      <c r="G807" s="54"/>
      <c r="H807" s="54"/>
      <c r="I807" s="54"/>
      <c r="J807" s="54">
        <v>-435.28</v>
      </c>
      <c r="K807" s="54"/>
      <c r="L807" s="54"/>
      <c r="M807" s="54"/>
      <c r="N807" s="54"/>
      <c r="O807" s="54"/>
      <c r="P807" s="54">
        <f t="shared" si="288"/>
        <v>-872.91</v>
      </c>
    </row>
    <row r="808" spans="1:16" ht="13.5" customHeight="1">
      <c r="A808" s="50" t="s">
        <v>1388</v>
      </c>
      <c r="B808" s="31" t="s">
        <v>537</v>
      </c>
      <c r="C808" s="50" t="s">
        <v>1389</v>
      </c>
      <c r="D808" s="54">
        <v>-25.54</v>
      </c>
      <c r="E808" s="54"/>
      <c r="F808" s="54"/>
      <c r="G808" s="54"/>
      <c r="H808" s="54">
        <v>-25.55</v>
      </c>
      <c r="I808" s="54"/>
      <c r="J808" s="54"/>
      <c r="K808" s="54"/>
      <c r="L808" s="54"/>
      <c r="M808" s="54"/>
      <c r="N808" s="54"/>
      <c r="O808" s="54"/>
      <c r="P808" s="54">
        <f t="shared" si="288"/>
        <v>-51.09</v>
      </c>
    </row>
    <row r="809" spans="1:16" ht="13.5" customHeight="1">
      <c r="A809" s="65"/>
      <c r="B809" s="31"/>
      <c r="C809" s="64" t="s">
        <v>1529</v>
      </c>
      <c r="D809" s="40">
        <f>SUM(D810:D814)</f>
        <v>-954985.72</v>
      </c>
      <c r="E809" s="40">
        <f>SUM(E810:E814)</f>
        <v>-247643.37</v>
      </c>
      <c r="F809" s="40">
        <f>SUM(F810:F814)</f>
        <v>-356215.98000000004</v>
      </c>
      <c r="G809" s="40">
        <f>SUM(G810:G814)</f>
        <v>-71806.159999999989</v>
      </c>
      <c r="H809" s="40">
        <f>SUM(H810:H820)</f>
        <v>-388555.11</v>
      </c>
      <c r="I809" s="40">
        <f>SUM(I810:I821)</f>
        <v>-1770009.48</v>
      </c>
      <c r="J809" s="40">
        <f t="shared" ref="J809:O809" si="290">SUM(J810:J820)</f>
        <v>-1429815.59</v>
      </c>
      <c r="K809" s="40">
        <f t="shared" si="290"/>
        <v>-1662589.1900000002</v>
      </c>
      <c r="L809" s="40">
        <f t="shared" si="290"/>
        <v>-1855200</v>
      </c>
      <c r="M809" s="40">
        <f t="shared" si="290"/>
        <v>-1855200</v>
      </c>
      <c r="N809" s="40">
        <f t="shared" si="290"/>
        <v>-1855200</v>
      </c>
      <c r="O809" s="40">
        <f t="shared" si="290"/>
        <v>-2939139.32</v>
      </c>
      <c r="P809" s="40">
        <f>SUM(P810:P821)</f>
        <v>-15386359.920000002</v>
      </c>
    </row>
    <row r="810" spans="1:16" ht="13.5" customHeight="1">
      <c r="A810" s="65" t="s">
        <v>534</v>
      </c>
      <c r="B810" s="31" t="s">
        <v>173</v>
      </c>
      <c r="C810" s="65" t="s">
        <v>1530</v>
      </c>
      <c r="D810" s="54">
        <v>-17853.88</v>
      </c>
      <c r="E810" s="54">
        <v>-4788.49</v>
      </c>
      <c r="F810" s="54">
        <v>-10414.31</v>
      </c>
      <c r="G810" s="54">
        <v>-1222.47</v>
      </c>
      <c r="H810" s="54">
        <v>-5721.79</v>
      </c>
      <c r="I810" s="54">
        <v>-6089.9</v>
      </c>
      <c r="J810" s="54">
        <v>0</v>
      </c>
      <c r="K810" s="54">
        <v>-861.11</v>
      </c>
      <c r="L810" s="54"/>
      <c r="M810" s="54"/>
      <c r="N810" s="54"/>
      <c r="O810" s="54"/>
      <c r="P810" s="54">
        <f t="shared" si="288"/>
        <v>-46951.950000000004</v>
      </c>
    </row>
    <row r="811" spans="1:16" ht="13.5" customHeight="1">
      <c r="A811" s="65" t="s">
        <v>709</v>
      </c>
      <c r="B811" s="31" t="s">
        <v>173</v>
      </c>
      <c r="C811" s="65" t="s">
        <v>710</v>
      </c>
      <c r="D811" s="54">
        <v>-924669.49</v>
      </c>
      <c r="E811" s="54">
        <v>-207091.14</v>
      </c>
      <c r="F811" s="54">
        <v>-339760.46</v>
      </c>
      <c r="G811" s="54">
        <v>-70288.009999999995</v>
      </c>
      <c r="H811" s="54">
        <v>-379703.41</v>
      </c>
      <c r="I811" s="54">
        <v>-1737745.33</v>
      </c>
      <c r="J811" s="54">
        <v>-1424746.56</v>
      </c>
      <c r="K811" s="54">
        <v>-1655077.24</v>
      </c>
      <c r="L811" s="54">
        <v>-1850000</v>
      </c>
      <c r="M811" s="54">
        <f>L811</f>
        <v>-1850000</v>
      </c>
      <c r="N811" s="54">
        <f>M811</f>
        <v>-1850000</v>
      </c>
      <c r="O811" s="54">
        <v>-2933939.32</v>
      </c>
      <c r="P811" s="54">
        <f t="shared" si="288"/>
        <v>-15223020.960000001</v>
      </c>
    </row>
    <row r="812" spans="1:16" ht="13.5" customHeight="1">
      <c r="A812" s="65" t="s">
        <v>711</v>
      </c>
      <c r="B812" s="31" t="s">
        <v>173</v>
      </c>
      <c r="C812" s="65" t="s">
        <v>712</v>
      </c>
      <c r="D812" s="54">
        <v>-91.5</v>
      </c>
      <c r="E812" s="54"/>
      <c r="F812" s="54"/>
      <c r="G812" s="54"/>
      <c r="H812" s="54"/>
      <c r="I812" s="54"/>
      <c r="J812" s="54"/>
      <c r="K812" s="54">
        <v>-1.74</v>
      </c>
      <c r="L812" s="54"/>
      <c r="M812" s="54"/>
      <c r="N812" s="54"/>
      <c r="O812" s="54"/>
      <c r="P812" s="54">
        <f t="shared" si="288"/>
        <v>-93.24</v>
      </c>
    </row>
    <row r="813" spans="1:16" ht="13.5" customHeight="1">
      <c r="A813" s="65" t="s">
        <v>713</v>
      </c>
      <c r="B813" s="31" t="s">
        <v>173</v>
      </c>
      <c r="C813" s="65" t="s">
        <v>714</v>
      </c>
      <c r="D813" s="54">
        <v>-11853.35</v>
      </c>
      <c r="E813" s="54">
        <v>-2626.24</v>
      </c>
      <c r="F813" s="54">
        <v>-4451.21</v>
      </c>
      <c r="G813" s="54">
        <v>-295.68</v>
      </c>
      <c r="H813" s="54">
        <v>-2345.3000000000002</v>
      </c>
      <c r="I813" s="54">
        <v>-6303.36</v>
      </c>
      <c r="J813" s="54">
        <v>-5069.03</v>
      </c>
      <c r="K813" s="54">
        <v>-5741.6</v>
      </c>
      <c r="L813" s="54">
        <v>-5200</v>
      </c>
      <c r="M813" s="54">
        <f>L813</f>
        <v>-5200</v>
      </c>
      <c r="N813" s="54">
        <f>M813</f>
        <v>-5200</v>
      </c>
      <c r="O813" s="54">
        <f>N813</f>
        <v>-5200</v>
      </c>
      <c r="P813" s="54">
        <f t="shared" si="288"/>
        <v>-59485.77</v>
      </c>
    </row>
    <row r="814" spans="1:16" ht="13.5" customHeight="1">
      <c r="A814" s="65" t="s">
        <v>719</v>
      </c>
      <c r="B814" s="31" t="s">
        <v>173</v>
      </c>
      <c r="C814" s="65" t="s">
        <v>1531</v>
      </c>
      <c r="D814" s="54">
        <v>-517.5</v>
      </c>
      <c r="E814" s="54">
        <v>-33137.5</v>
      </c>
      <c r="F814" s="54">
        <v>-1590</v>
      </c>
      <c r="G814" s="54"/>
      <c r="H814" s="54"/>
      <c r="I814" s="54"/>
      <c r="J814" s="54"/>
      <c r="K814" s="54">
        <v>-907.5</v>
      </c>
      <c r="L814" s="54"/>
      <c r="M814" s="54"/>
      <c r="N814" s="54"/>
      <c r="O814" s="54"/>
      <c r="P814" s="54">
        <f t="shared" si="288"/>
        <v>-36152.5</v>
      </c>
    </row>
    <row r="815" spans="1:16" ht="13.5" customHeight="1">
      <c r="A815" s="65" t="s">
        <v>1150</v>
      </c>
      <c r="B815" s="31" t="s">
        <v>29</v>
      </c>
      <c r="C815" s="65" t="s">
        <v>1151</v>
      </c>
      <c r="D815" s="54"/>
      <c r="E815" s="54"/>
      <c r="F815" s="54"/>
      <c r="G815" s="54"/>
      <c r="H815" s="54">
        <v>-289.92</v>
      </c>
      <c r="I815" s="54"/>
      <c r="J815" s="54"/>
      <c r="K815" s="54"/>
      <c r="L815" s="54"/>
      <c r="M815" s="54"/>
      <c r="N815" s="54"/>
      <c r="O815" s="54"/>
      <c r="P815" s="54">
        <f t="shared" si="288"/>
        <v>-289.92</v>
      </c>
    </row>
    <row r="816" spans="1:16" ht="13.5" customHeight="1">
      <c r="A816" s="65" t="s">
        <v>1152</v>
      </c>
      <c r="B816" s="31" t="s">
        <v>32</v>
      </c>
      <c r="C816" s="65" t="s">
        <v>1153</v>
      </c>
      <c r="D816" s="54"/>
      <c r="E816" s="54"/>
      <c r="F816" s="54"/>
      <c r="G816" s="54"/>
      <c r="H816" s="54">
        <v>-120.84</v>
      </c>
      <c r="I816" s="54"/>
      <c r="J816" s="54"/>
      <c r="K816" s="54"/>
      <c r="L816" s="54"/>
      <c r="M816" s="54"/>
      <c r="N816" s="54"/>
      <c r="O816" s="54"/>
      <c r="P816" s="54">
        <f t="shared" si="288"/>
        <v>-120.84</v>
      </c>
    </row>
    <row r="817" spans="1:16" ht="13.5" customHeight="1">
      <c r="A817" s="65" t="s">
        <v>1154</v>
      </c>
      <c r="B817" s="31" t="s">
        <v>35</v>
      </c>
      <c r="C817" s="65" t="s">
        <v>1155</v>
      </c>
      <c r="D817" s="54"/>
      <c r="E817" s="54"/>
      <c r="F817" s="54"/>
      <c r="G817" s="54"/>
      <c r="H817" s="54">
        <v>-72.48</v>
      </c>
      <c r="I817" s="54"/>
      <c r="J817" s="54"/>
      <c r="K817" s="54"/>
      <c r="L817" s="54"/>
      <c r="M817" s="54"/>
      <c r="N817" s="54"/>
      <c r="O817" s="54"/>
      <c r="P817" s="54">
        <f t="shared" si="288"/>
        <v>-72.48</v>
      </c>
    </row>
    <row r="818" spans="1:16" ht="13.5" customHeight="1">
      <c r="A818" s="65" t="s">
        <v>1287</v>
      </c>
      <c r="B818" s="31" t="s">
        <v>29</v>
      </c>
      <c r="C818" s="65" t="s">
        <v>1288</v>
      </c>
      <c r="D818" s="54"/>
      <c r="E818" s="54"/>
      <c r="F818" s="54"/>
      <c r="G818" s="54"/>
      <c r="H818" s="54">
        <v>-180.82</v>
      </c>
      <c r="I818" s="54"/>
      <c r="J818" s="54"/>
      <c r="K818" s="54"/>
      <c r="L818" s="54"/>
      <c r="M818" s="54"/>
      <c r="N818" s="54"/>
      <c r="O818" s="54"/>
      <c r="P818" s="54">
        <f t="shared" si="288"/>
        <v>-180.82</v>
      </c>
    </row>
    <row r="819" spans="1:16" ht="13.5" customHeight="1">
      <c r="A819" s="65" t="s">
        <v>1289</v>
      </c>
      <c r="B819" s="31" t="s">
        <v>32</v>
      </c>
      <c r="C819" s="65" t="s">
        <v>1290</v>
      </c>
      <c r="D819" s="54"/>
      <c r="E819" s="54"/>
      <c r="F819" s="54"/>
      <c r="G819" s="54"/>
      <c r="H819" s="54">
        <v>-75.34</v>
      </c>
      <c r="I819" s="54"/>
      <c r="J819" s="54"/>
      <c r="K819" s="54"/>
      <c r="L819" s="54"/>
      <c r="M819" s="54"/>
      <c r="N819" s="54"/>
      <c r="O819" s="54"/>
      <c r="P819" s="54">
        <f t="shared" si="288"/>
        <v>-75.34</v>
      </c>
    </row>
    <row r="820" spans="1:16" ht="13.5" customHeight="1">
      <c r="A820" s="65" t="s">
        <v>1291</v>
      </c>
      <c r="B820" s="31" t="s">
        <v>35</v>
      </c>
      <c r="C820" s="65" t="s">
        <v>1292</v>
      </c>
      <c r="D820" s="54"/>
      <c r="E820" s="54"/>
      <c r="F820" s="54"/>
      <c r="G820" s="54"/>
      <c r="H820" s="54">
        <v>-45.21</v>
      </c>
      <c r="I820" s="54"/>
      <c r="J820" s="54"/>
      <c r="K820" s="54"/>
      <c r="L820" s="54"/>
      <c r="M820" s="54"/>
      <c r="N820" s="54"/>
      <c r="O820" s="54"/>
      <c r="P820" s="54">
        <f t="shared" si="288"/>
        <v>-45.21</v>
      </c>
    </row>
    <row r="821" spans="1:16" ht="13.5" customHeight="1">
      <c r="A821" s="65" t="s">
        <v>1366</v>
      </c>
      <c r="B821" s="31" t="s">
        <v>618</v>
      </c>
      <c r="C821" s="65" t="s">
        <v>1367</v>
      </c>
      <c r="D821" s="54"/>
      <c r="E821" s="54"/>
      <c r="F821" s="54"/>
      <c r="G821" s="54"/>
      <c r="H821" s="54"/>
      <c r="I821" s="54">
        <v>-19870.89</v>
      </c>
      <c r="J821" s="54"/>
      <c r="K821" s="54"/>
      <c r="L821" s="54"/>
      <c r="M821" s="54"/>
      <c r="N821" s="54"/>
      <c r="O821" s="54"/>
      <c r="P821" s="54">
        <f t="shared" si="288"/>
        <v>-19870.89</v>
      </c>
    </row>
    <row r="822" spans="1:16" s="80" customFormat="1" ht="13.5" customHeight="1">
      <c r="A822" s="85"/>
      <c r="B822" s="64" t="s">
        <v>1532</v>
      </c>
      <c r="C822" s="64"/>
      <c r="D822" s="79">
        <f>D670+D677+D690+D728+D767+D809</f>
        <v>-6254308.0800000001</v>
      </c>
      <c r="E822" s="79">
        <f>E670+E677+E690+E728+E809+E767</f>
        <v>-3140693.3899999997</v>
      </c>
      <c r="F822" s="79">
        <f>F670+F677+F690+F728+F809+F767</f>
        <v>-3044549.8599999994</v>
      </c>
      <c r="G822" s="79">
        <f>G670+G677+G690+G728+G809+G767</f>
        <v>-3184977.28</v>
      </c>
      <c r="H822" s="79">
        <f>H670+H677+H690+H728+H809+H767</f>
        <v>-3493533.4599999995</v>
      </c>
      <c r="I822" s="79">
        <f t="shared" ref="I822:O822" si="291">I670+I677+I690+I728+I809+I767</f>
        <v>-4369862.43</v>
      </c>
      <c r="J822" s="79">
        <f t="shared" si="291"/>
        <v>-4792719.04</v>
      </c>
      <c r="K822" s="79">
        <f t="shared" si="291"/>
        <v>-4061604.12</v>
      </c>
      <c r="L822" s="79">
        <f t="shared" si="291"/>
        <v>-4261460.83</v>
      </c>
      <c r="M822" s="79">
        <f>M670+M677+M690+M728+M809+M767</f>
        <v>-3871875.08</v>
      </c>
      <c r="N822" s="79">
        <f t="shared" si="291"/>
        <v>-4308363.58</v>
      </c>
      <c r="O822" s="79">
        <f t="shared" si="291"/>
        <v>-6870502.1500000004</v>
      </c>
      <c r="P822" s="79">
        <f>P670+P677+P690+P728+P809+P767</f>
        <v>-51654449.300000004</v>
      </c>
    </row>
    <row r="823" spans="1:16" s="37" customFormat="1" ht="13.5" customHeight="1">
      <c r="A823" s="67"/>
      <c r="B823" s="68"/>
      <c r="C823" s="69" t="s">
        <v>1533</v>
      </c>
      <c r="D823" s="70">
        <f t="shared" ref="D823:P823" si="292">SUM(D3+D590+D656+D822)</f>
        <v>59300551.969999999</v>
      </c>
      <c r="E823" s="70">
        <f t="shared" si="292"/>
        <v>40009854.410000004</v>
      </c>
      <c r="F823" s="70">
        <f t="shared" si="292"/>
        <v>39279828.999999993</v>
      </c>
      <c r="G823" s="70">
        <f t="shared" si="292"/>
        <v>40745492.270000003</v>
      </c>
      <c r="H823" s="70">
        <f t="shared" si="292"/>
        <v>38921237.079999998</v>
      </c>
      <c r="I823" s="70">
        <f t="shared" si="292"/>
        <v>38498561.000000007</v>
      </c>
      <c r="J823" s="70">
        <f t="shared" si="292"/>
        <v>42397304.979999997</v>
      </c>
      <c r="K823" s="70">
        <f t="shared" si="292"/>
        <v>39964757.32</v>
      </c>
      <c r="L823" s="70">
        <f t="shared" si="292"/>
        <v>36973218.739999995</v>
      </c>
      <c r="M823" s="70">
        <f t="shared" si="292"/>
        <v>36553420.590000004</v>
      </c>
      <c r="N823" s="70">
        <f t="shared" si="292"/>
        <v>37984275.384999998</v>
      </c>
      <c r="O823" s="70">
        <f t="shared" si="292"/>
        <v>50171170.659444444</v>
      </c>
      <c r="P823" s="70">
        <f t="shared" si="292"/>
        <v>500800000.00444454</v>
      </c>
    </row>
    <row r="824" spans="1:16" ht="13.5" customHeight="1">
      <c r="B824" s="1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</row>
    <row r="825" spans="1:16" ht="13.5" customHeight="1">
      <c r="A825" s="190"/>
      <c r="B825" s="190"/>
      <c r="C825" s="190"/>
      <c r="D825" s="190"/>
      <c r="E825" s="190"/>
    </row>
    <row r="826" spans="1:16" ht="13.5" customHeight="1">
      <c r="A826" s="187"/>
      <c r="B826" s="187"/>
      <c r="C826" s="187"/>
      <c r="D826" s="187"/>
      <c r="E826" s="187"/>
    </row>
    <row r="827" spans="1:16" ht="13.5" customHeight="1">
      <c r="B827" s="172"/>
    </row>
    <row r="828" spans="1:16" ht="13.5" customHeight="1">
      <c r="B828" s="172"/>
    </row>
    <row r="829" spans="1:16" ht="13.5" customHeight="1">
      <c r="B829" s="172"/>
    </row>
  </sheetData>
  <mergeCells count="6">
    <mergeCell ref="A826:E826"/>
    <mergeCell ref="P1:P2"/>
    <mergeCell ref="A825:E825"/>
    <mergeCell ref="B1:B2"/>
    <mergeCell ref="A1:A2"/>
    <mergeCell ref="C1:C2"/>
  </mergeCells>
  <phoneticPr fontId="19" type="noConversion"/>
  <printOptions horizontalCentered="1"/>
  <pageMargins left="0.19685039370078741" right="0.19685039370078741" top="0.70866141732283472" bottom="0.19685039370078741" header="0.19685039370078741" footer="0.15748031496062992"/>
  <pageSetup paperSize="9" firstPageNumber="0" orientation="portrait" horizontalDpi="300" verticalDpi="300" r:id="rId1"/>
  <headerFooter alignWithMargins="0">
    <oddHeader xml:space="preserve">&amp;C&amp;12PREFEITURA MUNICIPAL DE SANTA MARIA
&amp;10SECRETARIA DE MUNICÍPIO DAS FINANÇAS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143"/>
  <sheetViews>
    <sheetView zoomScale="130" zoomScaleNormal="130" zoomScaleSheetLayoutView="80" workbookViewId="0">
      <pane xSplit="3" ySplit="1" topLeftCell="P719" activePane="bottomRight" state="frozen"/>
      <selection pane="topRight" activeCell="D1" sqref="D1"/>
      <selection pane="bottomLeft" activeCell="A2" sqref="A2"/>
      <selection pane="bottomRight" activeCell="A1106" sqref="A1106:C1108"/>
    </sheetView>
  </sheetViews>
  <sheetFormatPr defaultColWidth="11.5703125" defaultRowHeight="12.75"/>
  <cols>
    <col min="1" max="1" width="15.28515625" style="125" customWidth="1"/>
    <col min="2" max="2" width="39.7109375" style="135" customWidth="1"/>
    <col min="3" max="3" width="6.140625" style="185" customWidth="1"/>
    <col min="4" max="4" width="13.85546875" style="72" customWidth="1"/>
    <col min="5" max="5" width="13.28515625" style="72" customWidth="1"/>
    <col min="6" max="6" width="13.42578125" style="72" customWidth="1"/>
    <col min="7" max="10" width="13.5703125" style="72" customWidth="1"/>
    <col min="11" max="15" width="11.5703125" style="103" customWidth="1"/>
    <col min="16" max="16" width="13.7109375" style="103" customWidth="1"/>
    <col min="17" max="225" width="11.5703125" style="103"/>
    <col min="226" max="254" width="11.5703125" style="102"/>
    <col min="255" max="255" width="16.42578125" style="102" customWidth="1"/>
    <col min="256" max="256" width="0" style="102" hidden="1" customWidth="1"/>
    <col min="257" max="257" width="41.140625" style="102" customWidth="1"/>
    <col min="258" max="258" width="6.140625" style="102" customWidth="1"/>
    <col min="259" max="265" width="12.85546875" style="102" customWidth="1"/>
    <col min="266" max="510" width="11.5703125" style="102"/>
    <col min="511" max="511" width="16.42578125" style="102" customWidth="1"/>
    <col min="512" max="512" width="0" style="102" hidden="1" customWidth="1"/>
    <col min="513" max="513" width="41.140625" style="102" customWidth="1"/>
    <col min="514" max="514" width="6.140625" style="102" customWidth="1"/>
    <col min="515" max="521" width="12.85546875" style="102" customWidth="1"/>
    <col min="522" max="766" width="11.5703125" style="102"/>
    <col min="767" max="767" width="16.42578125" style="102" customWidth="1"/>
    <col min="768" max="768" width="0" style="102" hidden="1" customWidth="1"/>
    <col min="769" max="769" width="41.140625" style="102" customWidth="1"/>
    <col min="770" max="770" width="6.140625" style="102" customWidth="1"/>
    <col min="771" max="777" width="12.85546875" style="102" customWidth="1"/>
    <col min="778" max="1022" width="11.5703125" style="102"/>
    <col min="1023" max="1023" width="16.42578125" style="102" customWidth="1"/>
    <col min="1024" max="1024" width="0" style="102" hidden="1" customWidth="1"/>
    <col min="1025" max="1025" width="41.140625" style="102" customWidth="1"/>
    <col min="1026" max="1026" width="6.140625" style="102" customWidth="1"/>
    <col min="1027" max="1033" width="12.85546875" style="102" customWidth="1"/>
    <col min="1034" max="1278" width="11.5703125" style="102"/>
    <col min="1279" max="1279" width="16.42578125" style="102" customWidth="1"/>
    <col min="1280" max="1280" width="0" style="102" hidden="1" customWidth="1"/>
    <col min="1281" max="1281" width="41.140625" style="102" customWidth="1"/>
    <col min="1282" max="1282" width="6.140625" style="102" customWidth="1"/>
    <col min="1283" max="1289" width="12.85546875" style="102" customWidth="1"/>
    <col min="1290" max="1534" width="11.5703125" style="102"/>
    <col min="1535" max="1535" width="16.42578125" style="102" customWidth="1"/>
    <col min="1536" max="1536" width="0" style="102" hidden="1" customWidth="1"/>
    <col min="1537" max="1537" width="41.140625" style="102" customWidth="1"/>
    <col min="1538" max="1538" width="6.140625" style="102" customWidth="1"/>
    <col min="1539" max="1545" width="12.85546875" style="102" customWidth="1"/>
    <col min="1546" max="1790" width="11.5703125" style="102"/>
    <col min="1791" max="1791" width="16.42578125" style="102" customWidth="1"/>
    <col min="1792" max="1792" width="0" style="102" hidden="1" customWidth="1"/>
    <col min="1793" max="1793" width="41.140625" style="102" customWidth="1"/>
    <col min="1794" max="1794" width="6.140625" style="102" customWidth="1"/>
    <col min="1795" max="1801" width="12.85546875" style="102" customWidth="1"/>
    <col min="1802" max="2046" width="11.5703125" style="102"/>
    <col min="2047" max="2047" width="16.42578125" style="102" customWidth="1"/>
    <col min="2048" max="2048" width="0" style="102" hidden="1" customWidth="1"/>
    <col min="2049" max="2049" width="41.140625" style="102" customWidth="1"/>
    <col min="2050" max="2050" width="6.140625" style="102" customWidth="1"/>
    <col min="2051" max="2057" width="12.85546875" style="102" customWidth="1"/>
    <col min="2058" max="2302" width="11.5703125" style="102"/>
    <col min="2303" max="2303" width="16.42578125" style="102" customWidth="1"/>
    <col min="2304" max="2304" width="0" style="102" hidden="1" customWidth="1"/>
    <col min="2305" max="2305" width="41.140625" style="102" customWidth="1"/>
    <col min="2306" max="2306" width="6.140625" style="102" customWidth="1"/>
    <col min="2307" max="2313" width="12.85546875" style="102" customWidth="1"/>
    <col min="2314" max="2558" width="11.5703125" style="102"/>
    <col min="2559" max="2559" width="16.42578125" style="102" customWidth="1"/>
    <col min="2560" max="2560" width="0" style="102" hidden="1" customWidth="1"/>
    <col min="2561" max="2561" width="41.140625" style="102" customWidth="1"/>
    <col min="2562" max="2562" width="6.140625" style="102" customWidth="1"/>
    <col min="2563" max="2569" width="12.85546875" style="102" customWidth="1"/>
    <col min="2570" max="2814" width="11.5703125" style="102"/>
    <col min="2815" max="2815" width="16.42578125" style="102" customWidth="1"/>
    <col min="2816" max="2816" width="0" style="102" hidden="1" customWidth="1"/>
    <col min="2817" max="2817" width="41.140625" style="102" customWidth="1"/>
    <col min="2818" max="2818" width="6.140625" style="102" customWidth="1"/>
    <col min="2819" max="2825" width="12.85546875" style="102" customWidth="1"/>
    <col min="2826" max="3070" width="11.5703125" style="102"/>
    <col min="3071" max="3071" width="16.42578125" style="102" customWidth="1"/>
    <col min="3072" max="3072" width="0" style="102" hidden="1" customWidth="1"/>
    <col min="3073" max="3073" width="41.140625" style="102" customWidth="1"/>
    <col min="3074" max="3074" width="6.140625" style="102" customWidth="1"/>
    <col min="3075" max="3081" width="12.85546875" style="102" customWidth="1"/>
    <col min="3082" max="3326" width="11.5703125" style="102"/>
    <col min="3327" max="3327" width="16.42578125" style="102" customWidth="1"/>
    <col min="3328" max="3328" width="0" style="102" hidden="1" customWidth="1"/>
    <col min="3329" max="3329" width="41.140625" style="102" customWidth="1"/>
    <col min="3330" max="3330" width="6.140625" style="102" customWidth="1"/>
    <col min="3331" max="3337" width="12.85546875" style="102" customWidth="1"/>
    <col min="3338" max="3582" width="11.5703125" style="102"/>
    <col min="3583" max="3583" width="16.42578125" style="102" customWidth="1"/>
    <col min="3584" max="3584" width="0" style="102" hidden="1" customWidth="1"/>
    <col min="3585" max="3585" width="41.140625" style="102" customWidth="1"/>
    <col min="3586" max="3586" width="6.140625" style="102" customWidth="1"/>
    <col min="3587" max="3593" width="12.85546875" style="102" customWidth="1"/>
    <col min="3594" max="3838" width="11.5703125" style="102"/>
    <col min="3839" max="3839" width="16.42578125" style="102" customWidth="1"/>
    <col min="3840" max="3840" width="0" style="102" hidden="1" customWidth="1"/>
    <col min="3841" max="3841" width="41.140625" style="102" customWidth="1"/>
    <col min="3842" max="3842" width="6.140625" style="102" customWidth="1"/>
    <col min="3843" max="3849" width="12.85546875" style="102" customWidth="1"/>
    <col min="3850" max="4094" width="11.5703125" style="102"/>
    <col min="4095" max="4095" width="16.42578125" style="102" customWidth="1"/>
    <col min="4096" max="4096" width="0" style="102" hidden="1" customWidth="1"/>
    <col min="4097" max="4097" width="41.140625" style="102" customWidth="1"/>
    <col min="4098" max="4098" width="6.140625" style="102" customWidth="1"/>
    <col min="4099" max="4105" width="12.85546875" style="102" customWidth="1"/>
    <col min="4106" max="4350" width="11.5703125" style="102"/>
    <col min="4351" max="4351" width="16.42578125" style="102" customWidth="1"/>
    <col min="4352" max="4352" width="0" style="102" hidden="1" customWidth="1"/>
    <col min="4353" max="4353" width="41.140625" style="102" customWidth="1"/>
    <col min="4354" max="4354" width="6.140625" style="102" customWidth="1"/>
    <col min="4355" max="4361" width="12.85546875" style="102" customWidth="1"/>
    <col min="4362" max="4606" width="11.5703125" style="102"/>
    <col min="4607" max="4607" width="16.42578125" style="102" customWidth="1"/>
    <col min="4608" max="4608" width="0" style="102" hidden="1" customWidth="1"/>
    <col min="4609" max="4609" width="41.140625" style="102" customWidth="1"/>
    <col min="4610" max="4610" width="6.140625" style="102" customWidth="1"/>
    <col min="4611" max="4617" width="12.85546875" style="102" customWidth="1"/>
    <col min="4618" max="4862" width="11.5703125" style="102"/>
    <col min="4863" max="4863" width="16.42578125" style="102" customWidth="1"/>
    <col min="4864" max="4864" width="0" style="102" hidden="1" customWidth="1"/>
    <col min="4865" max="4865" width="41.140625" style="102" customWidth="1"/>
    <col min="4866" max="4866" width="6.140625" style="102" customWidth="1"/>
    <col min="4867" max="4873" width="12.85546875" style="102" customWidth="1"/>
    <col min="4874" max="5118" width="11.5703125" style="102"/>
    <col min="5119" max="5119" width="16.42578125" style="102" customWidth="1"/>
    <col min="5120" max="5120" width="0" style="102" hidden="1" customWidth="1"/>
    <col min="5121" max="5121" width="41.140625" style="102" customWidth="1"/>
    <col min="5122" max="5122" width="6.140625" style="102" customWidth="1"/>
    <col min="5123" max="5129" width="12.85546875" style="102" customWidth="1"/>
    <col min="5130" max="5374" width="11.5703125" style="102"/>
    <col min="5375" max="5375" width="16.42578125" style="102" customWidth="1"/>
    <col min="5376" max="5376" width="0" style="102" hidden="1" customWidth="1"/>
    <col min="5377" max="5377" width="41.140625" style="102" customWidth="1"/>
    <col min="5378" max="5378" width="6.140625" style="102" customWidth="1"/>
    <col min="5379" max="5385" width="12.85546875" style="102" customWidth="1"/>
    <col min="5386" max="5630" width="11.5703125" style="102"/>
    <col min="5631" max="5631" width="16.42578125" style="102" customWidth="1"/>
    <col min="5632" max="5632" width="0" style="102" hidden="1" customWidth="1"/>
    <col min="5633" max="5633" width="41.140625" style="102" customWidth="1"/>
    <col min="5634" max="5634" width="6.140625" style="102" customWidth="1"/>
    <col min="5635" max="5641" width="12.85546875" style="102" customWidth="1"/>
    <col min="5642" max="5886" width="11.5703125" style="102"/>
    <col min="5887" max="5887" width="16.42578125" style="102" customWidth="1"/>
    <col min="5888" max="5888" width="0" style="102" hidden="1" customWidth="1"/>
    <col min="5889" max="5889" width="41.140625" style="102" customWidth="1"/>
    <col min="5890" max="5890" width="6.140625" style="102" customWidth="1"/>
    <col min="5891" max="5897" width="12.85546875" style="102" customWidth="1"/>
    <col min="5898" max="6142" width="11.5703125" style="102"/>
    <col min="6143" max="6143" width="16.42578125" style="102" customWidth="1"/>
    <col min="6144" max="6144" width="0" style="102" hidden="1" customWidth="1"/>
    <col min="6145" max="6145" width="41.140625" style="102" customWidth="1"/>
    <col min="6146" max="6146" width="6.140625" style="102" customWidth="1"/>
    <col min="6147" max="6153" width="12.85546875" style="102" customWidth="1"/>
    <col min="6154" max="6398" width="11.5703125" style="102"/>
    <col min="6399" max="6399" width="16.42578125" style="102" customWidth="1"/>
    <col min="6400" max="6400" width="0" style="102" hidden="1" customWidth="1"/>
    <col min="6401" max="6401" width="41.140625" style="102" customWidth="1"/>
    <col min="6402" max="6402" width="6.140625" style="102" customWidth="1"/>
    <col min="6403" max="6409" width="12.85546875" style="102" customWidth="1"/>
    <col min="6410" max="6654" width="11.5703125" style="102"/>
    <col min="6655" max="6655" width="16.42578125" style="102" customWidth="1"/>
    <col min="6656" max="6656" width="0" style="102" hidden="1" customWidth="1"/>
    <col min="6657" max="6657" width="41.140625" style="102" customWidth="1"/>
    <col min="6658" max="6658" width="6.140625" style="102" customWidth="1"/>
    <col min="6659" max="6665" width="12.85546875" style="102" customWidth="1"/>
    <col min="6666" max="6910" width="11.5703125" style="102"/>
    <col min="6911" max="6911" width="16.42578125" style="102" customWidth="1"/>
    <col min="6912" max="6912" width="0" style="102" hidden="1" customWidth="1"/>
    <col min="6913" max="6913" width="41.140625" style="102" customWidth="1"/>
    <col min="6914" max="6914" width="6.140625" style="102" customWidth="1"/>
    <col min="6915" max="6921" width="12.85546875" style="102" customWidth="1"/>
    <col min="6922" max="7166" width="11.5703125" style="102"/>
    <col min="7167" max="7167" width="16.42578125" style="102" customWidth="1"/>
    <col min="7168" max="7168" width="0" style="102" hidden="1" customWidth="1"/>
    <col min="7169" max="7169" width="41.140625" style="102" customWidth="1"/>
    <col min="7170" max="7170" width="6.140625" style="102" customWidth="1"/>
    <col min="7171" max="7177" width="12.85546875" style="102" customWidth="1"/>
    <col min="7178" max="7422" width="11.5703125" style="102"/>
    <col min="7423" max="7423" width="16.42578125" style="102" customWidth="1"/>
    <col min="7424" max="7424" width="0" style="102" hidden="1" customWidth="1"/>
    <col min="7425" max="7425" width="41.140625" style="102" customWidth="1"/>
    <col min="7426" max="7426" width="6.140625" style="102" customWidth="1"/>
    <col min="7427" max="7433" width="12.85546875" style="102" customWidth="1"/>
    <col min="7434" max="7678" width="11.5703125" style="102"/>
    <col min="7679" max="7679" width="16.42578125" style="102" customWidth="1"/>
    <col min="7680" max="7680" width="0" style="102" hidden="1" customWidth="1"/>
    <col min="7681" max="7681" width="41.140625" style="102" customWidth="1"/>
    <col min="7682" max="7682" width="6.140625" style="102" customWidth="1"/>
    <col min="7683" max="7689" width="12.85546875" style="102" customWidth="1"/>
    <col min="7690" max="7934" width="11.5703125" style="102"/>
    <col min="7935" max="7935" width="16.42578125" style="102" customWidth="1"/>
    <col min="7936" max="7936" width="0" style="102" hidden="1" customWidth="1"/>
    <col min="7937" max="7937" width="41.140625" style="102" customWidth="1"/>
    <col min="7938" max="7938" width="6.140625" style="102" customWidth="1"/>
    <col min="7939" max="7945" width="12.85546875" style="102" customWidth="1"/>
    <col min="7946" max="8190" width="11.5703125" style="102"/>
    <col min="8191" max="8191" width="16.42578125" style="102" customWidth="1"/>
    <col min="8192" max="8192" width="0" style="102" hidden="1" customWidth="1"/>
    <col min="8193" max="8193" width="41.140625" style="102" customWidth="1"/>
    <col min="8194" max="8194" width="6.140625" style="102" customWidth="1"/>
    <col min="8195" max="8201" width="12.85546875" style="102" customWidth="1"/>
    <col min="8202" max="8446" width="11.5703125" style="102"/>
    <col min="8447" max="8447" width="16.42578125" style="102" customWidth="1"/>
    <col min="8448" max="8448" width="0" style="102" hidden="1" customWidth="1"/>
    <col min="8449" max="8449" width="41.140625" style="102" customWidth="1"/>
    <col min="8450" max="8450" width="6.140625" style="102" customWidth="1"/>
    <col min="8451" max="8457" width="12.85546875" style="102" customWidth="1"/>
    <col min="8458" max="8702" width="11.5703125" style="102"/>
    <col min="8703" max="8703" width="16.42578125" style="102" customWidth="1"/>
    <col min="8704" max="8704" width="0" style="102" hidden="1" customWidth="1"/>
    <col min="8705" max="8705" width="41.140625" style="102" customWidth="1"/>
    <col min="8706" max="8706" width="6.140625" style="102" customWidth="1"/>
    <col min="8707" max="8713" width="12.85546875" style="102" customWidth="1"/>
    <col min="8714" max="8958" width="11.5703125" style="102"/>
    <col min="8959" max="8959" width="16.42578125" style="102" customWidth="1"/>
    <col min="8960" max="8960" width="0" style="102" hidden="1" customWidth="1"/>
    <col min="8961" max="8961" width="41.140625" style="102" customWidth="1"/>
    <col min="8962" max="8962" width="6.140625" style="102" customWidth="1"/>
    <col min="8963" max="8969" width="12.85546875" style="102" customWidth="1"/>
    <col min="8970" max="9214" width="11.5703125" style="102"/>
    <col min="9215" max="9215" width="16.42578125" style="102" customWidth="1"/>
    <col min="9216" max="9216" width="0" style="102" hidden="1" customWidth="1"/>
    <col min="9217" max="9217" width="41.140625" style="102" customWidth="1"/>
    <col min="9218" max="9218" width="6.140625" style="102" customWidth="1"/>
    <col min="9219" max="9225" width="12.85546875" style="102" customWidth="1"/>
    <col min="9226" max="9470" width="11.5703125" style="102"/>
    <col min="9471" max="9471" width="16.42578125" style="102" customWidth="1"/>
    <col min="9472" max="9472" width="0" style="102" hidden="1" customWidth="1"/>
    <col min="9473" max="9473" width="41.140625" style="102" customWidth="1"/>
    <col min="9474" max="9474" width="6.140625" style="102" customWidth="1"/>
    <col min="9475" max="9481" width="12.85546875" style="102" customWidth="1"/>
    <col min="9482" max="9726" width="11.5703125" style="102"/>
    <col min="9727" max="9727" width="16.42578125" style="102" customWidth="1"/>
    <col min="9728" max="9728" width="0" style="102" hidden="1" customWidth="1"/>
    <col min="9729" max="9729" width="41.140625" style="102" customWidth="1"/>
    <col min="9730" max="9730" width="6.140625" style="102" customWidth="1"/>
    <col min="9731" max="9737" width="12.85546875" style="102" customWidth="1"/>
    <col min="9738" max="9982" width="11.5703125" style="102"/>
    <col min="9983" max="9983" width="16.42578125" style="102" customWidth="1"/>
    <col min="9984" max="9984" width="0" style="102" hidden="1" customWidth="1"/>
    <col min="9985" max="9985" width="41.140625" style="102" customWidth="1"/>
    <col min="9986" max="9986" width="6.140625" style="102" customWidth="1"/>
    <col min="9987" max="9993" width="12.85546875" style="102" customWidth="1"/>
    <col min="9994" max="10238" width="11.5703125" style="102"/>
    <col min="10239" max="10239" width="16.42578125" style="102" customWidth="1"/>
    <col min="10240" max="10240" width="0" style="102" hidden="1" customWidth="1"/>
    <col min="10241" max="10241" width="41.140625" style="102" customWidth="1"/>
    <col min="10242" max="10242" width="6.140625" style="102" customWidth="1"/>
    <col min="10243" max="10249" width="12.85546875" style="102" customWidth="1"/>
    <col min="10250" max="10494" width="11.5703125" style="102"/>
    <col min="10495" max="10495" width="16.42578125" style="102" customWidth="1"/>
    <col min="10496" max="10496" width="0" style="102" hidden="1" customWidth="1"/>
    <col min="10497" max="10497" width="41.140625" style="102" customWidth="1"/>
    <col min="10498" max="10498" width="6.140625" style="102" customWidth="1"/>
    <col min="10499" max="10505" width="12.85546875" style="102" customWidth="1"/>
    <col min="10506" max="10750" width="11.5703125" style="102"/>
    <col min="10751" max="10751" width="16.42578125" style="102" customWidth="1"/>
    <col min="10752" max="10752" width="0" style="102" hidden="1" customWidth="1"/>
    <col min="10753" max="10753" width="41.140625" style="102" customWidth="1"/>
    <col min="10754" max="10754" width="6.140625" style="102" customWidth="1"/>
    <col min="10755" max="10761" width="12.85546875" style="102" customWidth="1"/>
    <col min="10762" max="11006" width="11.5703125" style="102"/>
    <col min="11007" max="11007" width="16.42578125" style="102" customWidth="1"/>
    <col min="11008" max="11008" width="0" style="102" hidden="1" customWidth="1"/>
    <col min="11009" max="11009" width="41.140625" style="102" customWidth="1"/>
    <col min="11010" max="11010" width="6.140625" style="102" customWidth="1"/>
    <col min="11011" max="11017" width="12.85546875" style="102" customWidth="1"/>
    <col min="11018" max="11262" width="11.5703125" style="102"/>
    <col min="11263" max="11263" width="16.42578125" style="102" customWidth="1"/>
    <col min="11264" max="11264" width="0" style="102" hidden="1" customWidth="1"/>
    <col min="11265" max="11265" width="41.140625" style="102" customWidth="1"/>
    <col min="11266" max="11266" width="6.140625" style="102" customWidth="1"/>
    <col min="11267" max="11273" width="12.85546875" style="102" customWidth="1"/>
    <col min="11274" max="11518" width="11.5703125" style="102"/>
    <col min="11519" max="11519" width="16.42578125" style="102" customWidth="1"/>
    <col min="11520" max="11520" width="0" style="102" hidden="1" customWidth="1"/>
    <col min="11521" max="11521" width="41.140625" style="102" customWidth="1"/>
    <col min="11522" max="11522" width="6.140625" style="102" customWidth="1"/>
    <col min="11523" max="11529" width="12.85546875" style="102" customWidth="1"/>
    <col min="11530" max="11774" width="11.5703125" style="102"/>
    <col min="11775" max="11775" width="16.42578125" style="102" customWidth="1"/>
    <col min="11776" max="11776" width="0" style="102" hidden="1" customWidth="1"/>
    <col min="11777" max="11777" width="41.140625" style="102" customWidth="1"/>
    <col min="11778" max="11778" width="6.140625" style="102" customWidth="1"/>
    <col min="11779" max="11785" width="12.85546875" style="102" customWidth="1"/>
    <col min="11786" max="12030" width="11.5703125" style="102"/>
    <col min="12031" max="12031" width="16.42578125" style="102" customWidth="1"/>
    <col min="12032" max="12032" width="0" style="102" hidden="1" customWidth="1"/>
    <col min="12033" max="12033" width="41.140625" style="102" customWidth="1"/>
    <col min="12034" max="12034" width="6.140625" style="102" customWidth="1"/>
    <col min="12035" max="12041" width="12.85546875" style="102" customWidth="1"/>
    <col min="12042" max="12286" width="11.5703125" style="102"/>
    <col min="12287" max="12287" width="16.42578125" style="102" customWidth="1"/>
    <col min="12288" max="12288" width="0" style="102" hidden="1" customWidth="1"/>
    <col min="12289" max="12289" width="41.140625" style="102" customWidth="1"/>
    <col min="12290" max="12290" width="6.140625" style="102" customWidth="1"/>
    <col min="12291" max="12297" width="12.85546875" style="102" customWidth="1"/>
    <col min="12298" max="12542" width="11.5703125" style="102"/>
    <col min="12543" max="12543" width="16.42578125" style="102" customWidth="1"/>
    <col min="12544" max="12544" width="0" style="102" hidden="1" customWidth="1"/>
    <col min="12545" max="12545" width="41.140625" style="102" customWidth="1"/>
    <col min="12546" max="12546" width="6.140625" style="102" customWidth="1"/>
    <col min="12547" max="12553" width="12.85546875" style="102" customWidth="1"/>
    <col min="12554" max="12798" width="11.5703125" style="102"/>
    <col min="12799" max="12799" width="16.42578125" style="102" customWidth="1"/>
    <col min="12800" max="12800" width="0" style="102" hidden="1" customWidth="1"/>
    <col min="12801" max="12801" width="41.140625" style="102" customWidth="1"/>
    <col min="12802" max="12802" width="6.140625" style="102" customWidth="1"/>
    <col min="12803" max="12809" width="12.85546875" style="102" customWidth="1"/>
    <col min="12810" max="13054" width="11.5703125" style="102"/>
    <col min="13055" max="13055" width="16.42578125" style="102" customWidth="1"/>
    <col min="13056" max="13056" width="0" style="102" hidden="1" customWidth="1"/>
    <col min="13057" max="13057" width="41.140625" style="102" customWidth="1"/>
    <col min="13058" max="13058" width="6.140625" style="102" customWidth="1"/>
    <col min="13059" max="13065" width="12.85546875" style="102" customWidth="1"/>
    <col min="13066" max="13310" width="11.5703125" style="102"/>
    <col min="13311" max="13311" width="16.42578125" style="102" customWidth="1"/>
    <col min="13312" max="13312" width="0" style="102" hidden="1" customWidth="1"/>
    <col min="13313" max="13313" width="41.140625" style="102" customWidth="1"/>
    <col min="13314" max="13314" width="6.140625" style="102" customWidth="1"/>
    <col min="13315" max="13321" width="12.85546875" style="102" customWidth="1"/>
    <col min="13322" max="13566" width="11.5703125" style="102"/>
    <col min="13567" max="13567" width="16.42578125" style="102" customWidth="1"/>
    <col min="13568" max="13568" width="0" style="102" hidden="1" customWidth="1"/>
    <col min="13569" max="13569" width="41.140625" style="102" customWidth="1"/>
    <col min="13570" max="13570" width="6.140625" style="102" customWidth="1"/>
    <col min="13571" max="13577" width="12.85546875" style="102" customWidth="1"/>
    <col min="13578" max="13822" width="11.5703125" style="102"/>
    <col min="13823" max="13823" width="16.42578125" style="102" customWidth="1"/>
    <col min="13824" max="13824" width="0" style="102" hidden="1" customWidth="1"/>
    <col min="13825" max="13825" width="41.140625" style="102" customWidth="1"/>
    <col min="13826" max="13826" width="6.140625" style="102" customWidth="1"/>
    <col min="13827" max="13833" width="12.85546875" style="102" customWidth="1"/>
    <col min="13834" max="14078" width="11.5703125" style="102"/>
    <col min="14079" max="14079" width="16.42578125" style="102" customWidth="1"/>
    <col min="14080" max="14080" width="0" style="102" hidden="1" customWidth="1"/>
    <col min="14081" max="14081" width="41.140625" style="102" customWidth="1"/>
    <col min="14082" max="14082" width="6.140625" style="102" customWidth="1"/>
    <col min="14083" max="14089" width="12.85546875" style="102" customWidth="1"/>
    <col min="14090" max="14334" width="11.5703125" style="102"/>
    <col min="14335" max="14335" width="16.42578125" style="102" customWidth="1"/>
    <col min="14336" max="14336" width="0" style="102" hidden="1" customWidth="1"/>
    <col min="14337" max="14337" width="41.140625" style="102" customWidth="1"/>
    <col min="14338" max="14338" width="6.140625" style="102" customWidth="1"/>
    <col min="14339" max="14345" width="12.85546875" style="102" customWidth="1"/>
    <col min="14346" max="14590" width="11.5703125" style="102"/>
    <col min="14591" max="14591" width="16.42578125" style="102" customWidth="1"/>
    <col min="14592" max="14592" width="0" style="102" hidden="1" customWidth="1"/>
    <col min="14593" max="14593" width="41.140625" style="102" customWidth="1"/>
    <col min="14594" max="14594" width="6.140625" style="102" customWidth="1"/>
    <col min="14595" max="14601" width="12.85546875" style="102" customWidth="1"/>
    <col min="14602" max="14846" width="11.5703125" style="102"/>
    <col min="14847" max="14847" width="16.42578125" style="102" customWidth="1"/>
    <col min="14848" max="14848" width="0" style="102" hidden="1" customWidth="1"/>
    <col min="14849" max="14849" width="41.140625" style="102" customWidth="1"/>
    <col min="14850" max="14850" width="6.140625" style="102" customWidth="1"/>
    <col min="14851" max="14857" width="12.85546875" style="102" customWidth="1"/>
    <col min="14858" max="15102" width="11.5703125" style="102"/>
    <col min="15103" max="15103" width="16.42578125" style="102" customWidth="1"/>
    <col min="15104" max="15104" width="0" style="102" hidden="1" customWidth="1"/>
    <col min="15105" max="15105" width="41.140625" style="102" customWidth="1"/>
    <col min="15106" max="15106" width="6.140625" style="102" customWidth="1"/>
    <col min="15107" max="15113" width="12.85546875" style="102" customWidth="1"/>
    <col min="15114" max="15358" width="11.5703125" style="102"/>
    <col min="15359" max="15359" width="16.42578125" style="102" customWidth="1"/>
    <col min="15360" max="15360" width="0" style="102" hidden="1" customWidth="1"/>
    <col min="15361" max="15361" width="41.140625" style="102" customWidth="1"/>
    <col min="15362" max="15362" width="6.140625" style="102" customWidth="1"/>
    <col min="15363" max="15369" width="12.85546875" style="102" customWidth="1"/>
    <col min="15370" max="15614" width="11.5703125" style="102"/>
    <col min="15615" max="15615" width="16.42578125" style="102" customWidth="1"/>
    <col min="15616" max="15616" width="0" style="102" hidden="1" customWidth="1"/>
    <col min="15617" max="15617" width="41.140625" style="102" customWidth="1"/>
    <col min="15618" max="15618" width="6.140625" style="102" customWidth="1"/>
    <col min="15619" max="15625" width="12.85546875" style="102" customWidth="1"/>
    <col min="15626" max="15870" width="11.5703125" style="102"/>
    <col min="15871" max="15871" width="16.42578125" style="102" customWidth="1"/>
    <col min="15872" max="15872" width="0" style="102" hidden="1" customWidth="1"/>
    <col min="15873" max="15873" width="41.140625" style="102" customWidth="1"/>
    <col min="15874" max="15874" width="6.140625" style="102" customWidth="1"/>
    <col min="15875" max="15881" width="12.85546875" style="102" customWidth="1"/>
    <col min="15882" max="16126" width="11.5703125" style="102"/>
    <col min="16127" max="16127" width="16.42578125" style="102" customWidth="1"/>
    <col min="16128" max="16128" width="0" style="102" hidden="1" customWidth="1"/>
    <col min="16129" max="16129" width="41.140625" style="102" customWidth="1"/>
    <col min="16130" max="16130" width="6.140625" style="102" customWidth="1"/>
    <col min="16131" max="16137" width="12.85546875" style="102" customWidth="1"/>
    <col min="16138" max="16384" width="11.5703125" style="102"/>
  </cols>
  <sheetData>
    <row r="1" spans="1:242" s="99" customFormat="1" ht="12" customHeight="1">
      <c r="A1" s="112"/>
      <c r="B1" s="113" t="s">
        <v>1534</v>
      </c>
      <c r="C1" s="113" t="s">
        <v>1535</v>
      </c>
      <c r="D1" s="112" t="s">
        <v>3420</v>
      </c>
      <c r="E1" s="112" t="s">
        <v>4</v>
      </c>
      <c r="F1" s="112" t="s">
        <v>5</v>
      </c>
      <c r="G1" s="112" t="s">
        <v>6</v>
      </c>
      <c r="H1" s="112" t="s">
        <v>7</v>
      </c>
      <c r="I1" s="112" t="s">
        <v>8</v>
      </c>
      <c r="J1" s="112" t="s">
        <v>9</v>
      </c>
      <c r="K1" s="112" t="s">
        <v>10</v>
      </c>
      <c r="L1" s="112" t="s">
        <v>11</v>
      </c>
      <c r="M1" s="112" t="s">
        <v>12</v>
      </c>
      <c r="N1" s="112" t="s">
        <v>13</v>
      </c>
      <c r="O1" s="112" t="s">
        <v>14</v>
      </c>
      <c r="P1" s="112" t="s">
        <v>3421</v>
      </c>
      <c r="HR1" s="100"/>
      <c r="HS1" s="100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2"/>
      <c r="IF1" s="102"/>
      <c r="IG1" s="102"/>
      <c r="IH1" s="102"/>
    </row>
    <row r="2" spans="1:242">
      <c r="A2" s="160" t="s">
        <v>1611</v>
      </c>
      <c r="B2" s="161" t="s">
        <v>19</v>
      </c>
      <c r="C2" s="179"/>
      <c r="D2" s="70">
        <f t="shared" ref="D2:P2" si="0">SUM(D3+D164+D208+D370+D400+D609)</f>
        <v>93726939.86999999</v>
      </c>
      <c r="E2" s="70">
        <f t="shared" si="0"/>
        <v>54006186.25</v>
      </c>
      <c r="F2" s="70">
        <f t="shared" si="0"/>
        <v>58174574.679999992</v>
      </c>
      <c r="G2" s="70">
        <f t="shared" si="0"/>
        <v>60418044.949999996</v>
      </c>
      <c r="H2" s="70">
        <f t="shared" si="0"/>
        <v>59829311.890000001</v>
      </c>
      <c r="I2" s="70">
        <f t="shared" si="0"/>
        <v>21487219.833333332</v>
      </c>
      <c r="J2" s="70">
        <f t="shared" si="0"/>
        <v>22096284.565555554</v>
      </c>
      <c r="K2" s="70">
        <f t="shared" si="0"/>
        <v>21018997.472962964</v>
      </c>
      <c r="L2" s="70">
        <f t="shared" si="0"/>
        <v>20531032.358950619</v>
      </c>
      <c r="M2" s="70">
        <f t="shared" si="0"/>
        <v>20957418.814989716</v>
      </c>
      <c r="N2" s="70">
        <f t="shared" si="0"/>
        <v>21345658.707717765</v>
      </c>
      <c r="O2" s="70">
        <f t="shared" si="0"/>
        <v>24657938.383526802</v>
      </c>
      <c r="P2" s="70">
        <f t="shared" si="0"/>
        <v>315726163.59703678</v>
      </c>
    </row>
    <row r="3" spans="1:242">
      <c r="A3" s="116" t="s">
        <v>1612</v>
      </c>
      <c r="B3" s="117" t="s">
        <v>1613</v>
      </c>
      <c r="C3" s="180"/>
      <c r="D3" s="118">
        <f t="shared" ref="D3:J3" si="1">SUM(D4+D89)</f>
        <v>48572486.719999991</v>
      </c>
      <c r="E3" s="118">
        <f t="shared" si="1"/>
        <v>16110816.489999998</v>
      </c>
      <c r="F3" s="118">
        <f t="shared" si="1"/>
        <v>17442428.119999997</v>
      </c>
      <c r="G3" s="118">
        <f t="shared" si="1"/>
        <v>15087229.889999997</v>
      </c>
      <c r="H3" s="118">
        <f t="shared" si="1"/>
        <v>16488935.289999999</v>
      </c>
      <c r="I3" s="118">
        <f t="shared" si="1"/>
        <v>5411621.2699999996</v>
      </c>
      <c r="J3" s="118">
        <f t="shared" si="1"/>
        <v>5397610.8066666666</v>
      </c>
      <c r="K3" s="118">
        <f t="shared" ref="K3:P3" si="2">SUM(K4+K89)</f>
        <v>5442556.9388888897</v>
      </c>
      <c r="L3" s="118">
        <f t="shared" si="2"/>
        <v>5413015.6401851848</v>
      </c>
      <c r="M3" s="118">
        <f t="shared" si="2"/>
        <v>5419851.4777469141</v>
      </c>
      <c r="N3" s="118">
        <f t="shared" si="2"/>
        <v>5424079.511023663</v>
      </c>
      <c r="O3" s="118">
        <f t="shared" si="2"/>
        <v>8902296.2992926948</v>
      </c>
      <c r="P3" s="118">
        <f t="shared" si="2"/>
        <v>113870493.02380401</v>
      </c>
    </row>
    <row r="4" spans="1:242">
      <c r="A4" s="119" t="s">
        <v>1614</v>
      </c>
      <c r="B4" s="120" t="s">
        <v>23</v>
      </c>
      <c r="C4" s="180"/>
      <c r="D4" s="118">
        <f t="shared" ref="D4:J4" si="3">SUM(D5+D35)</f>
        <v>40368217.429999992</v>
      </c>
      <c r="E4" s="118">
        <f t="shared" si="3"/>
        <v>13959400.509999998</v>
      </c>
      <c r="F4" s="118">
        <f t="shared" si="3"/>
        <v>14981707.219999999</v>
      </c>
      <c r="G4" s="118">
        <f t="shared" si="3"/>
        <v>14113334.639999997</v>
      </c>
      <c r="H4" s="118">
        <f t="shared" si="3"/>
        <v>15582743.129999999</v>
      </c>
      <c r="I4" s="118">
        <f t="shared" si="3"/>
        <v>4436613.6349999998</v>
      </c>
      <c r="J4" s="118">
        <f t="shared" si="3"/>
        <v>4439528.9441666668</v>
      </c>
      <c r="K4" s="118">
        <f t="shared" ref="K4:P4" si="4">SUM(K5+K35)</f>
        <v>4476012.1901388895</v>
      </c>
      <c r="L4" s="118">
        <f t="shared" si="4"/>
        <v>4450702.3345601847</v>
      </c>
      <c r="M4" s="118">
        <f t="shared" si="4"/>
        <v>4455422.450559414</v>
      </c>
      <c r="N4" s="118">
        <f t="shared" si="4"/>
        <v>4460708.3446174134</v>
      </c>
      <c r="O4" s="118">
        <f t="shared" si="4"/>
        <v>7938396.2024958199</v>
      </c>
      <c r="P4" s="118">
        <f t="shared" si="4"/>
        <v>92420351.60153839</v>
      </c>
    </row>
    <row r="5" spans="1:242" s="20" customFormat="1" ht="22.5">
      <c r="A5" s="95" t="s">
        <v>1615</v>
      </c>
      <c r="B5" s="110" t="s">
        <v>38</v>
      </c>
      <c r="C5" s="123"/>
      <c r="D5" s="56">
        <f t="shared" ref="D5:P5" si="5">D6</f>
        <v>3222296.69</v>
      </c>
      <c r="E5" s="56">
        <v>3137460.16</v>
      </c>
      <c r="F5" s="56">
        <f t="shared" si="5"/>
        <v>3352230.5700000003</v>
      </c>
      <c r="G5" s="56">
        <f t="shared" si="5"/>
        <v>3400065.5199999996</v>
      </c>
      <c r="H5" s="56">
        <f t="shared" si="5"/>
        <v>3584272.54</v>
      </c>
      <c r="I5" s="56">
        <f t="shared" si="5"/>
        <v>3445962.9799999995</v>
      </c>
      <c r="J5" s="56">
        <f t="shared" si="5"/>
        <v>3477209.0633333335</v>
      </c>
      <c r="K5" s="56">
        <f t="shared" si="5"/>
        <v>3502922.6044444446</v>
      </c>
      <c r="L5" s="56">
        <f t="shared" si="5"/>
        <v>3475366.3425925924</v>
      </c>
      <c r="M5" s="56">
        <f t="shared" si="5"/>
        <v>3485165.2734567905</v>
      </c>
      <c r="N5" s="56">
        <f t="shared" si="5"/>
        <v>3487818.4384979429</v>
      </c>
      <c r="O5" s="56">
        <f t="shared" si="5"/>
        <v>6965566.3380315499</v>
      </c>
      <c r="P5" s="56">
        <f t="shared" si="5"/>
        <v>44536336.520356655</v>
      </c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</row>
    <row r="6" spans="1:242">
      <c r="A6" s="95" t="s">
        <v>1616</v>
      </c>
      <c r="B6" s="110" t="s">
        <v>1617</v>
      </c>
      <c r="C6" s="123"/>
      <c r="D6" s="56">
        <f t="shared" ref="D6:P6" si="6">SUM(D7+D25)</f>
        <v>3222296.69</v>
      </c>
      <c r="E6" s="56">
        <f t="shared" si="6"/>
        <v>3137460.16</v>
      </c>
      <c r="F6" s="56">
        <f t="shared" si="6"/>
        <v>3352230.5700000003</v>
      </c>
      <c r="G6" s="56">
        <f t="shared" si="6"/>
        <v>3400065.5199999996</v>
      </c>
      <c r="H6" s="56">
        <f t="shared" si="6"/>
        <v>3584272.54</v>
      </c>
      <c r="I6" s="56">
        <f t="shared" si="6"/>
        <v>3445962.9799999995</v>
      </c>
      <c r="J6" s="56">
        <f t="shared" si="6"/>
        <v>3477209.0633333335</v>
      </c>
      <c r="K6" s="56">
        <f t="shared" si="6"/>
        <v>3502922.6044444446</v>
      </c>
      <c r="L6" s="56">
        <f t="shared" si="6"/>
        <v>3475366.3425925924</v>
      </c>
      <c r="M6" s="56">
        <f t="shared" si="6"/>
        <v>3485165.2734567905</v>
      </c>
      <c r="N6" s="56">
        <f t="shared" si="6"/>
        <v>3487818.4384979429</v>
      </c>
      <c r="O6" s="56">
        <f t="shared" si="6"/>
        <v>6965566.3380315499</v>
      </c>
      <c r="P6" s="56">
        <f t="shared" si="6"/>
        <v>44536336.520356655</v>
      </c>
    </row>
    <row r="7" spans="1:242" s="20" customFormat="1">
      <c r="A7" s="95" t="s">
        <v>1618</v>
      </c>
      <c r="B7" s="110" t="s">
        <v>1619</v>
      </c>
      <c r="C7" s="123"/>
      <c r="D7" s="56">
        <f t="shared" ref="D7:P7" si="7">D8</f>
        <v>3080394.9699999997</v>
      </c>
      <c r="E7" s="56">
        <v>2962358.43</v>
      </c>
      <c r="F7" s="56">
        <f t="shared" si="7"/>
        <v>3080721.58</v>
      </c>
      <c r="G7" s="56">
        <f t="shared" si="7"/>
        <v>3130806.53</v>
      </c>
      <c r="H7" s="56">
        <f t="shared" si="7"/>
        <v>3258434.66</v>
      </c>
      <c r="I7" s="56">
        <f t="shared" si="7"/>
        <v>3156654.2566666664</v>
      </c>
      <c r="J7" s="56">
        <f t="shared" si="7"/>
        <v>3181965.1488888888</v>
      </c>
      <c r="K7" s="56">
        <f t="shared" si="7"/>
        <v>3199018.0218518521</v>
      </c>
      <c r="L7" s="56">
        <f t="shared" si="7"/>
        <v>3179212.4758024691</v>
      </c>
      <c r="M7" s="56">
        <f t="shared" si="7"/>
        <v>3186731.8821810703</v>
      </c>
      <c r="N7" s="56">
        <f t="shared" si="7"/>
        <v>3188320.7932784641</v>
      </c>
      <c r="O7" s="56">
        <f t="shared" si="7"/>
        <v>6369510.100841335</v>
      </c>
      <c r="P7" s="56">
        <f t="shared" si="7"/>
        <v>40974128.849510752</v>
      </c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</row>
    <row r="8" spans="1:242" s="20" customFormat="1" ht="22.5">
      <c r="A8" s="95" t="s">
        <v>1620</v>
      </c>
      <c r="B8" s="110" t="s">
        <v>1621</v>
      </c>
      <c r="C8" s="123"/>
      <c r="D8" s="56">
        <f t="shared" ref="D8:P8" si="8">SUM(D9+D13+D17+D21)</f>
        <v>3080394.9699999997</v>
      </c>
      <c r="E8" s="56">
        <f t="shared" si="8"/>
        <v>2962358.4299999997</v>
      </c>
      <c r="F8" s="56">
        <f t="shared" si="8"/>
        <v>3080721.58</v>
      </c>
      <c r="G8" s="56">
        <f t="shared" si="8"/>
        <v>3130806.53</v>
      </c>
      <c r="H8" s="56">
        <f t="shared" si="8"/>
        <v>3258434.66</v>
      </c>
      <c r="I8" s="56">
        <f t="shared" si="8"/>
        <v>3156654.2566666664</v>
      </c>
      <c r="J8" s="56">
        <f t="shared" si="8"/>
        <v>3181965.1488888888</v>
      </c>
      <c r="K8" s="56">
        <f t="shared" si="8"/>
        <v>3199018.0218518521</v>
      </c>
      <c r="L8" s="56">
        <f t="shared" si="8"/>
        <v>3179212.4758024691</v>
      </c>
      <c r="M8" s="56">
        <f t="shared" si="8"/>
        <v>3186731.8821810703</v>
      </c>
      <c r="N8" s="56">
        <f t="shared" si="8"/>
        <v>3188320.7932784641</v>
      </c>
      <c r="O8" s="56">
        <f t="shared" si="8"/>
        <v>6369510.100841335</v>
      </c>
      <c r="P8" s="56">
        <f t="shared" si="8"/>
        <v>40974128.849510752</v>
      </c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</row>
    <row r="9" spans="1:242" s="121" customFormat="1" ht="22.5">
      <c r="A9" s="95" t="s">
        <v>1622</v>
      </c>
      <c r="B9" s="110" t="s">
        <v>1623</v>
      </c>
      <c r="C9" s="123"/>
      <c r="D9" s="56">
        <f t="shared" ref="D9:H9" si="9">SUM(D10:D12)</f>
        <v>1660850.8199999998</v>
      </c>
      <c r="E9" s="56">
        <v>1572516.24</v>
      </c>
      <c r="F9" s="56">
        <f t="shared" si="9"/>
        <v>1634965.71</v>
      </c>
      <c r="G9" s="56">
        <f t="shared" si="9"/>
        <v>1718946.24</v>
      </c>
      <c r="H9" s="56">
        <f t="shared" si="9"/>
        <v>1834528.37</v>
      </c>
      <c r="I9" s="56">
        <f>SUM(F9:H9)/3</f>
        <v>1729480.1066666667</v>
      </c>
      <c r="J9" s="56">
        <f t="shared" ref="J9:M9" si="10">SUM(G9:I9)/3</f>
        <v>1760984.9055555556</v>
      </c>
      <c r="K9" s="56">
        <f t="shared" si="10"/>
        <v>1774997.7940740741</v>
      </c>
      <c r="L9" s="56">
        <f t="shared" si="10"/>
        <v>1755154.2687654321</v>
      </c>
      <c r="M9" s="56">
        <f t="shared" si="10"/>
        <v>1763712.3227983539</v>
      </c>
      <c r="N9" s="56">
        <f>SUM(K9:M9)/3</f>
        <v>1764621.4618792867</v>
      </c>
      <c r="O9" s="56">
        <f>SUM(L9:N9)/3*2</f>
        <v>3522325.3689620481</v>
      </c>
      <c r="P9" s="56">
        <f>SUM(D9:O9)</f>
        <v>22493083.608701419</v>
      </c>
      <c r="HR9" s="148"/>
      <c r="HS9" s="148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</row>
    <row r="10" spans="1:242" s="122" customFormat="1" ht="18">
      <c r="A10" s="93" t="s">
        <v>1624</v>
      </c>
      <c r="B10" s="111" t="s">
        <v>1625</v>
      </c>
      <c r="C10" s="123" t="s">
        <v>29</v>
      </c>
      <c r="D10" s="58">
        <v>996510.47</v>
      </c>
      <c r="E10" s="58">
        <v>943509.71</v>
      </c>
      <c r="F10" s="58">
        <v>980979.44</v>
      </c>
      <c r="G10" s="58">
        <v>1031367.76</v>
      </c>
      <c r="H10" s="58">
        <v>1100716.98</v>
      </c>
      <c r="I10" s="58"/>
      <c r="J10" s="58"/>
      <c r="K10" s="58"/>
      <c r="L10" s="58"/>
      <c r="M10" s="58"/>
      <c r="N10" s="58"/>
      <c r="O10" s="58"/>
      <c r="P10" s="58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</row>
    <row r="11" spans="1:242" s="122" customFormat="1" ht="18">
      <c r="A11" s="93" t="s">
        <v>1626</v>
      </c>
      <c r="B11" s="111" t="s">
        <v>1627</v>
      </c>
      <c r="C11" s="123" t="s">
        <v>32</v>
      </c>
      <c r="D11" s="58">
        <v>415212.92</v>
      </c>
      <c r="E11" s="58">
        <v>393129.24</v>
      </c>
      <c r="F11" s="58">
        <v>408741.59</v>
      </c>
      <c r="G11" s="58">
        <v>429736.67</v>
      </c>
      <c r="H11" s="58">
        <v>458632.26</v>
      </c>
      <c r="I11" s="58"/>
      <c r="J11" s="58"/>
      <c r="K11" s="58"/>
      <c r="L11" s="58"/>
      <c r="M11" s="58"/>
      <c r="N11" s="58"/>
      <c r="O11" s="58"/>
      <c r="P11" s="58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</row>
    <row r="12" spans="1:242" s="122" customFormat="1" ht="18">
      <c r="A12" s="93" t="s">
        <v>1628</v>
      </c>
      <c r="B12" s="111" t="s">
        <v>1629</v>
      </c>
      <c r="C12" s="123" t="s">
        <v>35</v>
      </c>
      <c r="D12" s="58">
        <v>249127.43</v>
      </c>
      <c r="E12" s="58">
        <v>235877.29</v>
      </c>
      <c r="F12" s="58">
        <v>245244.68</v>
      </c>
      <c r="G12" s="58">
        <v>257841.81</v>
      </c>
      <c r="H12" s="58">
        <v>275179.13</v>
      </c>
      <c r="I12" s="58"/>
      <c r="J12" s="58"/>
      <c r="K12" s="58"/>
      <c r="L12" s="58"/>
      <c r="M12" s="58"/>
      <c r="N12" s="58"/>
      <c r="O12" s="58"/>
      <c r="P12" s="58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</row>
    <row r="13" spans="1:242" s="121" customFormat="1" ht="22.5">
      <c r="A13" s="95" t="s">
        <v>1630</v>
      </c>
      <c r="B13" s="110" t="s">
        <v>1631</v>
      </c>
      <c r="C13" s="123"/>
      <c r="D13" s="56">
        <f t="shared" ref="D13:H13" si="11">SUM(D14:D16)</f>
        <v>87281.03</v>
      </c>
      <c r="E13" s="56">
        <f t="shared" si="11"/>
        <v>93526.76</v>
      </c>
      <c r="F13" s="56">
        <f t="shared" si="11"/>
        <v>88636.9</v>
      </c>
      <c r="G13" s="56">
        <f t="shared" si="11"/>
        <v>92124.14</v>
      </c>
      <c r="H13" s="56">
        <f t="shared" si="11"/>
        <v>92759.909999999989</v>
      </c>
      <c r="I13" s="56">
        <f>SUM(F13:H13)/3</f>
        <v>91173.64999999998</v>
      </c>
      <c r="J13" s="56">
        <f t="shared" ref="J13" si="12">SUM(G13:I13)/3</f>
        <v>92019.233333333323</v>
      </c>
      <c r="K13" s="56">
        <f t="shared" ref="K13" si="13">SUM(H13:J13)/3</f>
        <v>91984.26444444443</v>
      </c>
      <c r="L13" s="56">
        <f t="shared" ref="L13" si="14">SUM(I13:K13)/3</f>
        <v>91725.715925925921</v>
      </c>
      <c r="M13" s="56">
        <f t="shared" ref="M13" si="15">SUM(J13:L13)/3</f>
        <v>91909.737901234548</v>
      </c>
      <c r="N13" s="56">
        <f>SUM(K13:M13)/3</f>
        <v>91873.239423868305</v>
      </c>
      <c r="O13" s="56">
        <f>SUM(L13:N13)/3*2</f>
        <v>183672.46216735253</v>
      </c>
      <c r="P13" s="56">
        <f>SUM(D13:O13)</f>
        <v>1188687.0431961587</v>
      </c>
      <c r="HR13" s="148"/>
      <c r="HS13" s="148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</row>
    <row r="14" spans="1:242" s="122" customFormat="1">
      <c r="A14" s="93" t="s">
        <v>1632</v>
      </c>
      <c r="B14" s="111" t="s">
        <v>52</v>
      </c>
      <c r="C14" s="123" t="s">
        <v>29</v>
      </c>
      <c r="D14" s="58">
        <v>52368.62</v>
      </c>
      <c r="E14" s="58">
        <v>56116.06</v>
      </c>
      <c r="F14" s="58">
        <v>53182.13</v>
      </c>
      <c r="G14" s="58">
        <v>55274.48</v>
      </c>
      <c r="H14" s="58">
        <v>55655.95</v>
      </c>
      <c r="I14" s="58"/>
      <c r="J14" s="58"/>
      <c r="K14" s="58"/>
      <c r="L14" s="58"/>
      <c r="M14" s="58"/>
      <c r="N14" s="58"/>
      <c r="O14" s="58"/>
      <c r="P14" s="58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</row>
    <row r="15" spans="1:242" s="122" customFormat="1">
      <c r="A15" s="93" t="s">
        <v>1633</v>
      </c>
      <c r="B15" s="111" t="s">
        <v>54</v>
      </c>
      <c r="C15" s="123" t="s">
        <v>32</v>
      </c>
      <c r="D15" s="58">
        <v>21820.26</v>
      </c>
      <c r="E15" s="58">
        <v>23381.69</v>
      </c>
      <c r="F15" s="58">
        <v>22159.23</v>
      </c>
      <c r="G15" s="58">
        <v>23031.040000000001</v>
      </c>
      <c r="H15" s="58">
        <v>23189.98</v>
      </c>
      <c r="I15" s="58"/>
      <c r="J15" s="58"/>
      <c r="K15" s="58"/>
      <c r="L15" s="58"/>
      <c r="M15" s="58"/>
      <c r="N15" s="58"/>
      <c r="O15" s="58"/>
      <c r="P15" s="58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</row>
    <row r="16" spans="1:242" s="122" customFormat="1">
      <c r="A16" s="93" t="s">
        <v>1634</v>
      </c>
      <c r="B16" s="111" t="s">
        <v>56</v>
      </c>
      <c r="C16" s="123" t="s">
        <v>35</v>
      </c>
      <c r="D16" s="58">
        <v>13092.15</v>
      </c>
      <c r="E16" s="58">
        <v>14029.01</v>
      </c>
      <c r="F16" s="58">
        <v>13295.54</v>
      </c>
      <c r="G16" s="58">
        <v>13818.62</v>
      </c>
      <c r="H16" s="58">
        <v>13913.98</v>
      </c>
      <c r="I16" s="58"/>
      <c r="J16" s="58"/>
      <c r="K16" s="58"/>
      <c r="L16" s="58"/>
      <c r="M16" s="58"/>
      <c r="N16" s="58"/>
      <c r="O16" s="58"/>
      <c r="P16" s="58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</row>
    <row r="17" spans="1:242" s="121" customFormat="1" ht="22.5">
      <c r="A17" s="95" t="s">
        <v>1635</v>
      </c>
      <c r="B17" s="110" t="s">
        <v>1636</v>
      </c>
      <c r="C17" s="123"/>
      <c r="D17" s="56">
        <f t="shared" ref="D17:H17" si="16">SUM(D18:D20)</f>
        <v>1263420.3700000001</v>
      </c>
      <c r="E17" s="56">
        <f t="shared" si="16"/>
        <v>1231110.8999999999</v>
      </c>
      <c r="F17" s="56">
        <f t="shared" si="16"/>
        <v>1283636.55</v>
      </c>
      <c r="G17" s="56">
        <f t="shared" si="16"/>
        <v>1255864.46</v>
      </c>
      <c r="H17" s="56">
        <f t="shared" si="16"/>
        <v>1266534.0499999998</v>
      </c>
      <c r="I17" s="56">
        <f>SUM(F17:H17)/3</f>
        <v>1268678.3533333333</v>
      </c>
      <c r="J17" s="56">
        <f t="shared" ref="J17" si="17">SUM(G17:I17)/3</f>
        <v>1263692.2877777778</v>
      </c>
      <c r="K17" s="56">
        <f t="shared" ref="K17" si="18">SUM(H17:J17)/3</f>
        <v>1266301.5637037037</v>
      </c>
      <c r="L17" s="56">
        <f t="shared" ref="L17" si="19">SUM(I17:K17)/3</f>
        <v>1266224.0682716051</v>
      </c>
      <c r="M17" s="56">
        <f t="shared" ref="M17" si="20">SUM(J17:L17)/3</f>
        <v>1265405.9732510289</v>
      </c>
      <c r="N17" s="56">
        <f>SUM(K17:M17)/3</f>
        <v>1265977.2017421126</v>
      </c>
      <c r="O17" s="56">
        <f>SUM(L17:N17)/3*2</f>
        <v>2531738.1621764977</v>
      </c>
      <c r="P17" s="56">
        <f>SUM(D17:O17)</f>
        <v>16428583.940256059</v>
      </c>
      <c r="HR17" s="148"/>
      <c r="HS17" s="148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</row>
    <row r="18" spans="1:242" s="122" customFormat="1">
      <c r="A18" s="93" t="s">
        <v>1637</v>
      </c>
      <c r="B18" s="111" t="s">
        <v>60</v>
      </c>
      <c r="C18" s="123" t="s">
        <v>29</v>
      </c>
      <c r="D18" s="58">
        <v>758052.22</v>
      </c>
      <c r="E18" s="58">
        <v>738666.53</v>
      </c>
      <c r="F18" s="58">
        <v>770181.93</v>
      </c>
      <c r="G18" s="58">
        <v>753518.67</v>
      </c>
      <c r="H18" s="58">
        <v>759920.43</v>
      </c>
      <c r="I18" s="58"/>
      <c r="J18" s="58"/>
      <c r="K18" s="58"/>
      <c r="L18" s="58"/>
      <c r="M18" s="58"/>
      <c r="N18" s="58"/>
      <c r="O18" s="58"/>
      <c r="P18" s="58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</row>
    <row r="19" spans="1:242" s="122" customFormat="1">
      <c r="A19" s="93" t="s">
        <v>1638</v>
      </c>
      <c r="B19" s="111" t="s">
        <v>62</v>
      </c>
      <c r="C19" s="123" t="s">
        <v>32</v>
      </c>
      <c r="D19" s="58">
        <v>315855.09000000003</v>
      </c>
      <c r="E19" s="58">
        <v>307777.73</v>
      </c>
      <c r="F19" s="58">
        <v>320909.14</v>
      </c>
      <c r="G19" s="58">
        <v>313966.12</v>
      </c>
      <c r="H19" s="58">
        <v>316633.51</v>
      </c>
      <c r="I19" s="58"/>
      <c r="J19" s="58"/>
      <c r="K19" s="58"/>
      <c r="L19" s="58"/>
      <c r="M19" s="58"/>
      <c r="N19" s="58"/>
      <c r="O19" s="58"/>
      <c r="P19" s="58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</row>
    <row r="20" spans="1:242" s="122" customFormat="1">
      <c r="A20" s="93" t="s">
        <v>1639</v>
      </c>
      <c r="B20" s="111" t="s">
        <v>64</v>
      </c>
      <c r="C20" s="123" t="s">
        <v>35</v>
      </c>
      <c r="D20" s="58">
        <v>189513.06</v>
      </c>
      <c r="E20" s="58">
        <v>184666.64</v>
      </c>
      <c r="F20" s="58">
        <v>192545.48</v>
      </c>
      <c r="G20" s="58">
        <v>188379.67</v>
      </c>
      <c r="H20" s="58">
        <v>189980.11</v>
      </c>
      <c r="I20" s="58"/>
      <c r="J20" s="58"/>
      <c r="K20" s="58"/>
      <c r="L20" s="58"/>
      <c r="M20" s="58"/>
      <c r="N20" s="58"/>
      <c r="O20" s="58"/>
      <c r="P20" s="58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</row>
    <row r="21" spans="1:242" s="121" customFormat="1" ht="22.5">
      <c r="A21" s="95" t="s">
        <v>1640</v>
      </c>
      <c r="B21" s="110" t="s">
        <v>1641</v>
      </c>
      <c r="C21" s="123"/>
      <c r="D21" s="56">
        <f t="shared" ref="D21:H21" si="21">SUM(D22:D24)</f>
        <v>68842.75</v>
      </c>
      <c r="E21" s="56">
        <f t="shared" si="21"/>
        <v>65204.53</v>
      </c>
      <c r="F21" s="56">
        <f t="shared" si="21"/>
        <v>73482.42</v>
      </c>
      <c r="G21" s="56">
        <f t="shared" si="21"/>
        <v>63871.689999999995</v>
      </c>
      <c r="H21" s="56">
        <f t="shared" si="21"/>
        <v>64612.33</v>
      </c>
      <c r="I21" s="56">
        <f>SUM(F21:H21)/3</f>
        <v>67322.146666666667</v>
      </c>
      <c r="J21" s="56">
        <f t="shared" ref="J21" si="22">SUM(G21:I21)/3</f>
        <v>65268.722222222219</v>
      </c>
      <c r="K21" s="56">
        <f t="shared" ref="K21" si="23">SUM(H21:J21)/3</f>
        <v>65734.399629629639</v>
      </c>
      <c r="L21" s="56">
        <f t="shared" ref="L21" si="24">SUM(I21:K21)/3</f>
        <v>66108.42283950618</v>
      </c>
      <c r="M21" s="56">
        <f t="shared" ref="M21" si="25">SUM(J21:L21)/3</f>
        <v>65703.848230452684</v>
      </c>
      <c r="N21" s="56">
        <f>SUM(K21:M21)/3</f>
        <v>65848.890233196158</v>
      </c>
      <c r="O21" s="56">
        <f>SUM(L21:N21)/3*2</f>
        <v>131774.10753543666</v>
      </c>
      <c r="P21" s="56">
        <f>SUM(D21:O21)</f>
        <v>863774.25735711027</v>
      </c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</row>
    <row r="22" spans="1:242" s="122" customFormat="1">
      <c r="A22" s="93" t="s">
        <v>1642</v>
      </c>
      <c r="B22" s="111" t="s">
        <v>68</v>
      </c>
      <c r="C22" s="123" t="s">
        <v>29</v>
      </c>
      <c r="D22" s="58">
        <v>41305.65</v>
      </c>
      <c r="E22" s="58">
        <v>39122.71</v>
      </c>
      <c r="F22" s="58">
        <v>44089.45</v>
      </c>
      <c r="G22" s="58">
        <v>38323.019999999997</v>
      </c>
      <c r="H22" s="58">
        <v>38767.4</v>
      </c>
      <c r="I22" s="58"/>
      <c r="J22" s="58"/>
      <c r="K22" s="58"/>
      <c r="L22" s="58"/>
      <c r="M22" s="58"/>
      <c r="N22" s="58"/>
      <c r="O22" s="58"/>
      <c r="P22" s="58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</row>
    <row r="23" spans="1:242" s="122" customFormat="1">
      <c r="A23" s="93" t="s">
        <v>1643</v>
      </c>
      <c r="B23" s="111" t="s">
        <v>70</v>
      </c>
      <c r="C23" s="123" t="s">
        <v>32</v>
      </c>
      <c r="D23" s="58">
        <v>17210.689999999999</v>
      </c>
      <c r="E23" s="58">
        <v>16301.14</v>
      </c>
      <c r="F23" s="58">
        <v>18370.61</v>
      </c>
      <c r="G23" s="58">
        <v>15967.92</v>
      </c>
      <c r="H23" s="58">
        <v>16153.08</v>
      </c>
      <c r="I23" s="58"/>
      <c r="J23" s="58"/>
      <c r="K23" s="58"/>
      <c r="L23" s="58"/>
      <c r="M23" s="58"/>
      <c r="N23" s="58"/>
      <c r="O23" s="58"/>
      <c r="P23" s="58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</row>
    <row r="24" spans="1:242" s="122" customFormat="1">
      <c r="A24" s="93" t="s">
        <v>1644</v>
      </c>
      <c r="B24" s="111" t="s">
        <v>72</v>
      </c>
      <c r="C24" s="123" t="s">
        <v>35</v>
      </c>
      <c r="D24" s="58">
        <v>10326.41</v>
      </c>
      <c r="E24" s="58">
        <v>9780.68</v>
      </c>
      <c r="F24" s="58">
        <v>11022.36</v>
      </c>
      <c r="G24" s="58">
        <v>9580.75</v>
      </c>
      <c r="H24" s="58">
        <v>9691.85</v>
      </c>
      <c r="I24" s="58"/>
      <c r="J24" s="58"/>
      <c r="K24" s="58"/>
      <c r="L24" s="58"/>
      <c r="M24" s="58"/>
      <c r="N24" s="58"/>
      <c r="O24" s="58"/>
      <c r="P24" s="58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</row>
    <row r="25" spans="1:242" s="122" customFormat="1" ht="18" customHeight="1">
      <c r="A25" s="95" t="s">
        <v>1645</v>
      </c>
      <c r="B25" s="110" t="s">
        <v>1646</v>
      </c>
      <c r="C25" s="123"/>
      <c r="D25" s="56">
        <f t="shared" ref="D25:P26" si="26">D26</f>
        <v>141901.72</v>
      </c>
      <c r="E25" s="56">
        <v>175101.73</v>
      </c>
      <c r="F25" s="56">
        <f t="shared" si="26"/>
        <v>271508.99</v>
      </c>
      <c r="G25" s="56">
        <f t="shared" si="26"/>
        <v>269258.99</v>
      </c>
      <c r="H25" s="56">
        <f t="shared" si="26"/>
        <v>325837.88</v>
      </c>
      <c r="I25" s="56">
        <f t="shared" si="26"/>
        <v>289308.72333333333</v>
      </c>
      <c r="J25" s="56">
        <f t="shared" si="26"/>
        <v>295243.91444444447</v>
      </c>
      <c r="K25" s="56">
        <f t="shared" si="26"/>
        <v>303904.58259259257</v>
      </c>
      <c r="L25" s="56">
        <f t="shared" si="26"/>
        <v>296153.86679012346</v>
      </c>
      <c r="M25" s="56">
        <f t="shared" si="26"/>
        <v>298433.39127572021</v>
      </c>
      <c r="N25" s="56">
        <f t="shared" si="26"/>
        <v>299497.64521947876</v>
      </c>
      <c r="O25" s="56">
        <f t="shared" si="26"/>
        <v>596056.23719021492</v>
      </c>
      <c r="P25" s="56">
        <f t="shared" si="26"/>
        <v>3562207.6708459072</v>
      </c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</row>
    <row r="26" spans="1:242" s="122" customFormat="1" ht="23.25" customHeight="1">
      <c r="A26" s="95" t="s">
        <v>1647</v>
      </c>
      <c r="B26" s="110" t="s">
        <v>1648</v>
      </c>
      <c r="C26" s="123"/>
      <c r="D26" s="56">
        <f t="shared" si="26"/>
        <v>141901.72</v>
      </c>
      <c r="E26" s="56">
        <f t="shared" ref="E26:J26" si="27">E27+E31</f>
        <v>175101.72999999998</v>
      </c>
      <c r="F26" s="56">
        <f t="shared" si="27"/>
        <v>271508.99</v>
      </c>
      <c r="G26" s="56">
        <f t="shared" si="27"/>
        <v>269258.99</v>
      </c>
      <c r="H26" s="56">
        <f t="shared" si="27"/>
        <v>325837.88</v>
      </c>
      <c r="I26" s="56">
        <f t="shared" si="27"/>
        <v>289308.72333333333</v>
      </c>
      <c r="J26" s="56">
        <f t="shared" si="27"/>
        <v>295243.91444444447</v>
      </c>
      <c r="K26" s="56">
        <f t="shared" ref="K26:P26" si="28">K27+K31</f>
        <v>303904.58259259257</v>
      </c>
      <c r="L26" s="56">
        <f t="shared" si="28"/>
        <v>296153.86679012346</v>
      </c>
      <c r="M26" s="56">
        <f t="shared" si="28"/>
        <v>298433.39127572021</v>
      </c>
      <c r="N26" s="56">
        <f t="shared" si="28"/>
        <v>299497.64521947876</v>
      </c>
      <c r="O26" s="56">
        <f t="shared" si="28"/>
        <v>596056.23719021492</v>
      </c>
      <c r="P26" s="56">
        <f t="shared" si="28"/>
        <v>3562207.6708459072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</row>
    <row r="27" spans="1:242" s="122" customFormat="1" ht="17.25" customHeight="1">
      <c r="A27" s="95" t="s">
        <v>1649</v>
      </c>
      <c r="B27" s="110" t="s">
        <v>1650</v>
      </c>
      <c r="C27" s="123"/>
      <c r="D27" s="140">
        <f t="shared" ref="D27:H27" si="29">SUM(D28:D30)</f>
        <v>141901.72</v>
      </c>
      <c r="E27" s="140">
        <f t="shared" si="29"/>
        <v>175101.72999999998</v>
      </c>
      <c r="F27" s="140">
        <f t="shared" si="29"/>
        <v>270200.36</v>
      </c>
      <c r="G27" s="140">
        <f t="shared" si="29"/>
        <v>267927</v>
      </c>
      <c r="H27" s="140">
        <f t="shared" si="29"/>
        <v>325837.88</v>
      </c>
      <c r="I27" s="56">
        <f>SUM(F27:H27)/3</f>
        <v>287988.41333333333</v>
      </c>
      <c r="J27" s="56">
        <f t="shared" ref="J27" si="30">SUM(G27:I27)/3</f>
        <v>293917.76444444444</v>
      </c>
      <c r="K27" s="56">
        <f t="shared" ref="K27" si="31">SUM(H27:J27)/3</f>
        <v>302581.35259259259</v>
      </c>
      <c r="L27" s="56">
        <f t="shared" ref="L27" si="32">SUM(I27:K27)/3</f>
        <v>294829.17679012346</v>
      </c>
      <c r="M27" s="56">
        <f t="shared" ref="M27" si="33">SUM(J27:L27)/3</f>
        <v>297109.43127572018</v>
      </c>
      <c r="N27" s="56">
        <f>SUM(K27:M27)/3</f>
        <v>298173.32021947874</v>
      </c>
      <c r="O27" s="56">
        <f>SUM(L27:N27)/3*2</f>
        <v>593407.95219021488</v>
      </c>
      <c r="P27" s="56">
        <f>SUM(D27:O27)</f>
        <v>3548976.1008459073</v>
      </c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</row>
    <row r="28" spans="1:242" s="122" customFormat="1" ht="13.5" customHeight="1">
      <c r="A28" s="93" t="s">
        <v>1651</v>
      </c>
      <c r="B28" s="111" t="s">
        <v>1652</v>
      </c>
      <c r="C28" s="123" t="s">
        <v>29</v>
      </c>
      <c r="D28" s="58">
        <v>85140.96</v>
      </c>
      <c r="E28" s="58">
        <v>105061.05</v>
      </c>
      <c r="F28" s="58">
        <v>162120.29999999999</v>
      </c>
      <c r="G28" s="58">
        <v>160756.15</v>
      </c>
      <c r="H28" s="58">
        <v>195502.74</v>
      </c>
      <c r="I28" s="58"/>
      <c r="J28" s="58"/>
      <c r="K28" s="58"/>
      <c r="L28" s="58"/>
      <c r="M28" s="58"/>
      <c r="N28" s="58"/>
      <c r="O28" s="58"/>
      <c r="P28" s="58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</row>
    <row r="29" spans="1:242" s="122" customFormat="1" ht="13.5" customHeight="1">
      <c r="A29" s="93" t="s">
        <v>1653</v>
      </c>
      <c r="B29" s="111" t="s">
        <v>1654</v>
      </c>
      <c r="C29" s="123" t="s">
        <v>32</v>
      </c>
      <c r="D29" s="58">
        <v>35475.51</v>
      </c>
      <c r="E29" s="58">
        <v>43775.6</v>
      </c>
      <c r="F29" s="58">
        <v>67550.41</v>
      </c>
      <c r="G29" s="58">
        <v>66981.990000000005</v>
      </c>
      <c r="H29" s="58">
        <v>81459.73</v>
      </c>
      <c r="I29" s="58"/>
      <c r="J29" s="58"/>
      <c r="K29" s="58"/>
      <c r="L29" s="58"/>
      <c r="M29" s="58"/>
      <c r="N29" s="58"/>
      <c r="O29" s="58"/>
      <c r="P29" s="58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</row>
    <row r="30" spans="1:242" s="122" customFormat="1" ht="13.5" customHeight="1">
      <c r="A30" s="93" t="s">
        <v>1655</v>
      </c>
      <c r="B30" s="111" t="s">
        <v>1656</v>
      </c>
      <c r="C30" s="123" t="s">
        <v>35</v>
      </c>
      <c r="D30" s="58">
        <v>21285.25</v>
      </c>
      <c r="E30" s="58">
        <v>26265.08</v>
      </c>
      <c r="F30" s="58">
        <v>40529.65</v>
      </c>
      <c r="G30" s="58">
        <v>40188.86</v>
      </c>
      <c r="H30" s="58">
        <v>48875.41</v>
      </c>
      <c r="I30" s="58"/>
      <c r="J30" s="58"/>
      <c r="K30" s="58"/>
      <c r="L30" s="58"/>
      <c r="M30" s="58"/>
      <c r="N30" s="58"/>
      <c r="O30" s="58"/>
      <c r="P30" s="58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</row>
    <row r="31" spans="1:242" s="148" customFormat="1" ht="13.5" customHeight="1">
      <c r="A31" s="95" t="s">
        <v>2960</v>
      </c>
      <c r="B31" s="110" t="s">
        <v>3124</v>
      </c>
      <c r="C31" s="123"/>
      <c r="D31" s="56">
        <f>SUM(D32:D34)</f>
        <v>0</v>
      </c>
      <c r="E31" s="56">
        <f>SUM(E32:E34)</f>
        <v>0</v>
      </c>
      <c r="F31" s="56">
        <f>SUM(F32:F34)</f>
        <v>1308.6299999999999</v>
      </c>
      <c r="G31" s="56">
        <f t="shared" ref="G31:H31" si="34">SUM(G32:G34)</f>
        <v>1331.99</v>
      </c>
      <c r="H31" s="56">
        <f t="shared" si="34"/>
        <v>0</v>
      </c>
      <c r="I31" s="56">
        <f>SUM(F31:G31)/2</f>
        <v>1320.31</v>
      </c>
      <c r="J31" s="56">
        <f>SUM(G31+I31)/2</f>
        <v>1326.15</v>
      </c>
      <c r="K31" s="56">
        <f>SUM(I31:J31)/2</f>
        <v>1323.23</v>
      </c>
      <c r="L31" s="56">
        <f t="shared" ref="L31:M31" si="35">SUM(J31:K31)/2</f>
        <v>1324.69</v>
      </c>
      <c r="M31" s="56">
        <f t="shared" si="35"/>
        <v>1323.96</v>
      </c>
      <c r="N31" s="56">
        <f>SUM(L31:M31)/2</f>
        <v>1324.325</v>
      </c>
      <c r="O31" s="56">
        <f>SUM(M31:N31)/2*2</f>
        <v>2648.2849999999999</v>
      </c>
      <c r="P31" s="56">
        <f>SUM(D31:O31)</f>
        <v>13231.57</v>
      </c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</row>
    <row r="32" spans="1:242" s="122" customFormat="1" ht="13.5" customHeight="1">
      <c r="A32" s="93" t="s">
        <v>3125</v>
      </c>
      <c r="B32" s="111" t="s">
        <v>2961</v>
      </c>
      <c r="C32" s="123" t="s">
        <v>29</v>
      </c>
      <c r="D32" s="58"/>
      <c r="E32" s="58">
        <v>0</v>
      </c>
      <c r="F32" s="58">
        <v>785.18</v>
      </c>
      <c r="G32" s="58">
        <v>799.19</v>
      </c>
      <c r="H32" s="58">
        <v>0</v>
      </c>
      <c r="I32" s="58"/>
      <c r="J32" s="58"/>
      <c r="K32" s="58"/>
      <c r="L32" s="58"/>
      <c r="M32" s="58"/>
      <c r="N32" s="58"/>
      <c r="O32" s="58"/>
      <c r="P32" s="58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</row>
    <row r="33" spans="1:242" s="122" customFormat="1" ht="13.5" customHeight="1">
      <c r="A33" s="93" t="s">
        <v>3126</v>
      </c>
      <c r="B33" s="111" t="s">
        <v>2962</v>
      </c>
      <c r="C33" s="123" t="s">
        <v>32</v>
      </c>
      <c r="D33" s="58"/>
      <c r="E33" s="58">
        <v>0</v>
      </c>
      <c r="F33" s="58">
        <v>327.16000000000003</v>
      </c>
      <c r="G33" s="58">
        <v>333</v>
      </c>
      <c r="H33" s="58">
        <v>0</v>
      </c>
      <c r="I33" s="58"/>
      <c r="J33" s="58"/>
      <c r="K33" s="58"/>
      <c r="L33" s="58"/>
      <c r="M33" s="58"/>
      <c r="N33" s="58"/>
      <c r="O33" s="58"/>
      <c r="P33" s="58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</row>
    <row r="34" spans="1:242" s="122" customFormat="1" ht="13.5" customHeight="1">
      <c r="A34" s="93" t="s">
        <v>3127</v>
      </c>
      <c r="B34" s="111" t="s">
        <v>2963</v>
      </c>
      <c r="C34" s="123" t="s">
        <v>35</v>
      </c>
      <c r="D34" s="58"/>
      <c r="E34" s="58">
        <v>0</v>
      </c>
      <c r="F34" s="58">
        <v>196.29</v>
      </c>
      <c r="G34" s="58">
        <v>199.8</v>
      </c>
      <c r="H34" s="58">
        <v>0</v>
      </c>
      <c r="I34" s="58"/>
      <c r="J34" s="58"/>
      <c r="K34" s="58"/>
      <c r="L34" s="58"/>
      <c r="M34" s="58"/>
      <c r="N34" s="58"/>
      <c r="O34" s="58"/>
      <c r="P34" s="58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</row>
    <row r="35" spans="1:242" s="104" customFormat="1" ht="15" customHeight="1">
      <c r="A35" s="95" t="s">
        <v>1657</v>
      </c>
      <c r="B35" s="110" t="s">
        <v>1658</v>
      </c>
      <c r="C35" s="123"/>
      <c r="D35" s="56">
        <f t="shared" ref="D35:J35" si="36">SUM(D36+D71)</f>
        <v>37145920.739999995</v>
      </c>
      <c r="E35" s="56">
        <f t="shared" si="36"/>
        <v>10821940.349999998</v>
      </c>
      <c r="F35" s="56">
        <f t="shared" si="36"/>
        <v>11629476.649999999</v>
      </c>
      <c r="G35" s="56">
        <f t="shared" si="36"/>
        <v>10713269.119999997</v>
      </c>
      <c r="H35" s="56">
        <f t="shared" si="36"/>
        <v>11998470.59</v>
      </c>
      <c r="I35" s="56">
        <f t="shared" si="36"/>
        <v>990650.65499999991</v>
      </c>
      <c r="J35" s="56">
        <f t="shared" si="36"/>
        <v>962319.88083333336</v>
      </c>
      <c r="K35" s="56">
        <f t="shared" ref="K35:P35" si="37">SUM(K36+K71)</f>
        <v>973089.58569444437</v>
      </c>
      <c r="L35" s="56">
        <f t="shared" si="37"/>
        <v>975335.9919675925</v>
      </c>
      <c r="M35" s="56">
        <f t="shared" si="37"/>
        <v>970257.17710262327</v>
      </c>
      <c r="N35" s="56">
        <f t="shared" si="37"/>
        <v>972889.90611947002</v>
      </c>
      <c r="O35" s="56">
        <f t="shared" si="37"/>
        <v>972829.86446427018</v>
      </c>
      <c r="P35" s="56">
        <f t="shared" si="37"/>
        <v>47884015.081181735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</row>
    <row r="36" spans="1:242" s="104" customFormat="1" ht="12" customHeight="1">
      <c r="A36" s="95" t="s">
        <v>1659</v>
      </c>
      <c r="B36" s="110" t="s">
        <v>1660</v>
      </c>
      <c r="C36" s="123"/>
      <c r="D36" s="56">
        <f t="shared" ref="D36:J36" si="38">SUM(D37+D54)</f>
        <v>30070212.489999995</v>
      </c>
      <c r="E36" s="56">
        <f t="shared" si="38"/>
        <v>5031687.3099999996</v>
      </c>
      <c r="F36" s="56">
        <f t="shared" si="38"/>
        <v>5299810.9799999995</v>
      </c>
      <c r="G36" s="56">
        <f t="shared" si="38"/>
        <v>4818890.209999999</v>
      </c>
      <c r="H36" s="56">
        <f t="shared" si="38"/>
        <v>4785106.3599999994</v>
      </c>
      <c r="I36" s="56">
        <f t="shared" si="38"/>
        <v>754661.75166666659</v>
      </c>
      <c r="J36" s="56">
        <f t="shared" si="38"/>
        <v>732466.51972222223</v>
      </c>
      <c r="K36" s="56">
        <f t="shared" ref="K36:P36" si="39">SUM(K37+K54)</f>
        <v>748745.17754629627</v>
      </c>
      <c r="L36" s="56">
        <f t="shared" si="39"/>
        <v>745273.76777006162</v>
      </c>
      <c r="M36" s="56">
        <f t="shared" si="39"/>
        <v>742170.51261702657</v>
      </c>
      <c r="N36" s="56">
        <f t="shared" si="39"/>
        <v>745392.14050904475</v>
      </c>
      <c r="O36" s="56">
        <f t="shared" si="39"/>
        <v>744280.97969975264</v>
      </c>
      <c r="P36" s="56">
        <f t="shared" si="39"/>
        <v>43919096.48953107</v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</row>
    <row r="37" spans="1:242" s="121" customFormat="1" ht="22.5">
      <c r="A37" s="95" t="s">
        <v>1661</v>
      </c>
      <c r="B37" s="110" t="s">
        <v>27</v>
      </c>
      <c r="C37" s="123"/>
      <c r="D37" s="56">
        <f t="shared" ref="D37:J37" si="40">SUM(D38+D42+D46+D50)</f>
        <v>27920762.519999996</v>
      </c>
      <c r="E37" s="56">
        <f t="shared" si="40"/>
        <v>3236308.4899999998</v>
      </c>
      <c r="F37" s="56">
        <f t="shared" si="40"/>
        <v>2799605.69</v>
      </c>
      <c r="G37" s="56">
        <f t="shared" si="40"/>
        <v>2363855.5499999998</v>
      </c>
      <c r="H37" s="56">
        <f t="shared" si="40"/>
        <v>2329915.56</v>
      </c>
      <c r="I37" s="56">
        <f t="shared" si="40"/>
        <v>753380.39666666661</v>
      </c>
      <c r="J37" s="56">
        <f t="shared" si="40"/>
        <v>731254.69222222222</v>
      </c>
      <c r="K37" s="56">
        <f t="shared" ref="K37:O37" si="41">SUM(K38+K42+K46+K50)</f>
        <v>747498.58629629621</v>
      </c>
      <c r="L37" s="56">
        <f t="shared" si="41"/>
        <v>744044.55839506164</v>
      </c>
      <c r="M37" s="56">
        <f>SUM(M38+M42+M46+M50)</f>
        <v>740932.61230452661</v>
      </c>
      <c r="N37" s="56">
        <f t="shared" si="41"/>
        <v>744158.58566529478</v>
      </c>
      <c r="O37" s="56">
        <f t="shared" si="41"/>
        <v>743045.25212162768</v>
      </c>
      <c r="P37" s="56">
        <f>SUM(D37:O37)</f>
        <v>43854762.493671693</v>
      </c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</row>
    <row r="38" spans="1:242" s="121" customFormat="1" ht="22.5">
      <c r="A38" s="95" t="s">
        <v>1662</v>
      </c>
      <c r="B38" s="110" t="s">
        <v>1663</v>
      </c>
      <c r="C38" s="123"/>
      <c r="D38" s="56">
        <f t="shared" ref="D38:J38" si="42">SUM(D39:D41)</f>
        <v>26644192.079999998</v>
      </c>
      <c r="E38" s="56">
        <f t="shared" si="42"/>
        <v>2307512.79</v>
      </c>
      <c r="F38" s="56">
        <f t="shared" si="42"/>
        <v>1979848.1800000002</v>
      </c>
      <c r="G38" s="56">
        <f t="shared" si="42"/>
        <v>1681332.54</v>
      </c>
      <c r="H38" s="56">
        <f t="shared" si="42"/>
        <v>1572054.89</v>
      </c>
      <c r="I38" s="56">
        <f t="shared" si="42"/>
        <v>0</v>
      </c>
      <c r="J38" s="56">
        <f t="shared" si="42"/>
        <v>0</v>
      </c>
      <c r="K38" s="56">
        <f t="shared" ref="K38:P38" si="43">SUM(K39:K41)</f>
        <v>0</v>
      </c>
      <c r="L38" s="56">
        <f t="shared" si="43"/>
        <v>0</v>
      </c>
      <c r="M38" s="56">
        <f t="shared" si="43"/>
        <v>0</v>
      </c>
      <c r="N38" s="56">
        <f t="shared" si="43"/>
        <v>0</v>
      </c>
      <c r="O38" s="56">
        <f t="shared" si="43"/>
        <v>0</v>
      </c>
      <c r="P38" s="56">
        <f t="shared" si="43"/>
        <v>0</v>
      </c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</row>
    <row r="39" spans="1:242" s="122" customFormat="1">
      <c r="A39" s="93" t="s">
        <v>1664</v>
      </c>
      <c r="B39" s="111" t="s">
        <v>1665</v>
      </c>
      <c r="C39" s="123" t="s">
        <v>29</v>
      </c>
      <c r="D39" s="58">
        <v>15986518.310000001</v>
      </c>
      <c r="E39" s="58">
        <v>1384507.49</v>
      </c>
      <c r="F39" s="58">
        <v>1187909.42</v>
      </c>
      <c r="G39" s="58">
        <v>1008798.98</v>
      </c>
      <c r="H39" s="58">
        <v>943234.48</v>
      </c>
      <c r="I39" s="58"/>
      <c r="J39" s="58"/>
      <c r="K39" s="58"/>
      <c r="L39" s="58"/>
      <c r="M39" s="58"/>
      <c r="N39" s="58"/>
      <c r="O39" s="58"/>
      <c r="P39" s="58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</row>
    <row r="40" spans="1:242" s="122" customFormat="1">
      <c r="A40" s="93" t="s">
        <v>1666</v>
      </c>
      <c r="B40" s="111" t="s">
        <v>1667</v>
      </c>
      <c r="C40" s="123" t="s">
        <v>32</v>
      </c>
      <c r="D40" s="58">
        <v>6661192.9800000004</v>
      </c>
      <c r="E40" s="58">
        <v>576932.81999999995</v>
      </c>
      <c r="F40" s="58">
        <v>495007.39</v>
      </c>
      <c r="G40" s="58">
        <v>420368.31</v>
      </c>
      <c r="H40" s="58">
        <v>393047.7</v>
      </c>
      <c r="I40" s="58"/>
      <c r="J40" s="58"/>
      <c r="K40" s="58"/>
      <c r="L40" s="58"/>
      <c r="M40" s="58"/>
      <c r="N40" s="58"/>
      <c r="O40" s="58"/>
      <c r="P40" s="58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</row>
    <row r="41" spans="1:242" s="122" customFormat="1">
      <c r="A41" s="93" t="s">
        <v>1668</v>
      </c>
      <c r="B41" s="111" t="s">
        <v>1669</v>
      </c>
      <c r="C41" s="123" t="s">
        <v>35</v>
      </c>
      <c r="D41" s="58">
        <v>3996480.79</v>
      </c>
      <c r="E41" s="58">
        <v>346072.48</v>
      </c>
      <c r="F41" s="58">
        <v>296931.37</v>
      </c>
      <c r="G41" s="58">
        <v>252165.25</v>
      </c>
      <c r="H41" s="58">
        <v>235772.71</v>
      </c>
      <c r="I41" s="58"/>
      <c r="J41" s="58"/>
      <c r="K41" s="58"/>
      <c r="L41" s="58"/>
      <c r="M41" s="58"/>
      <c r="N41" s="58"/>
      <c r="O41" s="58"/>
      <c r="P41" s="58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</row>
    <row r="42" spans="1:242" s="122" customFormat="1" ht="22.5">
      <c r="A42" s="95" t="s">
        <v>1670</v>
      </c>
      <c r="B42" s="110" t="s">
        <v>1671</v>
      </c>
      <c r="C42" s="123"/>
      <c r="D42" s="56">
        <f t="shared" ref="D42:H42" si="44">SUM(D43:D45)</f>
        <v>18213.079999999998</v>
      </c>
      <c r="E42" s="56">
        <f t="shared" si="44"/>
        <v>23434.570000000003</v>
      </c>
      <c r="F42" s="56">
        <f t="shared" si="44"/>
        <v>24640.239999999998</v>
      </c>
      <c r="G42" s="56">
        <f t="shared" si="44"/>
        <v>21889.01</v>
      </c>
      <c r="H42" s="56">
        <f t="shared" si="44"/>
        <v>18413.010000000002</v>
      </c>
      <c r="I42" s="56">
        <f>SUM(F42:H42)/3</f>
        <v>21647.420000000002</v>
      </c>
      <c r="J42" s="56">
        <f t="shared" ref="J42" si="45">SUM(G42:I42)/3</f>
        <v>20649.813333333335</v>
      </c>
      <c r="K42" s="56">
        <f t="shared" ref="K42" si="46">SUM(H42:J42)/3</f>
        <v>20236.747777777782</v>
      </c>
      <c r="L42" s="56">
        <f t="shared" ref="L42" si="47">SUM(I42:K42)/3</f>
        <v>20844.660370370373</v>
      </c>
      <c r="M42" s="56">
        <f t="shared" ref="M42" si="48">SUM(J42:L42)/3</f>
        <v>20577.073827160497</v>
      </c>
      <c r="N42" s="56">
        <f>SUM(K42:M42)/3</f>
        <v>20552.827325102884</v>
      </c>
      <c r="O42" s="56">
        <f>SUM(L42:N42)/3</f>
        <v>20658.187174211253</v>
      </c>
      <c r="P42" s="56">
        <f>SUM(D42:O42)</f>
        <v>251756.63980795612</v>
      </c>
    </row>
    <row r="43" spans="1:242" s="122" customFormat="1">
      <c r="A43" s="93" t="s">
        <v>1672</v>
      </c>
      <c r="B43" s="111" t="s">
        <v>1673</v>
      </c>
      <c r="C43" s="123" t="s">
        <v>29</v>
      </c>
      <c r="D43" s="58">
        <v>10927.81</v>
      </c>
      <c r="E43" s="58">
        <v>14062.09</v>
      </c>
      <c r="F43" s="58">
        <v>14784.25</v>
      </c>
      <c r="G43" s="58">
        <v>13133.73</v>
      </c>
      <c r="H43" s="58">
        <v>11047.69</v>
      </c>
      <c r="I43" s="58"/>
      <c r="J43" s="58"/>
      <c r="K43" s="58"/>
      <c r="L43" s="58"/>
      <c r="M43" s="58"/>
      <c r="N43" s="58"/>
      <c r="O43" s="58"/>
      <c r="P43" s="58"/>
    </row>
    <row r="44" spans="1:242" s="122" customFormat="1">
      <c r="A44" s="93" t="s">
        <v>1674</v>
      </c>
      <c r="B44" s="111" t="s">
        <v>1675</v>
      </c>
      <c r="C44" s="123" t="s">
        <v>32</v>
      </c>
      <c r="D44" s="58">
        <v>4563.25</v>
      </c>
      <c r="E44" s="58">
        <v>5882.6</v>
      </c>
      <c r="F44" s="58">
        <v>6180.71</v>
      </c>
      <c r="G44" s="58">
        <v>5483.62</v>
      </c>
      <c r="H44" s="58">
        <v>4610.84</v>
      </c>
      <c r="I44" s="58"/>
      <c r="J44" s="58"/>
      <c r="K44" s="58"/>
      <c r="L44" s="58"/>
      <c r="M44" s="58"/>
      <c r="N44" s="58"/>
      <c r="O44" s="58"/>
      <c r="P44" s="58"/>
    </row>
    <row r="45" spans="1:242" s="122" customFormat="1">
      <c r="A45" s="93" t="s">
        <v>1676</v>
      </c>
      <c r="B45" s="111" t="s">
        <v>1677</v>
      </c>
      <c r="C45" s="123" t="s">
        <v>35</v>
      </c>
      <c r="D45" s="58">
        <v>2722.02</v>
      </c>
      <c r="E45" s="58">
        <v>3489.88</v>
      </c>
      <c r="F45" s="58">
        <v>3675.28</v>
      </c>
      <c r="G45" s="58">
        <v>3271.66</v>
      </c>
      <c r="H45" s="58">
        <v>2754.48</v>
      </c>
      <c r="I45" s="58"/>
      <c r="J45" s="58"/>
      <c r="K45" s="58"/>
      <c r="L45" s="58"/>
      <c r="M45" s="58"/>
      <c r="N45" s="58"/>
      <c r="O45" s="58"/>
      <c r="P45" s="58"/>
    </row>
    <row r="46" spans="1:242" s="124" customFormat="1" ht="22.5">
      <c r="A46" s="95" t="s">
        <v>1678</v>
      </c>
      <c r="B46" s="110" t="s">
        <v>1679</v>
      </c>
      <c r="C46" s="123"/>
      <c r="D46" s="56">
        <f t="shared" ref="D46:H46" si="49">SUM(D47:D49)</f>
        <v>919973.97</v>
      </c>
      <c r="E46" s="56">
        <f t="shared" si="49"/>
        <v>643060.02</v>
      </c>
      <c r="F46" s="56">
        <f t="shared" si="49"/>
        <v>536202.76</v>
      </c>
      <c r="G46" s="56">
        <f t="shared" si="49"/>
        <v>441720.58</v>
      </c>
      <c r="H46" s="56">
        <f t="shared" si="49"/>
        <v>497503.44999999995</v>
      </c>
      <c r="I46" s="56">
        <f>SUM(F46:H46)/3</f>
        <v>491808.93</v>
      </c>
      <c r="J46" s="56">
        <f t="shared" ref="J46" si="50">SUM(G46:I46)/3</f>
        <v>477010.98666666663</v>
      </c>
      <c r="K46" s="56">
        <f t="shared" ref="K46" si="51">SUM(H46:J46)/3</f>
        <v>488774.45555555547</v>
      </c>
      <c r="L46" s="56">
        <f t="shared" ref="L46" si="52">SUM(I46:K46)/3</f>
        <v>485864.79074074072</v>
      </c>
      <c r="M46" s="56">
        <f t="shared" ref="M46" si="53">SUM(J46:L46)/3</f>
        <v>483883.41098765424</v>
      </c>
      <c r="N46" s="56">
        <f>SUM(K46:M46)/3</f>
        <v>486174.21909465012</v>
      </c>
      <c r="O46" s="56">
        <f>SUM(L46:N46)/3</f>
        <v>485307.47360768169</v>
      </c>
      <c r="P46" s="56">
        <f>SUM(D46:O46)</f>
        <v>6437285.0466529494</v>
      </c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</row>
    <row r="47" spans="1:242" s="124" customFormat="1">
      <c r="A47" s="93" t="s">
        <v>1680</v>
      </c>
      <c r="B47" s="111" t="s">
        <v>1681</v>
      </c>
      <c r="C47" s="123" t="s">
        <v>29</v>
      </c>
      <c r="D47" s="58">
        <v>551984.77</v>
      </c>
      <c r="E47" s="58">
        <v>385833.9</v>
      </c>
      <c r="F47" s="58">
        <v>321722.59000000003</v>
      </c>
      <c r="G47" s="58">
        <v>265032.33</v>
      </c>
      <c r="H47" s="58">
        <v>298500.24</v>
      </c>
      <c r="I47" s="58"/>
      <c r="J47" s="58"/>
      <c r="K47" s="58"/>
      <c r="L47" s="58"/>
      <c r="M47" s="58"/>
      <c r="N47" s="58"/>
      <c r="O47" s="58"/>
      <c r="P47" s="58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</row>
    <row r="48" spans="1:242" s="124" customFormat="1">
      <c r="A48" s="93" t="s">
        <v>1682</v>
      </c>
      <c r="B48" s="111" t="s">
        <v>1683</v>
      </c>
      <c r="C48" s="123" t="s">
        <v>32</v>
      </c>
      <c r="D48" s="58">
        <v>230033.62</v>
      </c>
      <c r="E48" s="58">
        <v>160789.72</v>
      </c>
      <c r="F48" s="58">
        <v>134075.07</v>
      </c>
      <c r="G48" s="58">
        <v>110451.69</v>
      </c>
      <c r="H48" s="58">
        <v>124395.09</v>
      </c>
      <c r="I48" s="58"/>
      <c r="J48" s="58"/>
      <c r="K48" s="58"/>
      <c r="L48" s="58"/>
      <c r="M48" s="58"/>
      <c r="N48" s="58"/>
      <c r="O48" s="58"/>
      <c r="P48" s="58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</row>
    <row r="49" spans="1:242" s="124" customFormat="1">
      <c r="A49" s="93" t="s">
        <v>1684</v>
      </c>
      <c r="B49" s="111" t="s">
        <v>1685</v>
      </c>
      <c r="C49" s="123" t="s">
        <v>35</v>
      </c>
      <c r="D49" s="58">
        <v>137955.57999999999</v>
      </c>
      <c r="E49" s="58">
        <v>96436.4</v>
      </c>
      <c r="F49" s="58">
        <v>80405.100000000006</v>
      </c>
      <c r="G49" s="58">
        <v>66236.56</v>
      </c>
      <c r="H49" s="58">
        <v>74608.12</v>
      </c>
      <c r="I49" s="58"/>
      <c r="J49" s="58"/>
      <c r="K49" s="58"/>
      <c r="L49" s="58"/>
      <c r="M49" s="58"/>
      <c r="N49" s="58"/>
      <c r="O49" s="58"/>
      <c r="P49" s="58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</row>
    <row r="50" spans="1:242" s="124" customFormat="1" ht="22.5">
      <c r="A50" s="95" t="s">
        <v>1686</v>
      </c>
      <c r="B50" s="110" t="s">
        <v>1687</v>
      </c>
      <c r="C50" s="123"/>
      <c r="D50" s="56">
        <f t="shared" ref="D50:H50" si="54">SUM(D51:D53)</f>
        <v>338383.39</v>
      </c>
      <c r="E50" s="56">
        <f t="shared" si="54"/>
        <v>262301.11</v>
      </c>
      <c r="F50" s="56">
        <f t="shared" si="54"/>
        <v>258914.50999999998</v>
      </c>
      <c r="G50" s="56">
        <f t="shared" si="54"/>
        <v>218913.41999999998</v>
      </c>
      <c r="H50" s="56">
        <f t="shared" si="54"/>
        <v>241944.21</v>
      </c>
      <c r="I50" s="56">
        <f>SUM(F50:H50)/3</f>
        <v>239924.04666666663</v>
      </c>
      <c r="J50" s="56">
        <f t="shared" ref="J50" si="55">SUM(G50:I50)/3</f>
        <v>233593.8922222222</v>
      </c>
      <c r="K50" s="56">
        <f t="shared" ref="K50" si="56">SUM(H50:J50)/3</f>
        <v>238487.38296296293</v>
      </c>
      <c r="L50" s="56">
        <f t="shared" ref="L50" si="57">SUM(I50:K50)/3</f>
        <v>237335.10728395058</v>
      </c>
      <c r="M50" s="56">
        <f t="shared" ref="M50" si="58">SUM(J50:L50)/3</f>
        <v>236472.12748971189</v>
      </c>
      <c r="N50" s="56">
        <f>SUM(K50:M50)/3</f>
        <v>237431.53924554179</v>
      </c>
      <c r="O50" s="56">
        <f>SUM(L50:N50)/3</f>
        <v>237079.59133973476</v>
      </c>
      <c r="P50" s="56">
        <f>SUM(D50:O50)</f>
        <v>2980780.3272107909</v>
      </c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</row>
    <row r="51" spans="1:242" s="122" customFormat="1" ht="12" customHeight="1">
      <c r="A51" s="93" t="s">
        <v>1688</v>
      </c>
      <c r="B51" s="111" t="s">
        <v>1689</v>
      </c>
      <c r="C51" s="123" t="s">
        <v>29</v>
      </c>
      <c r="D51" s="58">
        <v>203029.71</v>
      </c>
      <c r="E51" s="58">
        <v>157382.99</v>
      </c>
      <c r="F51" s="58">
        <v>155347.76999999999</v>
      </c>
      <c r="G51" s="58">
        <v>131347.65</v>
      </c>
      <c r="H51" s="58">
        <v>145165.88</v>
      </c>
      <c r="I51" s="58"/>
      <c r="J51" s="58"/>
      <c r="K51" s="58"/>
      <c r="L51" s="58"/>
      <c r="M51" s="58"/>
      <c r="N51" s="58"/>
      <c r="O51" s="58"/>
      <c r="P51" s="58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</row>
    <row r="52" spans="1:242" s="122" customFormat="1" ht="12" customHeight="1">
      <c r="A52" s="93" t="s">
        <v>1690</v>
      </c>
      <c r="B52" s="111" t="s">
        <v>1691</v>
      </c>
      <c r="C52" s="123" t="s">
        <v>32</v>
      </c>
      <c r="D52" s="58">
        <v>84640.65</v>
      </c>
      <c r="E52" s="58">
        <v>65604.929999999993</v>
      </c>
      <c r="F52" s="58">
        <v>64755.96</v>
      </c>
      <c r="G52" s="58">
        <v>54752.4</v>
      </c>
      <c r="H52" s="58">
        <v>60509.4</v>
      </c>
      <c r="I52" s="58"/>
      <c r="J52" s="58"/>
      <c r="K52" s="58"/>
      <c r="L52" s="58"/>
      <c r="M52" s="58"/>
      <c r="N52" s="58"/>
      <c r="O52" s="58"/>
      <c r="P52" s="58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</row>
    <row r="53" spans="1:242" s="122" customFormat="1" ht="12" customHeight="1">
      <c r="A53" s="93" t="s">
        <v>1692</v>
      </c>
      <c r="B53" s="111" t="s">
        <v>1693</v>
      </c>
      <c r="C53" s="123" t="s">
        <v>35</v>
      </c>
      <c r="D53" s="58">
        <v>50713.03</v>
      </c>
      <c r="E53" s="58">
        <v>39313.19</v>
      </c>
      <c r="F53" s="58">
        <v>38810.78</v>
      </c>
      <c r="G53" s="58">
        <v>32813.370000000003</v>
      </c>
      <c r="H53" s="58">
        <v>36268.93</v>
      </c>
      <c r="I53" s="58"/>
      <c r="J53" s="58"/>
      <c r="K53" s="58"/>
      <c r="L53" s="58"/>
      <c r="M53" s="58"/>
      <c r="N53" s="58"/>
      <c r="O53" s="58"/>
      <c r="P53" s="58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</row>
    <row r="54" spans="1:242" s="20" customFormat="1" ht="22.5">
      <c r="A54" s="95" t="s">
        <v>1694</v>
      </c>
      <c r="B54" s="110" t="s">
        <v>1536</v>
      </c>
      <c r="C54" s="123"/>
      <c r="D54" s="140">
        <f>SUM(D55+D59+D63+D67)</f>
        <v>2149449.9700000002</v>
      </c>
      <c r="E54" s="140">
        <f t="shared" ref="E54:P54" si="59">SUM(E55+E59+E63+E67)</f>
        <v>1795378.82</v>
      </c>
      <c r="F54" s="140">
        <f t="shared" si="59"/>
        <v>2500205.2899999996</v>
      </c>
      <c r="G54" s="140">
        <f t="shared" si="59"/>
        <v>2455034.6599999997</v>
      </c>
      <c r="H54" s="140">
        <f t="shared" si="59"/>
        <v>2455190.7999999998</v>
      </c>
      <c r="I54" s="140">
        <f t="shared" si="59"/>
        <v>1281.355</v>
      </c>
      <c r="J54" s="140">
        <f t="shared" si="59"/>
        <v>1211.8274999999999</v>
      </c>
      <c r="K54" s="140">
        <f t="shared" si="59"/>
        <v>1246.5912499999999</v>
      </c>
      <c r="L54" s="140">
        <f t="shared" si="59"/>
        <v>1229.2093749999999</v>
      </c>
      <c r="M54" s="140">
        <f t="shared" si="59"/>
        <v>1237.9003124999999</v>
      </c>
      <c r="N54" s="140">
        <f t="shared" si="59"/>
        <v>1233.5548437499999</v>
      </c>
      <c r="O54" s="140">
        <f t="shared" si="59"/>
        <v>1235.727578125</v>
      </c>
      <c r="P54" s="140">
        <f t="shared" si="59"/>
        <v>64333.995859375005</v>
      </c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</row>
    <row r="55" spans="1:242" s="121" customFormat="1" ht="22.5">
      <c r="A55" s="95" t="s">
        <v>1695</v>
      </c>
      <c r="B55" s="110" t="s">
        <v>1696</v>
      </c>
      <c r="C55" s="123"/>
      <c r="D55" s="140">
        <f t="shared" ref="D55:J55" si="60">SUM(D56:D58)</f>
        <v>2116989.86</v>
      </c>
      <c r="E55" s="140">
        <f t="shared" si="60"/>
        <v>1794219.24</v>
      </c>
      <c r="F55" s="140">
        <f t="shared" si="60"/>
        <v>2480729.86</v>
      </c>
      <c r="G55" s="140">
        <f t="shared" si="60"/>
        <v>2453614.25</v>
      </c>
      <c r="H55" s="140">
        <f t="shared" si="60"/>
        <v>2454048.5</v>
      </c>
      <c r="I55" s="140">
        <f t="shared" si="60"/>
        <v>0</v>
      </c>
      <c r="J55" s="140">
        <f t="shared" si="60"/>
        <v>0</v>
      </c>
      <c r="K55" s="140">
        <f t="shared" ref="K55:P55" si="61">SUM(K56:K58)</f>
        <v>0</v>
      </c>
      <c r="L55" s="140">
        <f t="shared" si="61"/>
        <v>0</v>
      </c>
      <c r="M55" s="140">
        <f t="shared" si="61"/>
        <v>0</v>
      </c>
      <c r="N55" s="140">
        <f t="shared" si="61"/>
        <v>0</v>
      </c>
      <c r="O55" s="140">
        <f t="shared" si="61"/>
        <v>0</v>
      </c>
      <c r="P55" s="140">
        <f t="shared" si="61"/>
        <v>0</v>
      </c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</row>
    <row r="56" spans="1:242" s="122" customFormat="1">
      <c r="A56" s="93" t="s">
        <v>1697</v>
      </c>
      <c r="B56" s="111" t="s">
        <v>1698</v>
      </c>
      <c r="C56" s="123" t="s">
        <v>29</v>
      </c>
      <c r="D56" s="58">
        <v>1270193.95</v>
      </c>
      <c r="E56" s="58">
        <v>1076531.53</v>
      </c>
      <c r="F56" s="58">
        <v>1488437.9</v>
      </c>
      <c r="G56" s="58">
        <v>1472168.56</v>
      </c>
      <c r="H56" s="58">
        <v>1472429.11</v>
      </c>
      <c r="I56" s="58"/>
      <c r="J56" s="58"/>
      <c r="K56" s="58"/>
      <c r="L56" s="58"/>
      <c r="M56" s="58"/>
      <c r="N56" s="58"/>
      <c r="O56" s="58"/>
      <c r="P56" s="58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</row>
    <row r="57" spans="1:242" s="122" customFormat="1">
      <c r="A57" s="93" t="s">
        <v>1699</v>
      </c>
      <c r="B57" s="111" t="s">
        <v>1700</v>
      </c>
      <c r="C57" s="123" t="s">
        <v>32</v>
      </c>
      <c r="D57" s="58">
        <v>529248.09</v>
      </c>
      <c r="E57" s="58">
        <v>448555.46</v>
      </c>
      <c r="F57" s="58">
        <v>620183.27</v>
      </c>
      <c r="G57" s="58">
        <v>613404.14</v>
      </c>
      <c r="H57" s="58">
        <v>613512.87</v>
      </c>
      <c r="I57" s="58"/>
      <c r="J57" s="58"/>
      <c r="K57" s="58"/>
      <c r="L57" s="58"/>
      <c r="M57" s="58"/>
      <c r="N57" s="58"/>
      <c r="O57" s="58"/>
      <c r="P57" s="58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</row>
    <row r="58" spans="1:242" s="122" customFormat="1">
      <c r="A58" s="93" t="s">
        <v>1701</v>
      </c>
      <c r="B58" s="111" t="s">
        <v>1702</v>
      </c>
      <c r="C58" s="123" t="s">
        <v>35</v>
      </c>
      <c r="D58" s="58">
        <v>317547.82</v>
      </c>
      <c r="E58" s="58">
        <v>269132.25</v>
      </c>
      <c r="F58" s="58">
        <v>372108.69</v>
      </c>
      <c r="G58" s="58">
        <v>368041.55</v>
      </c>
      <c r="H58" s="58">
        <v>368106.52</v>
      </c>
      <c r="I58" s="58"/>
      <c r="J58" s="58"/>
      <c r="K58" s="58"/>
      <c r="L58" s="58"/>
      <c r="M58" s="58"/>
      <c r="N58" s="58"/>
      <c r="O58" s="58"/>
      <c r="P58" s="58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</row>
    <row r="59" spans="1:242" s="122" customFormat="1" ht="22.5">
      <c r="A59" s="93" t="s">
        <v>1703</v>
      </c>
      <c r="B59" s="110" t="s">
        <v>1704</v>
      </c>
      <c r="C59" s="123"/>
      <c r="D59" s="58">
        <f t="shared" ref="D59:P59" si="62">SUM(D60:D62)</f>
        <v>0</v>
      </c>
      <c r="E59" s="58">
        <f t="shared" si="62"/>
        <v>0</v>
      </c>
      <c r="F59" s="58">
        <f t="shared" si="62"/>
        <v>0</v>
      </c>
      <c r="G59" s="58">
        <f t="shared" si="62"/>
        <v>0</v>
      </c>
      <c r="H59" s="58">
        <f t="shared" si="62"/>
        <v>0</v>
      </c>
      <c r="I59" s="58">
        <f t="shared" si="62"/>
        <v>0</v>
      </c>
      <c r="J59" s="58">
        <f t="shared" si="62"/>
        <v>0</v>
      </c>
      <c r="K59" s="58">
        <f t="shared" si="62"/>
        <v>0</v>
      </c>
      <c r="L59" s="58">
        <f t="shared" si="62"/>
        <v>0</v>
      </c>
      <c r="M59" s="58">
        <f t="shared" si="62"/>
        <v>0</v>
      </c>
      <c r="N59" s="58">
        <f t="shared" si="62"/>
        <v>0</v>
      </c>
      <c r="O59" s="58">
        <f t="shared" si="62"/>
        <v>0</v>
      </c>
      <c r="P59" s="58">
        <f t="shared" si="62"/>
        <v>0</v>
      </c>
    </row>
    <row r="60" spans="1:242" s="122" customFormat="1">
      <c r="A60" s="93" t="s">
        <v>1705</v>
      </c>
      <c r="B60" s="111" t="s">
        <v>1706</v>
      </c>
      <c r="C60" s="123" t="s">
        <v>29</v>
      </c>
      <c r="D60" s="58"/>
      <c r="E60" s="58">
        <v>0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242" s="122" customFormat="1">
      <c r="A61" s="93" t="s">
        <v>1707</v>
      </c>
      <c r="B61" s="111" t="s">
        <v>1708</v>
      </c>
      <c r="C61" s="123" t="s">
        <v>32</v>
      </c>
      <c r="D61" s="58"/>
      <c r="E61" s="58">
        <v>0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1:242" s="122" customFormat="1">
      <c r="A62" s="93" t="s">
        <v>1709</v>
      </c>
      <c r="B62" s="111" t="s">
        <v>1710</v>
      </c>
      <c r="C62" s="123" t="s">
        <v>35</v>
      </c>
      <c r="D62" s="58"/>
      <c r="E62" s="58">
        <v>0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242" s="148" customFormat="1" ht="22.5">
      <c r="A63" s="95" t="s">
        <v>2896</v>
      </c>
      <c r="B63" s="110" t="s">
        <v>2897</v>
      </c>
      <c r="C63" s="123"/>
      <c r="D63" s="56">
        <f t="shared" ref="D63:H63" si="63">SUM(D64:D66)</f>
        <v>21867.680000000004</v>
      </c>
      <c r="E63" s="56">
        <f t="shared" si="63"/>
        <v>789.07</v>
      </c>
      <c r="F63" s="56">
        <f t="shared" si="63"/>
        <v>14232.279999999999</v>
      </c>
      <c r="G63" s="56">
        <f t="shared" si="63"/>
        <v>996.01</v>
      </c>
      <c r="H63" s="56">
        <f t="shared" si="63"/>
        <v>790.55</v>
      </c>
      <c r="I63" s="56">
        <f>SUM(G63:H63)/2</f>
        <v>893.28</v>
      </c>
      <c r="J63" s="56">
        <f t="shared" ref="J63:O63" si="64">SUM(H63:I63)/2</f>
        <v>841.91499999999996</v>
      </c>
      <c r="K63" s="56">
        <f t="shared" si="64"/>
        <v>867.59749999999997</v>
      </c>
      <c r="L63" s="56">
        <f t="shared" si="64"/>
        <v>854.75624999999991</v>
      </c>
      <c r="M63" s="56">
        <f t="shared" si="64"/>
        <v>861.17687499999988</v>
      </c>
      <c r="N63" s="56">
        <f t="shared" si="64"/>
        <v>857.9665624999999</v>
      </c>
      <c r="O63" s="56">
        <f t="shared" si="64"/>
        <v>859.57171874999995</v>
      </c>
      <c r="P63" s="56">
        <f>SUM(D63:O63)</f>
        <v>44711.853906249999</v>
      </c>
    </row>
    <row r="64" spans="1:242" s="122" customFormat="1">
      <c r="A64" s="93" t="s">
        <v>2898</v>
      </c>
      <c r="B64" s="111" t="s">
        <v>3128</v>
      </c>
      <c r="C64" s="123" t="s">
        <v>29</v>
      </c>
      <c r="D64" s="58">
        <v>13120.62</v>
      </c>
      <c r="E64" s="58">
        <v>473.44</v>
      </c>
      <c r="F64" s="58">
        <v>8539.3799999999992</v>
      </c>
      <c r="G64" s="58">
        <v>597.62</v>
      </c>
      <c r="H64" s="58">
        <v>474.34</v>
      </c>
      <c r="I64" s="58"/>
      <c r="J64" s="58"/>
      <c r="K64" s="58"/>
      <c r="L64" s="58"/>
      <c r="M64" s="58"/>
      <c r="N64" s="58"/>
      <c r="O64" s="58"/>
      <c r="P64" s="58"/>
    </row>
    <row r="65" spans="1:242" s="122" customFormat="1">
      <c r="A65" s="93" t="s">
        <v>2899</v>
      </c>
      <c r="B65" s="111" t="s">
        <v>3129</v>
      </c>
      <c r="C65" s="123" t="s">
        <v>32</v>
      </c>
      <c r="D65" s="58">
        <v>5466.93</v>
      </c>
      <c r="E65" s="58">
        <v>197.28</v>
      </c>
      <c r="F65" s="58">
        <v>3558.07</v>
      </c>
      <c r="G65" s="58">
        <v>249.02</v>
      </c>
      <c r="H65" s="58">
        <v>197.64</v>
      </c>
      <c r="I65" s="58"/>
      <c r="J65" s="58"/>
      <c r="K65" s="58"/>
      <c r="L65" s="58"/>
      <c r="M65" s="58"/>
      <c r="N65" s="58"/>
      <c r="O65" s="58"/>
      <c r="P65" s="58"/>
    </row>
    <row r="66" spans="1:242" s="122" customFormat="1">
      <c r="A66" s="93" t="s">
        <v>2900</v>
      </c>
      <c r="B66" s="111" t="s">
        <v>1518</v>
      </c>
      <c r="C66" s="123" t="s">
        <v>35</v>
      </c>
      <c r="D66" s="58">
        <v>3280.13</v>
      </c>
      <c r="E66" s="58">
        <v>118.35</v>
      </c>
      <c r="F66" s="58">
        <v>2134.83</v>
      </c>
      <c r="G66" s="58">
        <v>149.37</v>
      </c>
      <c r="H66" s="58">
        <v>118.57</v>
      </c>
      <c r="I66" s="58"/>
      <c r="J66" s="58"/>
      <c r="K66" s="58"/>
      <c r="L66" s="58"/>
      <c r="M66" s="58"/>
      <c r="N66" s="58"/>
      <c r="O66" s="58"/>
      <c r="P66" s="58"/>
    </row>
    <row r="67" spans="1:242" s="148" customFormat="1" ht="22.5">
      <c r="A67" s="95" t="s">
        <v>2901</v>
      </c>
      <c r="B67" s="110" t="s">
        <v>3130</v>
      </c>
      <c r="C67" s="123"/>
      <c r="D67" s="56">
        <f t="shared" ref="D67:H67" si="65">SUM(D68:D70)</f>
        <v>10592.43</v>
      </c>
      <c r="E67" s="56">
        <f t="shared" si="65"/>
        <v>370.51000000000005</v>
      </c>
      <c r="F67" s="56">
        <f t="shared" si="65"/>
        <v>5243.1500000000005</v>
      </c>
      <c r="G67" s="56">
        <f t="shared" si="65"/>
        <v>424.4</v>
      </c>
      <c r="H67" s="56">
        <f t="shared" si="65"/>
        <v>351.75</v>
      </c>
      <c r="I67" s="56">
        <f>SUM(G67:H67)/2</f>
        <v>388.07499999999999</v>
      </c>
      <c r="J67" s="56">
        <f t="shared" ref="J67" si="66">SUM(H67:I67)/2</f>
        <v>369.91250000000002</v>
      </c>
      <c r="K67" s="56">
        <f t="shared" ref="K67" si="67">SUM(I67:J67)/2</f>
        <v>378.99374999999998</v>
      </c>
      <c r="L67" s="56">
        <f t="shared" ref="L67" si="68">SUM(J67:K67)/2</f>
        <v>374.453125</v>
      </c>
      <c r="M67" s="56">
        <f t="shared" ref="M67" si="69">SUM(K67:L67)/2</f>
        <v>376.72343749999999</v>
      </c>
      <c r="N67" s="56">
        <f t="shared" ref="N67" si="70">SUM(L67:M67)/2</f>
        <v>375.58828125000002</v>
      </c>
      <c r="O67" s="56">
        <f t="shared" ref="O67" si="71">SUM(M67:N67)/2</f>
        <v>376.15585937499998</v>
      </c>
      <c r="P67" s="56">
        <f>SUM(D67:O67)</f>
        <v>19622.141953125003</v>
      </c>
    </row>
    <row r="68" spans="1:242" s="122" customFormat="1">
      <c r="A68" s="93" t="s">
        <v>2902</v>
      </c>
      <c r="B68" s="111" t="s">
        <v>3128</v>
      </c>
      <c r="C68" s="123" t="s">
        <v>29</v>
      </c>
      <c r="D68" s="58">
        <v>6355.47</v>
      </c>
      <c r="E68" s="58">
        <v>222.32</v>
      </c>
      <c r="F68" s="58">
        <v>3145.9</v>
      </c>
      <c r="G68" s="58">
        <v>254.65</v>
      </c>
      <c r="H68" s="58">
        <v>211.05</v>
      </c>
      <c r="I68" s="58"/>
      <c r="J68" s="58"/>
      <c r="K68" s="58"/>
      <c r="L68" s="58"/>
      <c r="M68" s="58"/>
      <c r="N68" s="58"/>
      <c r="O68" s="58"/>
      <c r="P68" s="58"/>
    </row>
    <row r="69" spans="1:242" s="122" customFormat="1">
      <c r="A69" s="93" t="s">
        <v>2903</v>
      </c>
      <c r="B69" s="111" t="s">
        <v>3129</v>
      </c>
      <c r="C69" s="123" t="s">
        <v>32</v>
      </c>
      <c r="D69" s="58">
        <v>2648.11</v>
      </c>
      <c r="E69" s="58">
        <v>92.65</v>
      </c>
      <c r="F69" s="58">
        <v>1310.78</v>
      </c>
      <c r="G69" s="58">
        <v>106.1</v>
      </c>
      <c r="H69" s="58">
        <v>87.93</v>
      </c>
      <c r="I69" s="58"/>
      <c r="J69" s="58"/>
      <c r="K69" s="58"/>
      <c r="L69" s="58"/>
      <c r="M69" s="58"/>
      <c r="N69" s="58"/>
      <c r="O69" s="58"/>
      <c r="P69" s="58"/>
    </row>
    <row r="70" spans="1:242" s="122" customFormat="1">
      <c r="A70" s="93" t="s">
        <v>2904</v>
      </c>
      <c r="B70" s="111" t="s">
        <v>1518</v>
      </c>
      <c r="C70" s="123" t="s">
        <v>35</v>
      </c>
      <c r="D70" s="58">
        <v>1588.85</v>
      </c>
      <c r="E70" s="58">
        <v>55.54</v>
      </c>
      <c r="F70" s="58">
        <v>786.47</v>
      </c>
      <c r="G70" s="58">
        <v>63.65</v>
      </c>
      <c r="H70" s="58">
        <v>52.77</v>
      </c>
      <c r="I70" s="58"/>
      <c r="J70" s="58"/>
      <c r="K70" s="58"/>
      <c r="L70" s="58"/>
      <c r="M70" s="58"/>
      <c r="N70" s="58"/>
      <c r="O70" s="58"/>
      <c r="P70" s="58"/>
    </row>
    <row r="71" spans="1:242" ht="22.5">
      <c r="A71" s="95" t="s">
        <v>1711</v>
      </c>
      <c r="B71" s="110" t="s">
        <v>1712</v>
      </c>
      <c r="C71" s="123"/>
      <c r="D71" s="56">
        <f t="shared" ref="D71:P71" si="72">D72</f>
        <v>7075708.25</v>
      </c>
      <c r="E71" s="56">
        <f t="shared" si="72"/>
        <v>5790253.0399999991</v>
      </c>
      <c r="F71" s="56">
        <f t="shared" si="72"/>
        <v>6329665.669999999</v>
      </c>
      <c r="G71" s="56">
        <f t="shared" si="72"/>
        <v>5894378.9099999992</v>
      </c>
      <c r="H71" s="56">
        <f t="shared" si="72"/>
        <v>7213364.2300000014</v>
      </c>
      <c r="I71" s="56">
        <f t="shared" si="72"/>
        <v>235988.90333333335</v>
      </c>
      <c r="J71" s="56">
        <f t="shared" si="72"/>
        <v>229853.36111111112</v>
      </c>
      <c r="K71" s="56">
        <f t="shared" si="72"/>
        <v>224344.40814814813</v>
      </c>
      <c r="L71" s="56">
        <f t="shared" si="72"/>
        <v>230062.22419753086</v>
      </c>
      <c r="M71" s="56">
        <f t="shared" si="72"/>
        <v>228086.6644855967</v>
      </c>
      <c r="N71" s="56">
        <f t="shared" si="72"/>
        <v>227497.76561042524</v>
      </c>
      <c r="O71" s="56">
        <f t="shared" si="72"/>
        <v>228548.8847645176</v>
      </c>
      <c r="P71" s="56">
        <f t="shared" si="72"/>
        <v>3964918.5916506629</v>
      </c>
    </row>
    <row r="72" spans="1:242" s="20" customFormat="1">
      <c r="A72" s="95" t="s">
        <v>1713</v>
      </c>
      <c r="B72" s="110" t="s">
        <v>110</v>
      </c>
      <c r="C72" s="123"/>
      <c r="D72" s="140">
        <f t="shared" ref="D72:J72" si="73">SUM(D73+D77+D81+D85)</f>
        <v>7075708.25</v>
      </c>
      <c r="E72" s="140">
        <f t="shared" si="73"/>
        <v>5790253.0399999991</v>
      </c>
      <c r="F72" s="140">
        <f t="shared" si="73"/>
        <v>6329665.669999999</v>
      </c>
      <c r="G72" s="140">
        <f t="shared" si="73"/>
        <v>5894378.9099999992</v>
      </c>
      <c r="H72" s="140">
        <f t="shared" si="73"/>
        <v>7213364.2300000014</v>
      </c>
      <c r="I72" s="140">
        <f t="shared" si="73"/>
        <v>235988.90333333335</v>
      </c>
      <c r="J72" s="140">
        <f t="shared" si="73"/>
        <v>229853.36111111112</v>
      </c>
      <c r="K72" s="140">
        <f t="shared" ref="K72:P72" si="74">SUM(K73+K77+K81+K85)</f>
        <v>224344.40814814813</v>
      </c>
      <c r="L72" s="140">
        <f t="shared" si="74"/>
        <v>230062.22419753086</v>
      </c>
      <c r="M72" s="140">
        <f t="shared" si="74"/>
        <v>228086.6644855967</v>
      </c>
      <c r="N72" s="140">
        <f t="shared" si="74"/>
        <v>227497.76561042524</v>
      </c>
      <c r="O72" s="140">
        <f t="shared" si="74"/>
        <v>228548.8847645176</v>
      </c>
      <c r="P72" s="140">
        <f t="shared" si="74"/>
        <v>3964918.5916506629</v>
      </c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</row>
    <row r="73" spans="1:242" s="121" customFormat="1" ht="16.5" customHeight="1">
      <c r="A73" s="95" t="s">
        <v>1714</v>
      </c>
      <c r="B73" s="110" t="s">
        <v>1715</v>
      </c>
      <c r="C73" s="123"/>
      <c r="D73" s="140">
        <f t="shared" ref="D73:J73" si="75">SUM(D74:D76)</f>
        <v>6803226.2300000004</v>
      </c>
      <c r="E73" s="140">
        <f t="shared" si="75"/>
        <v>5532022.8399999999</v>
      </c>
      <c r="F73" s="140">
        <f t="shared" si="75"/>
        <v>6072773.6099999994</v>
      </c>
      <c r="G73" s="140">
        <f t="shared" si="75"/>
        <v>5692716.5599999996</v>
      </c>
      <c r="H73" s="140">
        <f t="shared" si="75"/>
        <v>5842094.4800000004</v>
      </c>
      <c r="I73" s="140">
        <f t="shared" si="75"/>
        <v>0</v>
      </c>
      <c r="J73" s="140">
        <f t="shared" si="75"/>
        <v>0</v>
      </c>
      <c r="K73" s="140">
        <f t="shared" ref="K73:P73" si="76">SUM(K74:K76)</f>
        <v>0</v>
      </c>
      <c r="L73" s="140">
        <f t="shared" si="76"/>
        <v>0</v>
      </c>
      <c r="M73" s="140">
        <f t="shared" si="76"/>
        <v>0</v>
      </c>
      <c r="N73" s="140">
        <f t="shared" si="76"/>
        <v>0</v>
      </c>
      <c r="O73" s="140">
        <f t="shared" si="76"/>
        <v>0</v>
      </c>
      <c r="P73" s="140">
        <f t="shared" si="76"/>
        <v>0</v>
      </c>
      <c r="HR73" s="122"/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  <c r="IC73" s="122"/>
      <c r="ID73" s="122"/>
      <c r="IE73" s="122"/>
      <c r="IF73" s="122"/>
      <c r="IG73" s="122"/>
      <c r="IH73" s="122"/>
    </row>
    <row r="74" spans="1:242" s="122" customFormat="1">
      <c r="A74" s="93" t="s">
        <v>1716</v>
      </c>
      <c r="B74" s="111" t="s">
        <v>1717</v>
      </c>
      <c r="C74" s="123" t="s">
        <v>29</v>
      </c>
      <c r="D74" s="58">
        <v>4081935.6</v>
      </c>
      <c r="E74" s="58">
        <v>3319213.61</v>
      </c>
      <c r="F74" s="58">
        <v>3643664.06</v>
      </c>
      <c r="G74" s="58">
        <v>3415629.84</v>
      </c>
      <c r="H74" s="58">
        <v>3505256.54</v>
      </c>
      <c r="I74" s="58"/>
      <c r="J74" s="58"/>
      <c r="K74" s="58"/>
      <c r="L74" s="58"/>
      <c r="M74" s="58"/>
      <c r="N74" s="58"/>
      <c r="O74" s="58"/>
      <c r="P74" s="58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</row>
    <row r="75" spans="1:242" s="122" customFormat="1" ht="14.25" customHeight="1">
      <c r="A75" s="93" t="s">
        <v>1718</v>
      </c>
      <c r="B75" s="111" t="s">
        <v>1719</v>
      </c>
      <c r="C75" s="123" t="s">
        <v>32</v>
      </c>
      <c r="D75" s="58">
        <v>1700806.72</v>
      </c>
      <c r="E75" s="58">
        <v>1383005.86</v>
      </c>
      <c r="F75" s="58">
        <v>1518193.53</v>
      </c>
      <c r="G75" s="58">
        <v>1423179.26</v>
      </c>
      <c r="H75" s="58">
        <v>1460523.75</v>
      </c>
      <c r="I75" s="58"/>
      <c r="J75" s="58"/>
      <c r="K75" s="58"/>
      <c r="L75" s="58"/>
      <c r="M75" s="58"/>
      <c r="N75" s="58"/>
      <c r="O75" s="58"/>
      <c r="P75" s="58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124"/>
      <c r="GB75" s="124"/>
      <c r="GC75" s="124"/>
      <c r="GD75" s="124"/>
      <c r="GE75" s="124"/>
      <c r="GF75" s="124"/>
      <c r="GG75" s="124"/>
      <c r="GH75" s="124"/>
      <c r="GI75" s="124"/>
      <c r="GJ75" s="124"/>
      <c r="GK75" s="124"/>
      <c r="GL75" s="124"/>
      <c r="GM75" s="124"/>
      <c r="GN75" s="124"/>
      <c r="GO75" s="124"/>
      <c r="GP75" s="124"/>
      <c r="GQ75" s="124"/>
      <c r="GR75" s="124"/>
      <c r="GS75" s="124"/>
      <c r="GT75" s="124"/>
      <c r="GU75" s="124"/>
      <c r="GV75" s="124"/>
      <c r="GW75" s="124"/>
      <c r="GX75" s="124"/>
      <c r="GY75" s="124"/>
      <c r="GZ75" s="124"/>
      <c r="HA75" s="124"/>
      <c r="HB75" s="124"/>
      <c r="HC75" s="124"/>
      <c r="HD75" s="124"/>
      <c r="HE75" s="124"/>
      <c r="HF75" s="124"/>
      <c r="HG75" s="124"/>
      <c r="HH75" s="124"/>
      <c r="HI75" s="124"/>
      <c r="HJ75" s="124"/>
      <c r="HK75" s="124"/>
      <c r="HL75" s="124"/>
      <c r="HM75" s="124"/>
      <c r="HN75" s="124"/>
      <c r="HO75" s="124"/>
      <c r="HP75" s="124"/>
      <c r="HQ75" s="124"/>
    </row>
    <row r="76" spans="1:242" s="122" customFormat="1">
      <c r="A76" s="93" t="s">
        <v>1720</v>
      </c>
      <c r="B76" s="111" t="s">
        <v>1721</v>
      </c>
      <c r="C76" s="123" t="s">
        <v>35</v>
      </c>
      <c r="D76" s="58">
        <v>1020483.91</v>
      </c>
      <c r="E76" s="58">
        <v>829803.37</v>
      </c>
      <c r="F76" s="58">
        <v>910916.02</v>
      </c>
      <c r="G76" s="58">
        <v>853907.46</v>
      </c>
      <c r="H76" s="58">
        <v>876314.19</v>
      </c>
      <c r="I76" s="58"/>
      <c r="J76" s="58"/>
      <c r="K76" s="58"/>
      <c r="L76" s="58"/>
      <c r="M76" s="58"/>
      <c r="N76" s="58"/>
      <c r="O76" s="58"/>
      <c r="P76" s="58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4"/>
      <c r="FX76" s="124"/>
      <c r="FY76" s="124"/>
      <c r="FZ76" s="124"/>
      <c r="GA76" s="124"/>
      <c r="GB76" s="124"/>
      <c r="GC76" s="124"/>
      <c r="GD76" s="124"/>
      <c r="GE76" s="124"/>
      <c r="GF76" s="124"/>
      <c r="GG76" s="124"/>
      <c r="GH76" s="124"/>
      <c r="GI76" s="124"/>
      <c r="GJ76" s="124"/>
      <c r="GK76" s="124"/>
      <c r="GL76" s="124"/>
      <c r="GM76" s="124"/>
      <c r="GN76" s="124"/>
      <c r="GO76" s="124"/>
      <c r="GP76" s="124"/>
      <c r="GQ76" s="124"/>
      <c r="GR76" s="124"/>
      <c r="GS76" s="124"/>
      <c r="GT76" s="124"/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/>
      <c r="HI76" s="124"/>
      <c r="HJ76" s="124"/>
      <c r="HK76" s="124"/>
      <c r="HL76" s="124"/>
      <c r="HM76" s="124"/>
      <c r="HN76" s="124"/>
      <c r="HO76" s="124"/>
      <c r="HP76" s="124"/>
      <c r="HQ76" s="124"/>
    </row>
    <row r="77" spans="1:242" s="122" customFormat="1" ht="16.5" customHeight="1">
      <c r="A77" s="95" t="s">
        <v>1722</v>
      </c>
      <c r="B77" s="110" t="s">
        <v>1723</v>
      </c>
      <c r="C77" s="123"/>
      <c r="D77" s="56">
        <f t="shared" ref="D77:H77" si="77">SUM(D78:D80)</f>
        <v>127435.52999999998</v>
      </c>
      <c r="E77" s="56">
        <f t="shared" si="77"/>
        <v>60513.81</v>
      </c>
      <c r="F77" s="56">
        <f t="shared" si="77"/>
        <v>56679.14</v>
      </c>
      <c r="G77" s="56">
        <f t="shared" si="77"/>
        <v>46167.3</v>
      </c>
      <c r="H77" s="56">
        <f t="shared" si="77"/>
        <v>51695.91</v>
      </c>
      <c r="I77" s="56">
        <f>SUM(F77:H77)/3</f>
        <v>51514.116666666669</v>
      </c>
      <c r="J77" s="56">
        <f t="shared" ref="J77:O77" si="78">SUM(G77:I77)/3</f>
        <v>49792.44222222222</v>
      </c>
      <c r="K77" s="56">
        <f t="shared" si="78"/>
        <v>51000.822962962964</v>
      </c>
      <c r="L77" s="56">
        <f t="shared" si="78"/>
        <v>50769.12728395062</v>
      </c>
      <c r="M77" s="56">
        <f t="shared" si="78"/>
        <v>50520.797489711935</v>
      </c>
      <c r="N77" s="56">
        <f t="shared" si="78"/>
        <v>50763.582578875175</v>
      </c>
      <c r="O77" s="56">
        <f t="shared" si="78"/>
        <v>50684.50245084591</v>
      </c>
      <c r="P77" s="56">
        <f>SUM(D77:O77)</f>
        <v>697537.08165523538</v>
      </c>
    </row>
    <row r="78" spans="1:242" s="122" customFormat="1">
      <c r="A78" s="93" t="s">
        <v>1724</v>
      </c>
      <c r="B78" s="111" t="s">
        <v>1725</v>
      </c>
      <c r="C78" s="123" t="s">
        <v>29</v>
      </c>
      <c r="D78" s="58">
        <v>76461.039999999994</v>
      </c>
      <c r="E78" s="58">
        <v>36308.1</v>
      </c>
      <c r="F78" s="58">
        <v>33988.699999999997</v>
      </c>
      <c r="G78" s="58">
        <v>27700.16</v>
      </c>
      <c r="H78" s="58">
        <v>31017.4</v>
      </c>
      <c r="I78" s="58"/>
      <c r="J78" s="58"/>
      <c r="K78" s="58"/>
      <c r="L78" s="58"/>
      <c r="M78" s="58"/>
      <c r="N78" s="58"/>
      <c r="O78" s="58"/>
      <c r="P78" s="58"/>
    </row>
    <row r="79" spans="1:242" s="122" customFormat="1">
      <c r="A79" s="93" t="s">
        <v>1726</v>
      </c>
      <c r="B79" s="111" t="s">
        <v>1727</v>
      </c>
      <c r="C79" s="123" t="s">
        <v>32</v>
      </c>
      <c r="D79" s="58">
        <v>31859.119999999999</v>
      </c>
      <c r="E79" s="58">
        <v>15128.65</v>
      </c>
      <c r="F79" s="58">
        <v>14162.4</v>
      </c>
      <c r="G79" s="58">
        <v>11542.06</v>
      </c>
      <c r="H79" s="58">
        <v>12924.14</v>
      </c>
      <c r="I79" s="58"/>
      <c r="J79" s="58"/>
      <c r="K79" s="58"/>
      <c r="L79" s="58"/>
      <c r="M79" s="58"/>
      <c r="N79" s="58"/>
      <c r="O79" s="58"/>
      <c r="P79" s="58"/>
    </row>
    <row r="80" spans="1:242" s="122" customFormat="1">
      <c r="A80" s="93" t="s">
        <v>1728</v>
      </c>
      <c r="B80" s="111" t="s">
        <v>1729</v>
      </c>
      <c r="C80" s="123" t="s">
        <v>35</v>
      </c>
      <c r="D80" s="58">
        <v>19115.37</v>
      </c>
      <c r="E80" s="58">
        <v>9077.06</v>
      </c>
      <c r="F80" s="58">
        <v>8528.0400000000009</v>
      </c>
      <c r="G80" s="58">
        <v>6925.08</v>
      </c>
      <c r="H80" s="58">
        <v>7754.37</v>
      </c>
      <c r="I80" s="58"/>
      <c r="J80" s="58"/>
      <c r="K80" s="58"/>
      <c r="L80" s="58"/>
      <c r="M80" s="58"/>
      <c r="N80" s="58"/>
      <c r="O80" s="58"/>
      <c r="P80" s="58"/>
    </row>
    <row r="81" spans="1:242" s="122" customFormat="1" ht="22.5">
      <c r="A81" s="95" t="s">
        <v>1730</v>
      </c>
      <c r="B81" s="110" t="s">
        <v>1731</v>
      </c>
      <c r="C81" s="123"/>
      <c r="D81" s="56">
        <f t="shared" ref="D81:H81" si="79">SUM(D82:D84)</f>
        <v>102467.97</v>
      </c>
      <c r="E81" s="56">
        <f t="shared" si="79"/>
        <v>139587.85</v>
      </c>
      <c r="F81" s="56">
        <f t="shared" si="79"/>
        <v>146259.07</v>
      </c>
      <c r="G81" s="56">
        <f t="shared" si="79"/>
        <v>110468.46</v>
      </c>
      <c r="H81" s="56">
        <f t="shared" si="79"/>
        <v>1067519.8999999999</v>
      </c>
      <c r="I81" s="56">
        <f>SUM(E81:G81)/3</f>
        <v>132105.12666666668</v>
      </c>
      <c r="J81" s="56">
        <f>SUM(F81:G81,I81)/3</f>
        <v>129610.88555555558</v>
      </c>
      <c r="K81" s="56">
        <f>SUM(I81:J81,G81)/3</f>
        <v>124061.49074074074</v>
      </c>
      <c r="L81" s="56">
        <f t="shared" ref="L81" si="80">SUM(I81:K81)/3</f>
        <v>128592.50098765433</v>
      </c>
      <c r="M81" s="56">
        <f t="shared" ref="M81" si="81">SUM(J81:L81)/3</f>
        <v>127421.62576131687</v>
      </c>
      <c r="N81" s="56">
        <f t="shared" ref="N81" si="82">SUM(K81:M81)/3</f>
        <v>126691.87249657065</v>
      </c>
      <c r="O81" s="56">
        <f t="shared" ref="O81" si="83">SUM(L81:N81)/3</f>
        <v>127568.66641518062</v>
      </c>
      <c r="P81" s="56">
        <f>SUM(D81:O81)</f>
        <v>2462355.4186236854</v>
      </c>
    </row>
    <row r="82" spans="1:242" s="122" customFormat="1">
      <c r="A82" s="93" t="s">
        <v>1732</v>
      </c>
      <c r="B82" s="111" t="s">
        <v>1733</v>
      </c>
      <c r="C82" s="123" t="s">
        <v>29</v>
      </c>
      <c r="D82" s="58">
        <v>61480.83</v>
      </c>
      <c r="E82" s="58">
        <v>83752.92</v>
      </c>
      <c r="F82" s="58">
        <v>87755.57</v>
      </c>
      <c r="G82" s="58">
        <v>66281.19</v>
      </c>
      <c r="H82" s="58">
        <v>640511.98</v>
      </c>
      <c r="I82" s="58"/>
      <c r="J82" s="58"/>
      <c r="K82" s="58"/>
      <c r="L82" s="58"/>
      <c r="M82" s="58"/>
      <c r="N82" s="58"/>
      <c r="O82" s="58"/>
      <c r="P82" s="58"/>
    </row>
    <row r="83" spans="1:242" s="122" customFormat="1">
      <c r="A83" s="93" t="s">
        <v>1734</v>
      </c>
      <c r="B83" s="111" t="s">
        <v>1735</v>
      </c>
      <c r="C83" s="123" t="s">
        <v>32</v>
      </c>
      <c r="D83" s="58">
        <v>25618.09</v>
      </c>
      <c r="E83" s="58">
        <v>34898.03</v>
      </c>
      <c r="F83" s="58">
        <v>36566.35</v>
      </c>
      <c r="G83" s="58">
        <v>27618.19</v>
      </c>
      <c r="H83" s="58">
        <v>266881.37</v>
      </c>
      <c r="I83" s="58"/>
      <c r="J83" s="58"/>
      <c r="K83" s="58"/>
      <c r="L83" s="58"/>
      <c r="M83" s="58"/>
      <c r="N83" s="58"/>
      <c r="O83" s="58"/>
      <c r="P83" s="58"/>
    </row>
    <row r="84" spans="1:242" s="122" customFormat="1">
      <c r="A84" s="93" t="s">
        <v>1736</v>
      </c>
      <c r="B84" s="111" t="s">
        <v>1737</v>
      </c>
      <c r="C84" s="123" t="s">
        <v>35</v>
      </c>
      <c r="D84" s="58">
        <v>15369.05</v>
      </c>
      <c r="E84" s="58">
        <v>20936.900000000001</v>
      </c>
      <c r="F84" s="58">
        <v>21937.15</v>
      </c>
      <c r="G84" s="58">
        <v>16569.080000000002</v>
      </c>
      <c r="H84" s="58">
        <v>160126.54999999999</v>
      </c>
      <c r="I84" s="58"/>
      <c r="J84" s="58"/>
      <c r="K84" s="58"/>
      <c r="L84" s="58"/>
      <c r="M84" s="58"/>
      <c r="N84" s="58"/>
      <c r="O84" s="58"/>
      <c r="P84" s="58"/>
    </row>
    <row r="85" spans="1:242" s="122" customFormat="1" ht="22.5">
      <c r="A85" s="95" t="s">
        <v>1738</v>
      </c>
      <c r="B85" s="110" t="s">
        <v>1739</v>
      </c>
      <c r="C85" s="123"/>
      <c r="D85" s="56">
        <f t="shared" ref="D85:H85" si="84">SUM(D86:D88)</f>
        <v>42578.52</v>
      </c>
      <c r="E85" s="56">
        <f t="shared" si="84"/>
        <v>58128.540000000008</v>
      </c>
      <c r="F85" s="56">
        <f t="shared" si="84"/>
        <v>53953.85</v>
      </c>
      <c r="G85" s="56">
        <f t="shared" si="84"/>
        <v>45026.590000000004</v>
      </c>
      <c r="H85" s="56">
        <f t="shared" si="84"/>
        <v>252053.94</v>
      </c>
      <c r="I85" s="56">
        <f>SUM(E85:G85)/3</f>
        <v>52369.66</v>
      </c>
      <c r="J85" s="56">
        <f>SUM(F85:G85,I85)/3</f>
        <v>50450.033333333333</v>
      </c>
      <c r="K85" s="56">
        <f>SUM(I85:J85,G85)/3</f>
        <v>49282.094444444439</v>
      </c>
      <c r="L85" s="56">
        <f t="shared" ref="L85" si="85">SUM(I85:K85)/3</f>
        <v>50700.595925925918</v>
      </c>
      <c r="M85" s="56">
        <f t="shared" ref="M85" si="86">SUM(J85:L85)/3</f>
        <v>50144.241234567897</v>
      </c>
      <c r="N85" s="56">
        <f t="shared" ref="N85" si="87">SUM(K85:M85)/3</f>
        <v>50042.31053497942</v>
      </c>
      <c r="O85" s="56">
        <f t="shared" ref="O85" si="88">SUM(L85:N85)/3</f>
        <v>50295.715898491071</v>
      </c>
      <c r="P85" s="56">
        <f>SUM(D85:O85)</f>
        <v>805026.09137174208</v>
      </c>
    </row>
    <row r="86" spans="1:242" s="122" customFormat="1">
      <c r="A86" s="93" t="s">
        <v>1740</v>
      </c>
      <c r="B86" s="111" t="s">
        <v>1741</v>
      </c>
      <c r="C86" s="123" t="s">
        <v>29</v>
      </c>
      <c r="D86" s="58">
        <v>25547.37</v>
      </c>
      <c r="E86" s="58">
        <v>34877.120000000003</v>
      </c>
      <c r="F86" s="58">
        <v>32372.32</v>
      </c>
      <c r="G86" s="58">
        <v>27016.1</v>
      </c>
      <c r="H86" s="58">
        <v>151232.51999999999</v>
      </c>
      <c r="I86" s="58"/>
      <c r="J86" s="58"/>
      <c r="K86" s="58"/>
      <c r="L86" s="58"/>
      <c r="M86" s="58"/>
      <c r="N86" s="58"/>
      <c r="O86" s="58"/>
      <c r="P86" s="58"/>
    </row>
    <row r="87" spans="1:242" s="122" customFormat="1">
      <c r="A87" s="93" t="s">
        <v>1742</v>
      </c>
      <c r="B87" s="111" t="s">
        <v>1743</v>
      </c>
      <c r="C87" s="123" t="s">
        <v>32</v>
      </c>
      <c r="D87" s="58">
        <v>10646.14</v>
      </c>
      <c r="E87" s="58">
        <v>14533.98</v>
      </c>
      <c r="F87" s="58">
        <v>13490.27</v>
      </c>
      <c r="G87" s="58">
        <v>11257.94</v>
      </c>
      <c r="H87" s="58">
        <v>63015.6</v>
      </c>
      <c r="I87" s="58"/>
      <c r="J87" s="58"/>
      <c r="K87" s="58"/>
      <c r="L87" s="58"/>
      <c r="M87" s="58"/>
      <c r="N87" s="58"/>
      <c r="O87" s="58"/>
      <c r="P87" s="58"/>
    </row>
    <row r="88" spans="1:242" s="122" customFormat="1">
      <c r="A88" s="93" t="s">
        <v>1744</v>
      </c>
      <c r="B88" s="111" t="s">
        <v>1745</v>
      </c>
      <c r="C88" s="123" t="s">
        <v>35</v>
      </c>
      <c r="D88" s="58">
        <v>6385.01</v>
      </c>
      <c r="E88" s="58">
        <v>8717.44</v>
      </c>
      <c r="F88" s="58">
        <v>8091.26</v>
      </c>
      <c r="G88" s="58">
        <v>6752.55</v>
      </c>
      <c r="H88" s="58">
        <v>37805.82</v>
      </c>
      <c r="I88" s="58"/>
      <c r="J88" s="58"/>
      <c r="K88" s="58"/>
      <c r="L88" s="58"/>
      <c r="M88" s="58"/>
      <c r="N88" s="58"/>
      <c r="O88" s="58"/>
      <c r="P88" s="58"/>
    </row>
    <row r="89" spans="1:242">
      <c r="A89" s="116" t="s">
        <v>1746</v>
      </c>
      <c r="B89" s="117" t="s">
        <v>119</v>
      </c>
      <c r="C89" s="180"/>
      <c r="D89" s="118">
        <f t="shared" ref="D89:P89" si="89">D90</f>
        <v>8204269.290000001</v>
      </c>
      <c r="E89" s="118">
        <f t="shared" si="89"/>
        <v>2151415.9799999995</v>
      </c>
      <c r="F89" s="118">
        <f t="shared" si="89"/>
        <v>2460720.9000000004</v>
      </c>
      <c r="G89" s="118">
        <f t="shared" si="89"/>
        <v>973895.24999999988</v>
      </c>
      <c r="H89" s="118">
        <f t="shared" si="89"/>
        <v>906192.16</v>
      </c>
      <c r="I89" s="118">
        <f t="shared" si="89"/>
        <v>975007.63500000001</v>
      </c>
      <c r="J89" s="118">
        <f t="shared" si="89"/>
        <v>958081.86250000016</v>
      </c>
      <c r="K89" s="118">
        <f t="shared" si="89"/>
        <v>966544.74875000003</v>
      </c>
      <c r="L89" s="118">
        <f t="shared" si="89"/>
        <v>962313.30562500015</v>
      </c>
      <c r="M89" s="118">
        <f t="shared" si="89"/>
        <v>964429.02718750003</v>
      </c>
      <c r="N89" s="118">
        <f t="shared" si="89"/>
        <v>963371.16640624998</v>
      </c>
      <c r="O89" s="118">
        <f t="shared" si="89"/>
        <v>963900.09679687512</v>
      </c>
      <c r="P89" s="118">
        <f t="shared" si="89"/>
        <v>21450141.422265626</v>
      </c>
    </row>
    <row r="90" spans="1:242">
      <c r="A90" s="119" t="s">
        <v>1779</v>
      </c>
      <c r="B90" s="120" t="s">
        <v>1780</v>
      </c>
      <c r="C90" s="180"/>
      <c r="D90" s="118">
        <f t="shared" ref="D90:J90" si="90">D91+D134</f>
        <v>8204269.290000001</v>
      </c>
      <c r="E90" s="118">
        <f t="shared" si="90"/>
        <v>2151415.9799999995</v>
      </c>
      <c r="F90" s="118">
        <f t="shared" si="90"/>
        <v>2460720.9000000004</v>
      </c>
      <c r="G90" s="118">
        <f t="shared" si="90"/>
        <v>973895.24999999988</v>
      </c>
      <c r="H90" s="118">
        <f t="shared" si="90"/>
        <v>906192.16</v>
      </c>
      <c r="I90" s="118">
        <f t="shared" si="90"/>
        <v>975007.63500000001</v>
      </c>
      <c r="J90" s="118">
        <f t="shared" si="90"/>
        <v>958081.86250000016</v>
      </c>
      <c r="K90" s="118">
        <f t="shared" ref="K90:P90" si="91">K91+K134</f>
        <v>966544.74875000003</v>
      </c>
      <c r="L90" s="118">
        <f t="shared" si="91"/>
        <v>962313.30562500015</v>
      </c>
      <c r="M90" s="118">
        <f t="shared" si="91"/>
        <v>964429.02718750003</v>
      </c>
      <c r="N90" s="118">
        <f t="shared" si="91"/>
        <v>963371.16640624998</v>
      </c>
      <c r="O90" s="118">
        <f t="shared" si="91"/>
        <v>963900.09679687512</v>
      </c>
      <c r="P90" s="118">
        <f t="shared" si="91"/>
        <v>21450141.422265626</v>
      </c>
    </row>
    <row r="91" spans="1:242" s="20" customFormat="1">
      <c r="A91" s="95" t="s">
        <v>1781</v>
      </c>
      <c r="B91" s="110" t="s">
        <v>1782</v>
      </c>
      <c r="C91" s="123"/>
      <c r="D91" s="56">
        <f t="shared" ref="D91:J91" si="92">D92+D97</f>
        <v>721603.02</v>
      </c>
      <c r="E91" s="56">
        <f t="shared" si="92"/>
        <v>1176487.2099999997</v>
      </c>
      <c r="F91" s="56">
        <f t="shared" si="92"/>
        <v>1654136.86</v>
      </c>
      <c r="G91" s="56">
        <f t="shared" si="92"/>
        <v>266526.09999999998</v>
      </c>
      <c r="H91" s="56">
        <f t="shared" si="92"/>
        <v>260944.13</v>
      </c>
      <c r="I91" s="56">
        <f t="shared" si="92"/>
        <v>298699.04499999998</v>
      </c>
      <c r="J91" s="56">
        <f t="shared" si="92"/>
        <v>297303.55249999999</v>
      </c>
      <c r="K91" s="56">
        <f t="shared" ref="K91:P91" si="93">K92+K97</f>
        <v>298001.29874999996</v>
      </c>
      <c r="L91" s="56">
        <f t="shared" si="93"/>
        <v>297652.42562500003</v>
      </c>
      <c r="M91" s="56">
        <f t="shared" si="93"/>
        <v>297826.8621875</v>
      </c>
      <c r="N91" s="56">
        <f t="shared" si="93"/>
        <v>297739.64390625001</v>
      </c>
      <c r="O91" s="56">
        <f t="shared" si="93"/>
        <v>297783.253046875</v>
      </c>
      <c r="P91" s="56">
        <f t="shared" si="93"/>
        <v>6164703.4010156253</v>
      </c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</row>
    <row r="92" spans="1:242">
      <c r="A92" s="95" t="s">
        <v>1783</v>
      </c>
      <c r="B92" s="110" t="s">
        <v>124</v>
      </c>
      <c r="C92" s="123"/>
      <c r="D92" s="56">
        <f t="shared" ref="D92:J92" si="94">SUM(D93:D96)</f>
        <v>63658.74</v>
      </c>
      <c r="E92" s="56">
        <f t="shared" si="94"/>
        <v>33655.67</v>
      </c>
      <c r="F92" s="56">
        <f t="shared" si="94"/>
        <v>38360.520000000004</v>
      </c>
      <c r="G92" s="56">
        <f t="shared" si="94"/>
        <v>33033.629999999997</v>
      </c>
      <c r="H92" s="56">
        <f t="shared" si="94"/>
        <v>43099.14</v>
      </c>
      <c r="I92" s="56">
        <f t="shared" si="94"/>
        <v>38066.384999999995</v>
      </c>
      <c r="J92" s="56">
        <f t="shared" si="94"/>
        <v>40582.762499999997</v>
      </c>
      <c r="K92" s="56">
        <f t="shared" ref="K92:P92" si="95">SUM(K93:K96)</f>
        <v>39324.573749999996</v>
      </c>
      <c r="L92" s="56">
        <f t="shared" si="95"/>
        <v>39953.668124999997</v>
      </c>
      <c r="M92" s="56">
        <f t="shared" si="95"/>
        <v>39639.120937499996</v>
      </c>
      <c r="N92" s="56">
        <f t="shared" si="95"/>
        <v>39796.394531249993</v>
      </c>
      <c r="O92" s="56">
        <f t="shared" si="95"/>
        <v>39717.757734374994</v>
      </c>
      <c r="P92" s="56">
        <f t="shared" si="95"/>
        <v>488888.36257812497</v>
      </c>
    </row>
    <row r="93" spans="1:242" s="138" customFormat="1" ht="15.75" customHeight="1">
      <c r="A93" s="93" t="s">
        <v>1784</v>
      </c>
      <c r="B93" s="111" t="s">
        <v>1785</v>
      </c>
      <c r="C93" s="123" t="s">
        <v>123</v>
      </c>
      <c r="D93" s="58">
        <v>47243.03</v>
      </c>
      <c r="E93" s="58">
        <v>30333.81</v>
      </c>
      <c r="F93" s="58">
        <v>32470</v>
      </c>
      <c r="G93" s="58">
        <v>29914.17</v>
      </c>
      <c r="H93" s="58">
        <v>32250.2</v>
      </c>
      <c r="I93" s="58">
        <f>SUM(G93:H93)/2</f>
        <v>31082.184999999998</v>
      </c>
      <c r="J93" s="58">
        <f t="shared" ref="J93:O96" si="96">SUM(H93:I93)/2</f>
        <v>31666.192499999997</v>
      </c>
      <c r="K93" s="58">
        <f t="shared" si="96"/>
        <v>31374.188749999998</v>
      </c>
      <c r="L93" s="58">
        <f t="shared" si="96"/>
        <v>31520.190624999996</v>
      </c>
      <c r="M93" s="58">
        <f t="shared" si="96"/>
        <v>31447.189687499995</v>
      </c>
      <c r="N93" s="58">
        <f t="shared" si="96"/>
        <v>31483.690156249995</v>
      </c>
      <c r="O93" s="58">
        <f t="shared" si="96"/>
        <v>31465.439921874997</v>
      </c>
      <c r="P93" s="58">
        <f>SUM(D93:O93)</f>
        <v>392250.28664062498</v>
      </c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</row>
    <row r="94" spans="1:242" s="139" customFormat="1" ht="15.75" customHeight="1">
      <c r="A94" s="93" t="s">
        <v>1786</v>
      </c>
      <c r="B94" s="111" t="s">
        <v>1787</v>
      </c>
      <c r="C94" s="123" t="s">
        <v>123</v>
      </c>
      <c r="D94" s="58">
        <v>246.5</v>
      </c>
      <c r="E94" s="58">
        <v>24.54</v>
      </c>
      <c r="F94" s="58">
        <v>119</v>
      </c>
      <c r="G94" s="58">
        <v>206.11</v>
      </c>
      <c r="H94" s="58">
        <v>192.2</v>
      </c>
      <c r="I94" s="58">
        <f t="shared" ref="I94:I96" si="97">SUM(G94:H94)/2</f>
        <v>199.155</v>
      </c>
      <c r="J94" s="58">
        <f t="shared" si="96"/>
        <v>195.67750000000001</v>
      </c>
      <c r="K94" s="58">
        <f t="shared" si="96"/>
        <v>197.41624999999999</v>
      </c>
      <c r="L94" s="58">
        <f t="shared" si="96"/>
        <v>196.546875</v>
      </c>
      <c r="M94" s="58">
        <f t="shared" si="96"/>
        <v>196.9815625</v>
      </c>
      <c r="N94" s="58">
        <f t="shared" si="96"/>
        <v>196.76421875</v>
      </c>
      <c r="O94" s="58">
        <f t="shared" si="96"/>
        <v>196.872890625</v>
      </c>
      <c r="P94" s="58">
        <f t="shared" ref="P94:P96" si="98">SUM(D94:O94)</f>
        <v>2167.7642968750001</v>
      </c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  <c r="GN94" s="142"/>
      <c r="GO94" s="142"/>
      <c r="GP94" s="142"/>
      <c r="GQ94" s="142"/>
      <c r="GR94" s="142"/>
      <c r="GS94" s="142"/>
      <c r="GT94" s="142"/>
      <c r="GU94" s="142"/>
      <c r="GV94" s="142"/>
      <c r="GW94" s="142"/>
      <c r="GX94" s="142"/>
      <c r="GY94" s="142"/>
      <c r="GZ94" s="142"/>
      <c r="HA94" s="142"/>
      <c r="HB94" s="142"/>
      <c r="HC94" s="142"/>
      <c r="HD94" s="142"/>
      <c r="HE94" s="142"/>
      <c r="HF94" s="142"/>
      <c r="HG94" s="142"/>
      <c r="HH94" s="142"/>
      <c r="HI94" s="142"/>
      <c r="HJ94" s="142"/>
      <c r="HK94" s="142"/>
      <c r="HL94" s="142"/>
      <c r="HM94" s="142"/>
      <c r="HN94" s="142"/>
      <c r="HO94" s="142"/>
      <c r="HP94" s="142"/>
      <c r="HQ94" s="142"/>
    </row>
    <row r="95" spans="1:242" s="139" customFormat="1" ht="15.75" customHeight="1">
      <c r="A95" s="93" t="s">
        <v>1788</v>
      </c>
      <c r="B95" s="111" t="s">
        <v>1789</v>
      </c>
      <c r="C95" s="123" t="s">
        <v>123</v>
      </c>
      <c r="D95" s="58">
        <v>14200.53</v>
      </c>
      <c r="E95" s="58">
        <v>2584.87</v>
      </c>
      <c r="F95" s="58">
        <v>4906.47</v>
      </c>
      <c r="G95" s="58">
        <v>2061.1999999999998</v>
      </c>
      <c r="H95" s="58">
        <v>7786.33</v>
      </c>
      <c r="I95" s="58">
        <f t="shared" si="97"/>
        <v>4923.7649999999994</v>
      </c>
      <c r="J95" s="58">
        <f t="shared" si="96"/>
        <v>6355.0474999999997</v>
      </c>
      <c r="K95" s="58">
        <f t="shared" si="96"/>
        <v>5639.40625</v>
      </c>
      <c r="L95" s="58">
        <f t="shared" si="96"/>
        <v>5997.2268750000003</v>
      </c>
      <c r="M95" s="58">
        <f t="shared" si="96"/>
        <v>5818.3165625000001</v>
      </c>
      <c r="N95" s="58">
        <f t="shared" si="96"/>
        <v>5907.7717187500002</v>
      </c>
      <c r="O95" s="58">
        <f t="shared" si="96"/>
        <v>5863.0441406250002</v>
      </c>
      <c r="P95" s="58">
        <f t="shared" si="98"/>
        <v>72043.978046874996</v>
      </c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  <c r="FL95" s="142"/>
      <c r="FM95" s="142"/>
      <c r="FN95" s="142"/>
      <c r="FO95" s="142"/>
      <c r="FP95" s="142"/>
      <c r="FQ95" s="142"/>
      <c r="FR95" s="142"/>
      <c r="FS95" s="142"/>
      <c r="FT95" s="142"/>
      <c r="FU95" s="142"/>
      <c r="FV95" s="142"/>
      <c r="FW95" s="142"/>
      <c r="FX95" s="142"/>
      <c r="FY95" s="142"/>
      <c r="FZ95" s="142"/>
      <c r="GA95" s="142"/>
      <c r="GB95" s="142"/>
      <c r="GC95" s="142"/>
      <c r="GD95" s="142"/>
      <c r="GE95" s="142"/>
      <c r="GF95" s="142"/>
      <c r="GG95" s="142"/>
      <c r="GH95" s="142"/>
      <c r="GI95" s="142"/>
      <c r="GJ95" s="142"/>
      <c r="GK95" s="142"/>
      <c r="GL95" s="142"/>
      <c r="GM95" s="142"/>
      <c r="GN95" s="142"/>
      <c r="GO95" s="142"/>
      <c r="GP95" s="142"/>
      <c r="GQ95" s="142"/>
      <c r="GR95" s="142"/>
      <c r="GS95" s="142"/>
      <c r="GT95" s="142"/>
      <c r="GU95" s="142"/>
      <c r="GV95" s="142"/>
      <c r="GW95" s="142"/>
      <c r="GX95" s="142"/>
      <c r="GY95" s="142"/>
      <c r="GZ95" s="142"/>
      <c r="HA95" s="142"/>
      <c r="HB95" s="142"/>
      <c r="HC95" s="142"/>
      <c r="HD95" s="142"/>
      <c r="HE95" s="142"/>
      <c r="HF95" s="142"/>
      <c r="HG95" s="142"/>
      <c r="HH95" s="142"/>
      <c r="HI95" s="142"/>
      <c r="HJ95" s="142"/>
      <c r="HK95" s="142"/>
      <c r="HL95" s="142"/>
      <c r="HM95" s="142"/>
      <c r="HN95" s="142"/>
      <c r="HO95" s="142"/>
      <c r="HP95" s="142"/>
      <c r="HQ95" s="142"/>
    </row>
    <row r="96" spans="1:242" s="139" customFormat="1" ht="20.25" customHeight="1">
      <c r="A96" s="93" t="s">
        <v>1790</v>
      </c>
      <c r="B96" s="111" t="s">
        <v>1791</v>
      </c>
      <c r="C96" s="123" t="s">
        <v>123</v>
      </c>
      <c r="D96" s="58">
        <v>1968.68</v>
      </c>
      <c r="E96" s="58">
        <v>712.45</v>
      </c>
      <c r="F96" s="58">
        <v>865.05</v>
      </c>
      <c r="G96" s="58">
        <v>852.15</v>
      </c>
      <c r="H96" s="58">
        <v>2870.41</v>
      </c>
      <c r="I96" s="58">
        <f t="shared" si="97"/>
        <v>1861.28</v>
      </c>
      <c r="J96" s="58">
        <f t="shared" si="96"/>
        <v>2365.8449999999998</v>
      </c>
      <c r="K96" s="58">
        <f t="shared" si="96"/>
        <v>2113.5625</v>
      </c>
      <c r="L96" s="58">
        <f t="shared" si="96"/>
        <v>2239.7037499999997</v>
      </c>
      <c r="M96" s="58">
        <f t="shared" si="96"/>
        <v>2176.6331249999998</v>
      </c>
      <c r="N96" s="58">
        <f t="shared" si="96"/>
        <v>2208.1684374999995</v>
      </c>
      <c r="O96" s="58">
        <f t="shared" si="96"/>
        <v>2192.4007812499995</v>
      </c>
      <c r="P96" s="58">
        <f t="shared" si="98"/>
        <v>22426.333593749998</v>
      </c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  <c r="FL96" s="142"/>
      <c r="FM96" s="142"/>
      <c r="FN96" s="142"/>
      <c r="FO96" s="142"/>
      <c r="FP96" s="142"/>
      <c r="FQ96" s="142"/>
      <c r="FR96" s="142"/>
      <c r="FS96" s="142"/>
      <c r="FT96" s="142"/>
      <c r="FU96" s="142"/>
      <c r="FV96" s="142"/>
      <c r="FW96" s="142"/>
      <c r="FX96" s="142"/>
      <c r="FY96" s="142"/>
      <c r="FZ96" s="142"/>
      <c r="GA96" s="142"/>
      <c r="GB96" s="142"/>
      <c r="GC96" s="142"/>
      <c r="GD96" s="142"/>
      <c r="GE96" s="142"/>
      <c r="GF96" s="142"/>
      <c r="GG96" s="142"/>
      <c r="GH96" s="142"/>
      <c r="GI96" s="142"/>
      <c r="GJ96" s="142"/>
      <c r="GK96" s="142"/>
      <c r="GL96" s="142"/>
      <c r="GM96" s="142"/>
      <c r="GN96" s="142"/>
      <c r="GO96" s="142"/>
      <c r="GP96" s="142"/>
      <c r="GQ96" s="142"/>
      <c r="GR96" s="142"/>
      <c r="GS96" s="142"/>
      <c r="GT96" s="142"/>
      <c r="GU96" s="142"/>
      <c r="GV96" s="142"/>
      <c r="GW96" s="142"/>
      <c r="GX96" s="142"/>
      <c r="GY96" s="142"/>
      <c r="GZ96" s="142"/>
      <c r="HA96" s="142"/>
      <c r="HB96" s="142"/>
      <c r="HC96" s="142"/>
      <c r="HD96" s="142"/>
      <c r="HE96" s="142"/>
      <c r="HF96" s="142"/>
      <c r="HG96" s="142"/>
      <c r="HH96" s="142"/>
      <c r="HI96" s="142"/>
      <c r="HJ96" s="142"/>
      <c r="HK96" s="142"/>
      <c r="HL96" s="142"/>
      <c r="HM96" s="142"/>
      <c r="HN96" s="142"/>
      <c r="HO96" s="142"/>
      <c r="HP96" s="142"/>
      <c r="HQ96" s="142"/>
    </row>
    <row r="97" spans="1:242">
      <c r="A97" s="95" t="s">
        <v>1792</v>
      </c>
      <c r="B97" s="110" t="s">
        <v>1793</v>
      </c>
      <c r="C97" s="123"/>
      <c r="D97" s="56">
        <f t="shared" ref="D97:J97" si="99">SUM(D98+D107+D116+D125)</f>
        <v>657944.28</v>
      </c>
      <c r="E97" s="56">
        <f t="shared" si="99"/>
        <v>1142831.5399999998</v>
      </c>
      <c r="F97" s="56">
        <f t="shared" si="99"/>
        <v>1615776.34</v>
      </c>
      <c r="G97" s="56">
        <f t="shared" si="99"/>
        <v>233492.46999999997</v>
      </c>
      <c r="H97" s="56">
        <f t="shared" si="99"/>
        <v>217844.99</v>
      </c>
      <c r="I97" s="56">
        <f t="shared" si="99"/>
        <v>260632.66</v>
      </c>
      <c r="J97" s="56">
        <f t="shared" si="99"/>
        <v>256720.79</v>
      </c>
      <c r="K97" s="56">
        <f t="shared" ref="K97:P97" si="100">SUM(K98+K107+K116+K125)</f>
        <v>258676.72499999998</v>
      </c>
      <c r="L97" s="56">
        <f t="shared" si="100"/>
        <v>257698.75750000004</v>
      </c>
      <c r="M97" s="56">
        <f t="shared" si="100"/>
        <v>258187.74125000002</v>
      </c>
      <c r="N97" s="56">
        <f t="shared" si="100"/>
        <v>257943.24937500001</v>
      </c>
      <c r="O97" s="56">
        <f t="shared" si="100"/>
        <v>258065.49531249999</v>
      </c>
      <c r="P97" s="56">
        <f t="shared" si="100"/>
        <v>5675815.0384375006</v>
      </c>
    </row>
    <row r="98" spans="1:242" s="20" customFormat="1" ht="22.5">
      <c r="A98" s="95" t="s">
        <v>1794</v>
      </c>
      <c r="B98" s="110" t="s">
        <v>1795</v>
      </c>
      <c r="C98" s="123"/>
      <c r="D98" s="56">
        <f t="shared" ref="D98:I98" si="101">SUM(D99:D106)</f>
        <v>579301.58000000007</v>
      </c>
      <c r="E98" s="56">
        <f t="shared" si="101"/>
        <v>1049584.8899999999</v>
      </c>
      <c r="F98" s="56">
        <f t="shared" si="101"/>
        <v>1523716.68</v>
      </c>
      <c r="G98" s="56">
        <f t="shared" si="101"/>
        <v>151051.96999999997</v>
      </c>
      <c r="H98" s="56">
        <f t="shared" si="101"/>
        <v>163586.09999999998</v>
      </c>
      <c r="I98" s="56">
        <f t="shared" si="101"/>
        <v>192282.965</v>
      </c>
      <c r="J98" s="56">
        <f t="shared" ref="J98:P98" si="102">SUM(J99:J106)</f>
        <v>195416.4975</v>
      </c>
      <c r="K98" s="56">
        <f t="shared" si="102"/>
        <v>193849.73124999998</v>
      </c>
      <c r="L98" s="56">
        <f t="shared" si="102"/>
        <v>194633.11437500003</v>
      </c>
      <c r="M98" s="56">
        <f t="shared" si="102"/>
        <v>194241.42281250001</v>
      </c>
      <c r="N98" s="56">
        <f t="shared" si="102"/>
        <v>194437.26859375002</v>
      </c>
      <c r="O98" s="56">
        <f t="shared" si="102"/>
        <v>194339.345703125</v>
      </c>
      <c r="P98" s="56">
        <f t="shared" si="102"/>
        <v>4826441.5652343752</v>
      </c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</row>
    <row r="99" spans="1:242">
      <c r="A99" s="93" t="s">
        <v>1796</v>
      </c>
      <c r="B99" s="111" t="s">
        <v>127</v>
      </c>
      <c r="C99" s="123" t="s">
        <v>126</v>
      </c>
      <c r="D99" s="58">
        <v>14274</v>
      </c>
      <c r="E99" s="58">
        <v>13634.09</v>
      </c>
      <c r="F99" s="58">
        <v>40727.75</v>
      </c>
      <c r="G99" s="58">
        <v>31830.27</v>
      </c>
      <c r="H99" s="58">
        <v>32717.64</v>
      </c>
      <c r="I99" s="58">
        <f>SUM(G99:H99)/2</f>
        <v>32273.955000000002</v>
      </c>
      <c r="J99" s="58">
        <f t="shared" ref="J99:O103" si="103">SUM(H99:I99)/2</f>
        <v>32495.797500000001</v>
      </c>
      <c r="K99" s="58">
        <f t="shared" si="103"/>
        <v>32384.876250000001</v>
      </c>
      <c r="L99" s="58">
        <f t="shared" si="103"/>
        <v>32440.336875000001</v>
      </c>
      <c r="M99" s="58">
        <f t="shared" si="103"/>
        <v>32412.606562500001</v>
      </c>
      <c r="N99" s="58">
        <f t="shared" si="103"/>
        <v>32426.471718749999</v>
      </c>
      <c r="O99" s="58">
        <f t="shared" si="103"/>
        <v>32419.539140624998</v>
      </c>
      <c r="P99" s="56">
        <f t="shared" ref="P99:P102" si="104">SUM(D99:O99)</f>
        <v>360037.33304687502</v>
      </c>
    </row>
    <row r="100" spans="1:242" ht="18">
      <c r="A100" s="93" t="s">
        <v>1797</v>
      </c>
      <c r="B100" s="111" t="s">
        <v>1537</v>
      </c>
      <c r="C100" s="123" t="s">
        <v>29</v>
      </c>
      <c r="D100" s="58">
        <v>464151.74</v>
      </c>
      <c r="E100" s="58">
        <v>941643.11</v>
      </c>
      <c r="F100" s="58">
        <v>1397620.78</v>
      </c>
      <c r="G100" s="58">
        <v>70224.92</v>
      </c>
      <c r="H100" s="58">
        <v>49258.98</v>
      </c>
      <c r="I100" s="58">
        <f t="shared" ref="I100:I103" si="105">SUM(G100:H100)/2</f>
        <v>59741.95</v>
      </c>
      <c r="J100" s="58">
        <f t="shared" si="103"/>
        <v>54500.464999999997</v>
      </c>
      <c r="K100" s="58">
        <f t="shared" si="103"/>
        <v>57121.207499999997</v>
      </c>
      <c r="L100" s="58">
        <f t="shared" si="103"/>
        <v>55810.836249999993</v>
      </c>
      <c r="M100" s="58">
        <f t="shared" si="103"/>
        <v>56466.021874999991</v>
      </c>
      <c r="N100" s="58">
        <f t="shared" si="103"/>
        <v>56138.429062499992</v>
      </c>
      <c r="O100" s="58">
        <f t="shared" si="103"/>
        <v>56302.225468749995</v>
      </c>
      <c r="P100" s="56">
        <f t="shared" si="104"/>
        <v>3318980.6651562504</v>
      </c>
    </row>
    <row r="101" spans="1:242">
      <c r="A101" s="93" t="s">
        <v>1798</v>
      </c>
      <c r="B101" s="111" t="s">
        <v>131</v>
      </c>
      <c r="C101" s="123" t="s">
        <v>29</v>
      </c>
      <c r="D101" s="58">
        <v>23937.4</v>
      </c>
      <c r="E101" s="58">
        <v>15827.58</v>
      </c>
      <c r="F101" s="58">
        <v>26962.94</v>
      </c>
      <c r="G101" s="58">
        <v>15775.65</v>
      </c>
      <c r="H101" s="58">
        <v>19839.830000000002</v>
      </c>
      <c r="I101" s="58">
        <f t="shared" si="105"/>
        <v>17807.740000000002</v>
      </c>
      <c r="J101" s="58">
        <f t="shared" si="103"/>
        <v>18823.785000000003</v>
      </c>
      <c r="K101" s="58">
        <f t="shared" si="103"/>
        <v>18315.762500000004</v>
      </c>
      <c r="L101" s="58">
        <f t="shared" si="103"/>
        <v>18569.773750000004</v>
      </c>
      <c r="M101" s="58">
        <f t="shared" si="103"/>
        <v>18442.768125000002</v>
      </c>
      <c r="N101" s="58">
        <f t="shared" si="103"/>
        <v>18506.270937500005</v>
      </c>
      <c r="O101" s="58">
        <f t="shared" si="103"/>
        <v>18474.519531250004</v>
      </c>
      <c r="P101" s="56">
        <f t="shared" si="104"/>
        <v>231284.01984374999</v>
      </c>
    </row>
    <row r="102" spans="1:242">
      <c r="A102" s="93" t="s">
        <v>1799</v>
      </c>
      <c r="B102" s="111" t="s">
        <v>133</v>
      </c>
      <c r="C102" s="123" t="s">
        <v>29</v>
      </c>
      <c r="D102" s="58">
        <v>47.19</v>
      </c>
      <c r="E102" s="58">
        <v>47.19</v>
      </c>
      <c r="F102" s="58">
        <v>47.19</v>
      </c>
      <c r="G102" s="58">
        <v>47.18</v>
      </c>
      <c r="H102" s="58">
        <v>40.130000000000003</v>
      </c>
      <c r="I102" s="58">
        <f t="shared" si="105"/>
        <v>43.655000000000001</v>
      </c>
      <c r="J102" s="58">
        <f t="shared" si="103"/>
        <v>41.892499999999998</v>
      </c>
      <c r="K102" s="58">
        <f t="shared" si="103"/>
        <v>42.77375</v>
      </c>
      <c r="L102" s="58">
        <f t="shared" si="103"/>
        <v>42.333124999999995</v>
      </c>
      <c r="M102" s="58">
        <f t="shared" si="103"/>
        <v>42.553437500000001</v>
      </c>
      <c r="N102" s="58">
        <f t="shared" si="103"/>
        <v>42.443281249999998</v>
      </c>
      <c r="O102" s="58">
        <f t="shared" si="103"/>
        <v>42.498359375</v>
      </c>
      <c r="P102" s="56">
        <f t="shared" si="104"/>
        <v>527.02945312499992</v>
      </c>
    </row>
    <row r="103" spans="1:242">
      <c r="A103" s="93" t="s">
        <v>1800</v>
      </c>
      <c r="B103" s="111" t="s">
        <v>135</v>
      </c>
      <c r="C103" s="123" t="s">
        <v>29</v>
      </c>
      <c r="D103" s="58">
        <v>30462.36</v>
      </c>
      <c r="E103" s="58">
        <v>28358.68</v>
      </c>
      <c r="F103" s="58">
        <v>44247.72</v>
      </c>
      <c r="G103" s="58">
        <v>29677.3</v>
      </c>
      <c r="H103" s="58">
        <v>59795.28</v>
      </c>
      <c r="I103" s="58">
        <f t="shared" si="105"/>
        <v>44736.29</v>
      </c>
      <c r="J103" s="58">
        <f t="shared" si="103"/>
        <v>52265.785000000003</v>
      </c>
      <c r="K103" s="58">
        <f t="shared" si="103"/>
        <v>48501.037500000006</v>
      </c>
      <c r="L103" s="58">
        <f t="shared" si="103"/>
        <v>50383.411250000005</v>
      </c>
      <c r="M103" s="58">
        <f t="shared" si="103"/>
        <v>49442.224375000005</v>
      </c>
      <c r="N103" s="58">
        <f t="shared" si="103"/>
        <v>49912.817812500005</v>
      </c>
      <c r="O103" s="58">
        <f t="shared" si="103"/>
        <v>49677.521093750009</v>
      </c>
      <c r="P103" s="56">
        <f>SUM(D103:O103)</f>
        <v>537460.42703124997</v>
      </c>
    </row>
    <row r="104" spans="1:242">
      <c r="A104" s="93" t="s">
        <v>1801</v>
      </c>
      <c r="B104" s="111" t="s">
        <v>1538</v>
      </c>
      <c r="C104" s="123" t="s">
        <v>139</v>
      </c>
      <c r="D104" s="58">
        <v>43726.97</v>
      </c>
      <c r="E104" s="58">
        <v>47242.13</v>
      </c>
      <c r="F104" s="58">
        <v>13922.69</v>
      </c>
      <c r="G104" s="58"/>
      <c r="H104" s="58"/>
      <c r="I104" s="58">
        <f>SUM(D104:F104)/3</f>
        <v>34963.93</v>
      </c>
      <c r="J104" s="58">
        <f>I104</f>
        <v>34963.93</v>
      </c>
      <c r="K104" s="58">
        <f t="shared" ref="K104:O104" si="106">J104</f>
        <v>34963.93</v>
      </c>
      <c r="L104" s="58">
        <f t="shared" si="106"/>
        <v>34963.93</v>
      </c>
      <c r="M104" s="58">
        <f t="shared" si="106"/>
        <v>34963.93</v>
      </c>
      <c r="N104" s="58">
        <f>M104</f>
        <v>34963.93</v>
      </c>
      <c r="O104" s="58">
        <f t="shared" si="106"/>
        <v>34963.93</v>
      </c>
      <c r="P104" s="56">
        <f>SUM(D104:O104)</f>
        <v>349639.3</v>
      </c>
    </row>
    <row r="105" spans="1:242">
      <c r="A105" s="93" t="s">
        <v>1802</v>
      </c>
      <c r="B105" s="111" t="s">
        <v>142</v>
      </c>
      <c r="C105" s="123" t="s">
        <v>29</v>
      </c>
      <c r="D105" s="58">
        <v>0</v>
      </c>
      <c r="E105" s="58">
        <v>0</v>
      </c>
      <c r="F105" s="58">
        <v>0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6">
        <f>SUM(D105:O105)</f>
        <v>0</v>
      </c>
    </row>
    <row r="106" spans="1:242">
      <c r="A106" s="93" t="s">
        <v>1803</v>
      </c>
      <c r="B106" s="111" t="s">
        <v>1804</v>
      </c>
      <c r="C106" s="123" t="s">
        <v>29</v>
      </c>
      <c r="D106" s="58">
        <v>2701.92</v>
      </c>
      <c r="E106" s="58">
        <v>2832.11</v>
      </c>
      <c r="F106" s="58">
        <v>187.61</v>
      </c>
      <c r="G106" s="58">
        <v>3496.65</v>
      </c>
      <c r="H106" s="58">
        <v>1934.24</v>
      </c>
      <c r="I106" s="58">
        <f t="shared" ref="I106" si="107">SUM(G106:H106)/2</f>
        <v>2715.4450000000002</v>
      </c>
      <c r="J106" s="58">
        <f t="shared" ref="J106" si="108">SUM(H106:I106)/2</f>
        <v>2324.8425000000002</v>
      </c>
      <c r="K106" s="58">
        <f t="shared" ref="K106" si="109">SUM(I106:J106)/2</f>
        <v>2520.1437500000002</v>
      </c>
      <c r="L106" s="58">
        <f t="shared" ref="L106" si="110">SUM(J106:K106)/2</f>
        <v>2422.493125</v>
      </c>
      <c r="M106" s="58">
        <f t="shared" ref="M106" si="111">SUM(K106:L106)/2</f>
        <v>2471.3184375000001</v>
      </c>
      <c r="N106" s="58">
        <f t="shared" ref="N106" si="112">SUM(L106:M106)/2</f>
        <v>2446.90578125</v>
      </c>
      <c r="O106" s="58">
        <f t="shared" ref="O106" si="113">SUM(M106:N106)/2</f>
        <v>2459.1121093749998</v>
      </c>
      <c r="P106" s="56">
        <f t="shared" ref="P106" si="114">SUM(D106:O106)</f>
        <v>28512.790703125</v>
      </c>
    </row>
    <row r="107" spans="1:242" s="104" customFormat="1" ht="22.5">
      <c r="A107" s="95" t="s">
        <v>1805</v>
      </c>
      <c r="B107" s="146" t="s">
        <v>1806</v>
      </c>
      <c r="C107" s="123"/>
      <c r="D107" s="56">
        <f t="shared" ref="D107:I107" si="115">SUM(D108:D115)</f>
        <v>1625.0500000000002</v>
      </c>
      <c r="E107" s="56">
        <f t="shared" si="115"/>
        <v>489.2</v>
      </c>
      <c r="F107" s="56">
        <f t="shared" si="115"/>
        <v>992.81000000000006</v>
      </c>
      <c r="G107" s="56">
        <f t="shared" si="115"/>
        <v>724.5</v>
      </c>
      <c r="H107" s="56">
        <f t="shared" si="115"/>
        <v>902.39</v>
      </c>
      <c r="I107" s="56">
        <f t="shared" si="115"/>
        <v>813.44499999999994</v>
      </c>
      <c r="J107" s="56">
        <f t="shared" ref="J107:P107" si="116">SUM(J108:J115)</f>
        <v>857.91750000000002</v>
      </c>
      <c r="K107" s="56">
        <f t="shared" si="116"/>
        <v>835.68125000000009</v>
      </c>
      <c r="L107" s="56">
        <f t="shared" si="116"/>
        <v>846.79937500000005</v>
      </c>
      <c r="M107" s="56">
        <f t="shared" si="116"/>
        <v>841.24031249999996</v>
      </c>
      <c r="N107" s="56">
        <f t="shared" si="116"/>
        <v>844.01984375000006</v>
      </c>
      <c r="O107" s="56">
        <f t="shared" si="116"/>
        <v>842.63007812500007</v>
      </c>
      <c r="P107" s="56">
        <f t="shared" si="116"/>
        <v>10615.683359375002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  <c r="FQ107" s="126"/>
      <c r="FR107" s="126"/>
      <c r="FS107" s="126"/>
      <c r="FT107" s="126"/>
      <c r="FU107" s="126"/>
      <c r="FV107" s="126"/>
      <c r="FW107" s="126"/>
      <c r="FX107" s="126"/>
      <c r="FY107" s="126"/>
      <c r="FZ107" s="126"/>
      <c r="GA107" s="126"/>
      <c r="GB107" s="126"/>
      <c r="GC107" s="126"/>
      <c r="GD107" s="126"/>
      <c r="GE107" s="126"/>
      <c r="GF107" s="126"/>
      <c r="GG107" s="126"/>
      <c r="GH107" s="126"/>
      <c r="GI107" s="126"/>
      <c r="GJ107" s="126"/>
      <c r="GK107" s="126"/>
      <c r="GL107" s="126"/>
      <c r="GM107" s="126"/>
      <c r="GN107" s="126"/>
      <c r="GO107" s="126"/>
      <c r="GP107" s="126"/>
      <c r="GQ107" s="126"/>
      <c r="GR107" s="126"/>
      <c r="GS107" s="126"/>
      <c r="GT107" s="126"/>
      <c r="GU107" s="126"/>
      <c r="GV107" s="126"/>
      <c r="GW107" s="126"/>
      <c r="GX107" s="126"/>
      <c r="GY107" s="126"/>
      <c r="GZ107" s="126"/>
      <c r="HA107" s="126"/>
      <c r="HB107" s="126"/>
      <c r="HC107" s="126"/>
      <c r="HD107" s="126"/>
      <c r="HE107" s="126"/>
      <c r="HF107" s="126"/>
      <c r="HG107" s="126"/>
      <c r="HH107" s="126"/>
      <c r="HI107" s="126"/>
      <c r="HJ107" s="126"/>
      <c r="HK107" s="126"/>
      <c r="HL107" s="126"/>
      <c r="HM107" s="126"/>
      <c r="HN107" s="126"/>
      <c r="HO107" s="126"/>
      <c r="HP107" s="126"/>
      <c r="HQ107" s="126"/>
    </row>
    <row r="108" spans="1:242" s="20" customFormat="1" ht="13.5" customHeight="1">
      <c r="A108" s="93" t="s">
        <v>1807</v>
      </c>
      <c r="B108" s="111" t="s">
        <v>127</v>
      </c>
      <c r="C108" s="123" t="s">
        <v>126</v>
      </c>
      <c r="D108" s="58">
        <v>0</v>
      </c>
      <c r="E108" s="58">
        <v>145.99</v>
      </c>
      <c r="F108" s="58">
        <v>0</v>
      </c>
      <c r="G108" s="58"/>
      <c r="H108" s="58">
        <v>73.62</v>
      </c>
      <c r="I108" s="58">
        <f>SUM(G108:H108)/2</f>
        <v>36.81</v>
      </c>
      <c r="J108" s="58">
        <f t="shared" ref="J108:O112" si="117">SUM(H108:I108)/2</f>
        <v>55.215000000000003</v>
      </c>
      <c r="K108" s="58">
        <f t="shared" si="117"/>
        <v>46.012500000000003</v>
      </c>
      <c r="L108" s="58">
        <f t="shared" si="117"/>
        <v>50.613750000000003</v>
      </c>
      <c r="M108" s="58">
        <f t="shared" si="117"/>
        <v>48.313124999999999</v>
      </c>
      <c r="N108" s="58">
        <f t="shared" si="117"/>
        <v>49.463437499999998</v>
      </c>
      <c r="O108" s="58">
        <f t="shared" si="117"/>
        <v>48.888281249999999</v>
      </c>
      <c r="P108" s="56">
        <f>SUM(D108:O108)</f>
        <v>554.92609374999995</v>
      </c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  <c r="IE108" s="102"/>
      <c r="IF108" s="102"/>
      <c r="IG108" s="102"/>
      <c r="IH108" s="102"/>
    </row>
    <row r="109" spans="1:242" ht="21" customHeight="1">
      <c r="A109" s="93" t="s">
        <v>1808</v>
      </c>
      <c r="B109" s="111" t="s">
        <v>1537</v>
      </c>
      <c r="C109" s="123" t="s">
        <v>29</v>
      </c>
      <c r="D109" s="58">
        <v>1620.14</v>
      </c>
      <c r="E109" s="58">
        <v>340.23</v>
      </c>
      <c r="F109" s="58">
        <v>958.96</v>
      </c>
      <c r="G109" s="58">
        <v>593.33000000000004</v>
      </c>
      <c r="H109" s="58">
        <v>825.67</v>
      </c>
      <c r="I109" s="58">
        <f t="shared" ref="I109:I112" si="118">SUM(G109:H109)/2</f>
        <v>709.5</v>
      </c>
      <c r="J109" s="58">
        <f t="shared" si="117"/>
        <v>767.58500000000004</v>
      </c>
      <c r="K109" s="58">
        <f t="shared" si="117"/>
        <v>738.54250000000002</v>
      </c>
      <c r="L109" s="58">
        <f t="shared" si="117"/>
        <v>753.06375000000003</v>
      </c>
      <c r="M109" s="58">
        <f t="shared" si="117"/>
        <v>745.80312500000002</v>
      </c>
      <c r="N109" s="58">
        <f t="shared" si="117"/>
        <v>749.43343750000008</v>
      </c>
      <c r="O109" s="58">
        <f t="shared" si="117"/>
        <v>747.61828125000011</v>
      </c>
      <c r="P109" s="56">
        <f t="shared" ref="P109:P133" si="119">SUM(D109:O109)</f>
        <v>9549.876093750001</v>
      </c>
    </row>
    <row r="110" spans="1:242">
      <c r="A110" s="93" t="s">
        <v>1809</v>
      </c>
      <c r="B110" s="111" t="s">
        <v>131</v>
      </c>
      <c r="C110" s="123" t="s">
        <v>29</v>
      </c>
      <c r="D110" s="58">
        <v>4.91</v>
      </c>
      <c r="E110" s="58">
        <v>2.83</v>
      </c>
      <c r="F110" s="58">
        <v>33.85</v>
      </c>
      <c r="G110" s="58">
        <v>131.13</v>
      </c>
      <c r="H110" s="58">
        <v>3.1</v>
      </c>
      <c r="I110" s="58">
        <f t="shared" si="118"/>
        <v>67.114999999999995</v>
      </c>
      <c r="J110" s="58">
        <f t="shared" si="117"/>
        <v>35.107499999999995</v>
      </c>
      <c r="K110" s="58">
        <f t="shared" si="117"/>
        <v>51.111249999999998</v>
      </c>
      <c r="L110" s="58">
        <f t="shared" si="117"/>
        <v>43.109375</v>
      </c>
      <c r="M110" s="58">
        <f t="shared" si="117"/>
        <v>47.110312499999999</v>
      </c>
      <c r="N110" s="58">
        <f t="shared" si="117"/>
        <v>45.109843749999996</v>
      </c>
      <c r="O110" s="58">
        <f t="shared" si="117"/>
        <v>46.110078125000001</v>
      </c>
      <c r="P110" s="56">
        <f t="shared" si="119"/>
        <v>510.59335937499998</v>
      </c>
    </row>
    <row r="111" spans="1:242">
      <c r="A111" s="93" t="s">
        <v>1810</v>
      </c>
      <c r="B111" s="111" t="s">
        <v>133</v>
      </c>
      <c r="C111" s="123" t="s">
        <v>29</v>
      </c>
      <c r="D111" s="58">
        <v>0</v>
      </c>
      <c r="E111" s="58">
        <v>0.15</v>
      </c>
      <c r="F111" s="58">
        <v>0</v>
      </c>
      <c r="G111" s="58">
        <v>0.04</v>
      </c>
      <c r="H111" s="58">
        <v>0</v>
      </c>
      <c r="I111" s="58">
        <f t="shared" si="118"/>
        <v>0.02</v>
      </c>
      <c r="J111" s="58">
        <f t="shared" si="117"/>
        <v>0.01</v>
      </c>
      <c r="K111" s="58">
        <f t="shared" si="117"/>
        <v>1.4999999999999999E-2</v>
      </c>
      <c r="L111" s="58">
        <f t="shared" si="117"/>
        <v>1.2500000000000001E-2</v>
      </c>
      <c r="M111" s="58">
        <f t="shared" si="117"/>
        <v>1.375E-2</v>
      </c>
      <c r="N111" s="58">
        <f t="shared" si="117"/>
        <v>1.3125000000000001E-2</v>
      </c>
      <c r="O111" s="58">
        <f t="shared" si="117"/>
        <v>1.3437500000000002E-2</v>
      </c>
      <c r="P111" s="56">
        <f t="shared" si="119"/>
        <v>0.28781249999999997</v>
      </c>
    </row>
    <row r="112" spans="1:242">
      <c r="A112" s="93" t="s">
        <v>1811</v>
      </c>
      <c r="B112" s="111" t="s">
        <v>135</v>
      </c>
      <c r="C112" s="123" t="s">
        <v>29</v>
      </c>
      <c r="D112" s="58">
        <v>0</v>
      </c>
      <c r="E112" s="58">
        <v>0</v>
      </c>
      <c r="F112" s="58"/>
      <c r="G112" s="58"/>
      <c r="H112" s="58"/>
      <c r="I112" s="58">
        <f t="shared" si="118"/>
        <v>0</v>
      </c>
      <c r="J112" s="58">
        <f t="shared" si="117"/>
        <v>0</v>
      </c>
      <c r="K112" s="58">
        <f t="shared" si="117"/>
        <v>0</v>
      </c>
      <c r="L112" s="58">
        <f t="shared" si="117"/>
        <v>0</v>
      </c>
      <c r="M112" s="58">
        <f t="shared" si="117"/>
        <v>0</v>
      </c>
      <c r="N112" s="58">
        <f t="shared" si="117"/>
        <v>0</v>
      </c>
      <c r="O112" s="58">
        <f t="shared" si="117"/>
        <v>0</v>
      </c>
      <c r="P112" s="56">
        <f t="shared" si="119"/>
        <v>0</v>
      </c>
    </row>
    <row r="113" spans="1:242" ht="15.75" customHeight="1">
      <c r="A113" s="93" t="s">
        <v>1812</v>
      </c>
      <c r="B113" s="111" t="s">
        <v>1538</v>
      </c>
      <c r="C113" s="123" t="s">
        <v>139</v>
      </c>
      <c r="D113" s="58">
        <v>0</v>
      </c>
      <c r="E113" s="58">
        <v>0</v>
      </c>
      <c r="F113" s="58"/>
      <c r="G113" s="58"/>
      <c r="H113" s="58"/>
      <c r="I113" s="58">
        <f>SUM(D113:F113)/3</f>
        <v>0</v>
      </c>
      <c r="J113" s="58">
        <f t="shared" ref="J113:O113" si="120">SUM(E113:G113)/3</f>
        <v>0</v>
      </c>
      <c r="K113" s="58">
        <f t="shared" si="120"/>
        <v>0</v>
      </c>
      <c r="L113" s="58">
        <f t="shared" si="120"/>
        <v>0</v>
      </c>
      <c r="M113" s="58">
        <f t="shared" si="120"/>
        <v>0</v>
      </c>
      <c r="N113" s="58">
        <f t="shared" si="120"/>
        <v>0</v>
      </c>
      <c r="O113" s="58">
        <f t="shared" si="120"/>
        <v>0</v>
      </c>
      <c r="P113" s="56">
        <f t="shared" si="119"/>
        <v>0</v>
      </c>
    </row>
    <row r="114" spans="1:242" ht="16.5" customHeight="1">
      <c r="A114" s="93" t="s">
        <v>1813</v>
      </c>
      <c r="B114" s="111" t="s">
        <v>142</v>
      </c>
      <c r="C114" s="123" t="s">
        <v>29</v>
      </c>
      <c r="D114" s="58">
        <v>0</v>
      </c>
      <c r="E114" s="58">
        <v>0</v>
      </c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6">
        <f t="shared" si="119"/>
        <v>0</v>
      </c>
    </row>
    <row r="115" spans="1:242" s="103" customFormat="1" ht="17.25" customHeight="1">
      <c r="A115" s="93" t="s">
        <v>1814</v>
      </c>
      <c r="B115" s="111" t="s">
        <v>1804</v>
      </c>
      <c r="C115" s="123" t="s">
        <v>29</v>
      </c>
      <c r="D115" s="58">
        <v>0</v>
      </c>
      <c r="E115" s="58">
        <v>0</v>
      </c>
      <c r="F115" s="58"/>
      <c r="G115" s="58"/>
      <c r="H115" s="58"/>
      <c r="I115" s="58">
        <f t="shared" ref="I115" si="121">SUM(G115:H115)/2</f>
        <v>0</v>
      </c>
      <c r="J115" s="58">
        <f t="shared" ref="J115" si="122">SUM(H115:I115)/2</f>
        <v>0</v>
      </c>
      <c r="K115" s="58">
        <f t="shared" ref="K115" si="123">SUM(I115:J115)/2</f>
        <v>0</v>
      </c>
      <c r="L115" s="58">
        <f t="shared" ref="L115" si="124">SUM(J115:K115)/2</f>
        <v>0</v>
      </c>
      <c r="M115" s="58">
        <f t="shared" ref="M115" si="125">SUM(K115:L115)/2</f>
        <v>0</v>
      </c>
      <c r="N115" s="58">
        <f t="shared" ref="N115" si="126">SUM(L115:M115)/2</f>
        <v>0</v>
      </c>
      <c r="O115" s="58">
        <f t="shared" ref="O115" si="127">SUM(M115:N115)/2</f>
        <v>0</v>
      </c>
      <c r="P115" s="56">
        <f t="shared" si="119"/>
        <v>0</v>
      </c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</row>
    <row r="116" spans="1:242" s="104" customFormat="1" ht="15" customHeight="1">
      <c r="A116" s="95" t="s">
        <v>1815</v>
      </c>
      <c r="B116" s="146" t="s">
        <v>1816</v>
      </c>
      <c r="C116" s="123"/>
      <c r="D116" s="56">
        <f t="shared" ref="D116:I116" si="128">SUM(D117:D124)</f>
        <v>64671.71</v>
      </c>
      <c r="E116" s="56">
        <f t="shared" si="128"/>
        <v>75015.66</v>
      </c>
      <c r="F116" s="56">
        <f t="shared" si="128"/>
        <v>72614.81</v>
      </c>
      <c r="G116" s="56">
        <f t="shared" si="128"/>
        <v>66904.350000000006</v>
      </c>
      <c r="H116" s="56">
        <f t="shared" si="128"/>
        <v>41682.11</v>
      </c>
      <c r="I116" s="56">
        <f t="shared" si="128"/>
        <v>54293.23</v>
      </c>
      <c r="J116" s="56">
        <f t="shared" ref="J116:P116" si="129">SUM(J117:J124)</f>
        <v>47987.67</v>
      </c>
      <c r="K116" s="56">
        <f t="shared" si="129"/>
        <v>51140.45</v>
      </c>
      <c r="L116" s="56">
        <f t="shared" si="129"/>
        <v>49564.06</v>
      </c>
      <c r="M116" s="56">
        <f t="shared" si="129"/>
        <v>50352.255000000005</v>
      </c>
      <c r="N116" s="56">
        <f t="shared" si="129"/>
        <v>49958.157500000008</v>
      </c>
      <c r="O116" s="56">
        <f t="shared" si="129"/>
        <v>50155.206249999996</v>
      </c>
      <c r="P116" s="56">
        <f t="shared" si="129"/>
        <v>674339.66875000019</v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  <c r="HL116" s="126"/>
      <c r="HM116" s="126"/>
      <c r="HN116" s="126"/>
      <c r="HO116" s="126"/>
      <c r="HP116" s="126"/>
      <c r="HQ116" s="126"/>
    </row>
    <row r="117" spans="1:242" s="20" customFormat="1" ht="13.5" customHeight="1">
      <c r="A117" s="93" t="s">
        <v>1817</v>
      </c>
      <c r="B117" s="111" t="s">
        <v>127</v>
      </c>
      <c r="C117" s="123" t="s">
        <v>126</v>
      </c>
      <c r="D117" s="58">
        <v>0</v>
      </c>
      <c r="E117" s="58">
        <v>0</v>
      </c>
      <c r="F117" s="58">
        <v>472.83</v>
      </c>
      <c r="G117" s="58"/>
      <c r="H117" s="58">
        <v>0</v>
      </c>
      <c r="I117" s="58">
        <f>SUM(G117:H117)/2</f>
        <v>0</v>
      </c>
      <c r="J117" s="58">
        <f t="shared" ref="J117:O124" si="130">SUM(H117:I117)/2</f>
        <v>0</v>
      </c>
      <c r="K117" s="58">
        <f t="shared" si="130"/>
        <v>0</v>
      </c>
      <c r="L117" s="58">
        <f t="shared" si="130"/>
        <v>0</v>
      </c>
      <c r="M117" s="58">
        <f t="shared" si="130"/>
        <v>0</v>
      </c>
      <c r="N117" s="58">
        <f t="shared" si="130"/>
        <v>0</v>
      </c>
      <c r="O117" s="58">
        <f t="shared" si="130"/>
        <v>0</v>
      </c>
      <c r="P117" s="56">
        <f t="shared" si="119"/>
        <v>472.83</v>
      </c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</row>
    <row r="118" spans="1:242" ht="19.5" customHeight="1">
      <c r="A118" s="93" t="s">
        <v>1818</v>
      </c>
      <c r="B118" s="111" t="s">
        <v>1537</v>
      </c>
      <c r="C118" s="123" t="s">
        <v>29</v>
      </c>
      <c r="D118" s="58">
        <v>50634</v>
      </c>
      <c r="E118" s="58">
        <v>50801.65</v>
      </c>
      <c r="F118" s="58">
        <v>57443.5</v>
      </c>
      <c r="G118" s="58">
        <v>48794.33</v>
      </c>
      <c r="H118" s="58">
        <v>24931.19</v>
      </c>
      <c r="I118" s="58">
        <f t="shared" ref="I118:I124" si="131">SUM(G118:H118)/2</f>
        <v>36862.76</v>
      </c>
      <c r="J118" s="58">
        <f t="shared" si="130"/>
        <v>30896.974999999999</v>
      </c>
      <c r="K118" s="58">
        <f t="shared" si="130"/>
        <v>33879.8675</v>
      </c>
      <c r="L118" s="58">
        <f t="shared" si="130"/>
        <v>32388.421249999999</v>
      </c>
      <c r="M118" s="58">
        <f t="shared" si="130"/>
        <v>33134.144375000003</v>
      </c>
      <c r="N118" s="58">
        <f t="shared" si="130"/>
        <v>32761.282812500001</v>
      </c>
      <c r="O118" s="58">
        <f t="shared" si="130"/>
        <v>32947.713593749999</v>
      </c>
      <c r="P118" s="56">
        <f t="shared" si="119"/>
        <v>465475.83453125006</v>
      </c>
    </row>
    <row r="119" spans="1:242" ht="15" customHeight="1">
      <c r="A119" s="93" t="s">
        <v>1819</v>
      </c>
      <c r="B119" s="111" t="s">
        <v>131</v>
      </c>
      <c r="C119" s="123" t="s">
        <v>29</v>
      </c>
      <c r="D119" s="58">
        <v>285.64</v>
      </c>
      <c r="E119" s="58">
        <v>581.92999999999995</v>
      </c>
      <c r="F119" s="58">
        <v>0</v>
      </c>
      <c r="G119" s="58">
        <v>0</v>
      </c>
      <c r="H119" s="58">
        <v>0</v>
      </c>
      <c r="I119" s="58">
        <f t="shared" si="131"/>
        <v>0</v>
      </c>
      <c r="J119" s="58">
        <f t="shared" si="130"/>
        <v>0</v>
      </c>
      <c r="K119" s="58">
        <f t="shared" si="130"/>
        <v>0</v>
      </c>
      <c r="L119" s="58">
        <f t="shared" si="130"/>
        <v>0</v>
      </c>
      <c r="M119" s="58">
        <f t="shared" si="130"/>
        <v>0</v>
      </c>
      <c r="N119" s="58">
        <f t="shared" si="130"/>
        <v>0</v>
      </c>
      <c r="O119" s="58">
        <f t="shared" si="130"/>
        <v>0</v>
      </c>
      <c r="P119" s="56">
        <f t="shared" si="119"/>
        <v>867.56999999999994</v>
      </c>
    </row>
    <row r="120" spans="1:242" ht="15" customHeight="1">
      <c r="A120" s="93" t="s">
        <v>1820</v>
      </c>
      <c r="B120" s="111" t="s">
        <v>133</v>
      </c>
      <c r="C120" s="123" t="s">
        <v>29</v>
      </c>
      <c r="D120" s="58">
        <v>708.84</v>
      </c>
      <c r="E120" s="58">
        <v>591.63</v>
      </c>
      <c r="F120" s="58">
        <v>519.71</v>
      </c>
      <c r="G120" s="58">
        <v>519.71</v>
      </c>
      <c r="H120" s="58">
        <v>472.31</v>
      </c>
      <c r="I120" s="58">
        <f t="shared" si="131"/>
        <v>496.01</v>
      </c>
      <c r="J120" s="58">
        <f t="shared" si="130"/>
        <v>484.15999999999997</v>
      </c>
      <c r="K120" s="58">
        <f t="shared" si="130"/>
        <v>490.08499999999998</v>
      </c>
      <c r="L120" s="58">
        <f t="shared" si="130"/>
        <v>487.12249999999995</v>
      </c>
      <c r="M120" s="58">
        <f t="shared" si="130"/>
        <v>488.60374999999999</v>
      </c>
      <c r="N120" s="58">
        <f t="shared" si="130"/>
        <v>487.86312499999997</v>
      </c>
      <c r="O120" s="58">
        <f t="shared" si="130"/>
        <v>488.23343749999998</v>
      </c>
      <c r="P120" s="56">
        <f t="shared" si="119"/>
        <v>6234.2778124999995</v>
      </c>
    </row>
    <row r="121" spans="1:242" ht="15" customHeight="1">
      <c r="A121" s="93" t="s">
        <v>1821</v>
      </c>
      <c r="B121" s="111" t="s">
        <v>135</v>
      </c>
      <c r="C121" s="123" t="s">
        <v>29</v>
      </c>
      <c r="D121" s="58">
        <v>11485.51</v>
      </c>
      <c r="E121" s="58">
        <v>20848.400000000001</v>
      </c>
      <c r="F121" s="58">
        <v>12277.27</v>
      </c>
      <c r="G121" s="58">
        <v>16729.63</v>
      </c>
      <c r="H121" s="58">
        <v>13547.34</v>
      </c>
      <c r="I121" s="58">
        <f t="shared" si="131"/>
        <v>15138.485000000001</v>
      </c>
      <c r="J121" s="58">
        <f t="shared" si="130"/>
        <v>14342.9125</v>
      </c>
      <c r="K121" s="58">
        <f t="shared" si="130"/>
        <v>14740.69875</v>
      </c>
      <c r="L121" s="58">
        <f t="shared" si="130"/>
        <v>14541.805625000001</v>
      </c>
      <c r="M121" s="58">
        <f t="shared" si="130"/>
        <v>14641.2521875</v>
      </c>
      <c r="N121" s="58">
        <f t="shared" si="130"/>
        <v>14591.528906250001</v>
      </c>
      <c r="O121" s="58">
        <f t="shared" si="130"/>
        <v>14616.390546875002</v>
      </c>
      <c r="P121" s="56">
        <f t="shared" si="119"/>
        <v>177501.223515625</v>
      </c>
    </row>
    <row r="122" spans="1:242" ht="15" customHeight="1">
      <c r="A122" s="93" t="s">
        <v>1822</v>
      </c>
      <c r="B122" s="111" t="s">
        <v>1538</v>
      </c>
      <c r="C122" s="123" t="s">
        <v>139</v>
      </c>
      <c r="D122" s="58">
        <v>0</v>
      </c>
      <c r="E122" s="58"/>
      <c r="F122" s="58"/>
      <c r="G122" s="58"/>
      <c r="H122" s="58"/>
      <c r="I122" s="58">
        <f t="shared" si="131"/>
        <v>0</v>
      </c>
      <c r="J122" s="58">
        <f t="shared" si="130"/>
        <v>0</v>
      </c>
      <c r="K122" s="58">
        <f t="shared" si="130"/>
        <v>0</v>
      </c>
      <c r="L122" s="58">
        <f t="shared" si="130"/>
        <v>0</v>
      </c>
      <c r="M122" s="58">
        <f t="shared" si="130"/>
        <v>0</v>
      </c>
      <c r="N122" s="58">
        <f t="shared" si="130"/>
        <v>0</v>
      </c>
      <c r="O122" s="58">
        <f t="shared" si="130"/>
        <v>0</v>
      </c>
      <c r="P122" s="56">
        <f t="shared" si="119"/>
        <v>0</v>
      </c>
    </row>
    <row r="123" spans="1:242" s="103" customFormat="1">
      <c r="A123" s="93" t="s">
        <v>1823</v>
      </c>
      <c r="B123" s="111" t="s">
        <v>142</v>
      </c>
      <c r="C123" s="123" t="s">
        <v>29</v>
      </c>
      <c r="D123" s="58">
        <v>1421.37</v>
      </c>
      <c r="E123" s="58">
        <v>406.35</v>
      </c>
      <c r="F123" s="58">
        <v>493.29</v>
      </c>
      <c r="G123" s="58">
        <v>724.33</v>
      </c>
      <c r="H123" s="58">
        <v>77.72</v>
      </c>
      <c r="I123" s="58">
        <f t="shared" si="131"/>
        <v>401.02500000000003</v>
      </c>
      <c r="J123" s="58">
        <f t="shared" si="130"/>
        <v>239.3725</v>
      </c>
      <c r="K123" s="58">
        <f t="shared" si="130"/>
        <v>320.19875000000002</v>
      </c>
      <c r="L123" s="58">
        <f t="shared" si="130"/>
        <v>279.78562499999998</v>
      </c>
      <c r="M123" s="58">
        <f t="shared" si="130"/>
        <v>299.9921875</v>
      </c>
      <c r="N123" s="58">
        <f t="shared" si="130"/>
        <v>289.88890624999999</v>
      </c>
      <c r="O123" s="58">
        <f t="shared" si="130"/>
        <v>294.940546875</v>
      </c>
      <c r="P123" s="56">
        <f t="shared" si="119"/>
        <v>5248.2635156249999</v>
      </c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</row>
    <row r="124" spans="1:242" s="103" customFormat="1" ht="15.75" customHeight="1">
      <c r="A124" s="93" t="s">
        <v>1824</v>
      </c>
      <c r="B124" s="111" t="s">
        <v>1804</v>
      </c>
      <c r="C124" s="123" t="s">
        <v>29</v>
      </c>
      <c r="D124" s="58">
        <v>136.35</v>
      </c>
      <c r="E124" s="58">
        <v>1785.7</v>
      </c>
      <c r="F124" s="58">
        <v>1408.21</v>
      </c>
      <c r="G124" s="58">
        <v>136.35</v>
      </c>
      <c r="H124" s="58">
        <v>2653.55</v>
      </c>
      <c r="I124" s="58">
        <f t="shared" si="131"/>
        <v>1394.95</v>
      </c>
      <c r="J124" s="58">
        <f t="shared" si="130"/>
        <v>2024.25</v>
      </c>
      <c r="K124" s="58">
        <f t="shared" si="130"/>
        <v>1709.6</v>
      </c>
      <c r="L124" s="58">
        <f t="shared" si="130"/>
        <v>1866.925</v>
      </c>
      <c r="M124" s="58">
        <f t="shared" si="130"/>
        <v>1788.2624999999998</v>
      </c>
      <c r="N124" s="58">
        <f t="shared" si="130"/>
        <v>1827.59375</v>
      </c>
      <c r="O124" s="58">
        <f t="shared" si="130"/>
        <v>1807.9281249999999</v>
      </c>
      <c r="P124" s="56">
        <f t="shared" si="119"/>
        <v>18539.669374999998</v>
      </c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</row>
    <row r="125" spans="1:242" s="104" customFormat="1" ht="22.5">
      <c r="A125" s="95" t="s">
        <v>1825</v>
      </c>
      <c r="B125" s="146" t="s">
        <v>1826</v>
      </c>
      <c r="C125" s="123"/>
      <c r="D125" s="56">
        <f t="shared" ref="D125:I125" si="132">SUM(D126:D133)</f>
        <v>12345.939999999999</v>
      </c>
      <c r="E125" s="56">
        <f t="shared" si="132"/>
        <v>17741.789999999997</v>
      </c>
      <c r="F125" s="56">
        <f t="shared" si="132"/>
        <v>18452.039999999997</v>
      </c>
      <c r="G125" s="56">
        <f t="shared" si="132"/>
        <v>14811.65</v>
      </c>
      <c r="H125" s="56">
        <f t="shared" si="132"/>
        <v>11674.390000000001</v>
      </c>
      <c r="I125" s="56">
        <f t="shared" si="132"/>
        <v>13243.020000000002</v>
      </c>
      <c r="J125" s="56">
        <f t="shared" ref="J125:P125" si="133">SUM(J126:J133)</f>
        <v>12458.705</v>
      </c>
      <c r="K125" s="56">
        <f t="shared" si="133"/>
        <v>12850.862500000001</v>
      </c>
      <c r="L125" s="56">
        <f t="shared" si="133"/>
        <v>12654.783750000001</v>
      </c>
      <c r="M125" s="56">
        <f t="shared" si="133"/>
        <v>12752.823125000003</v>
      </c>
      <c r="N125" s="56">
        <f t="shared" si="133"/>
        <v>12703.803437500001</v>
      </c>
      <c r="O125" s="56">
        <f t="shared" si="133"/>
        <v>12728.313281250001</v>
      </c>
      <c r="P125" s="56">
        <f t="shared" si="133"/>
        <v>164418.12109375003</v>
      </c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  <c r="HN125" s="126"/>
      <c r="HO125" s="126"/>
      <c r="HP125" s="126"/>
      <c r="HQ125" s="126"/>
    </row>
    <row r="126" spans="1:242" s="20" customFormat="1" ht="13.5" customHeight="1">
      <c r="A126" s="93" t="s">
        <v>1827</v>
      </c>
      <c r="B126" s="111" t="s">
        <v>127</v>
      </c>
      <c r="C126" s="123" t="s">
        <v>126</v>
      </c>
      <c r="D126" s="58">
        <v>0</v>
      </c>
      <c r="E126" s="58">
        <v>0</v>
      </c>
      <c r="F126" s="58">
        <v>165.49</v>
      </c>
      <c r="G126" s="58">
        <v>0</v>
      </c>
      <c r="H126" s="58">
        <v>0</v>
      </c>
      <c r="I126" s="58">
        <f>SUM(G126:H126)/2</f>
        <v>0</v>
      </c>
      <c r="J126" s="58">
        <f t="shared" ref="J126:O133" si="134">SUM(H126:I126)/2</f>
        <v>0</v>
      </c>
      <c r="K126" s="58">
        <f t="shared" si="134"/>
        <v>0</v>
      </c>
      <c r="L126" s="58">
        <f t="shared" si="134"/>
        <v>0</v>
      </c>
      <c r="M126" s="58">
        <f t="shared" si="134"/>
        <v>0</v>
      </c>
      <c r="N126" s="58">
        <f t="shared" si="134"/>
        <v>0</v>
      </c>
      <c r="O126" s="58">
        <f t="shared" si="134"/>
        <v>0</v>
      </c>
      <c r="P126" s="56">
        <f t="shared" si="119"/>
        <v>165.49</v>
      </c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</row>
    <row r="127" spans="1:242" ht="18">
      <c r="A127" s="93" t="s">
        <v>1828</v>
      </c>
      <c r="B127" s="111" t="s">
        <v>1537</v>
      </c>
      <c r="C127" s="123" t="s">
        <v>29</v>
      </c>
      <c r="D127" s="58">
        <v>10059.06</v>
      </c>
      <c r="E127" s="58">
        <v>12649.97</v>
      </c>
      <c r="F127" s="58">
        <v>15845.99</v>
      </c>
      <c r="G127" s="58">
        <v>12739.34</v>
      </c>
      <c r="H127" s="58">
        <v>8315.42</v>
      </c>
      <c r="I127" s="58">
        <f t="shared" ref="I127:I133" si="135">SUM(G127:H127)/2</f>
        <v>10527.380000000001</v>
      </c>
      <c r="J127" s="58">
        <f t="shared" si="134"/>
        <v>9421.4000000000015</v>
      </c>
      <c r="K127" s="58">
        <f t="shared" si="134"/>
        <v>9974.3900000000012</v>
      </c>
      <c r="L127" s="58">
        <f t="shared" si="134"/>
        <v>9697.8950000000004</v>
      </c>
      <c r="M127" s="58">
        <f t="shared" si="134"/>
        <v>9836.1425000000017</v>
      </c>
      <c r="N127" s="58">
        <f t="shared" si="134"/>
        <v>9767.0187500000011</v>
      </c>
      <c r="O127" s="58">
        <f t="shared" si="134"/>
        <v>9801.5806250000023</v>
      </c>
      <c r="P127" s="56">
        <f t="shared" si="119"/>
        <v>128635.58687500001</v>
      </c>
    </row>
    <row r="128" spans="1:242">
      <c r="A128" s="93" t="s">
        <v>1829</v>
      </c>
      <c r="B128" s="111" t="s">
        <v>131</v>
      </c>
      <c r="C128" s="123" t="s">
        <v>29</v>
      </c>
      <c r="D128" s="58">
        <v>32.93</v>
      </c>
      <c r="E128" s="58">
        <v>119.72</v>
      </c>
      <c r="F128" s="58">
        <v>0</v>
      </c>
      <c r="G128" s="58">
        <v>0</v>
      </c>
      <c r="H128" s="58">
        <v>0</v>
      </c>
      <c r="I128" s="58">
        <f t="shared" si="135"/>
        <v>0</v>
      </c>
      <c r="J128" s="58">
        <f t="shared" si="134"/>
        <v>0</v>
      </c>
      <c r="K128" s="58">
        <f t="shared" si="134"/>
        <v>0</v>
      </c>
      <c r="L128" s="58">
        <f t="shared" si="134"/>
        <v>0</v>
      </c>
      <c r="M128" s="58">
        <f t="shared" si="134"/>
        <v>0</v>
      </c>
      <c r="N128" s="58">
        <f t="shared" si="134"/>
        <v>0</v>
      </c>
      <c r="O128" s="58">
        <f t="shared" si="134"/>
        <v>0</v>
      </c>
      <c r="P128" s="56">
        <f t="shared" si="119"/>
        <v>152.65</v>
      </c>
    </row>
    <row r="129" spans="1:242">
      <c r="A129" s="93" t="s">
        <v>1830</v>
      </c>
      <c r="B129" s="111" t="s">
        <v>133</v>
      </c>
      <c r="C129" s="123" t="s">
        <v>29</v>
      </c>
      <c r="D129" s="58">
        <v>456.3</v>
      </c>
      <c r="E129" s="58">
        <v>442.71</v>
      </c>
      <c r="F129" s="58">
        <v>431.62</v>
      </c>
      <c r="G129" s="58">
        <v>422.51</v>
      </c>
      <c r="H129" s="58">
        <v>358.34</v>
      </c>
      <c r="I129" s="58">
        <f t="shared" si="135"/>
        <v>390.42499999999995</v>
      </c>
      <c r="J129" s="58">
        <f t="shared" si="134"/>
        <v>374.38249999999994</v>
      </c>
      <c r="K129" s="58">
        <f t="shared" si="134"/>
        <v>382.40374999999995</v>
      </c>
      <c r="L129" s="58">
        <f t="shared" si="134"/>
        <v>378.39312499999994</v>
      </c>
      <c r="M129" s="58">
        <f t="shared" si="134"/>
        <v>380.39843749999994</v>
      </c>
      <c r="N129" s="58">
        <f t="shared" si="134"/>
        <v>379.39578124999991</v>
      </c>
      <c r="O129" s="58">
        <f t="shared" si="134"/>
        <v>379.8971093749999</v>
      </c>
      <c r="P129" s="56">
        <f t="shared" si="119"/>
        <v>4776.7757031249994</v>
      </c>
    </row>
    <row r="130" spans="1:242">
      <c r="A130" s="93" t="s">
        <v>1831</v>
      </c>
      <c r="B130" s="111" t="s">
        <v>135</v>
      </c>
      <c r="C130" s="123" t="s">
        <v>29</v>
      </c>
      <c r="D130" s="58">
        <v>1042.0999999999999</v>
      </c>
      <c r="E130" s="58">
        <v>1920.48</v>
      </c>
      <c r="F130" s="58">
        <v>1141.4100000000001</v>
      </c>
      <c r="G130" s="58">
        <v>1226.5999999999999</v>
      </c>
      <c r="H130" s="58">
        <v>1358.46</v>
      </c>
      <c r="I130" s="58">
        <f t="shared" si="135"/>
        <v>1292.53</v>
      </c>
      <c r="J130" s="58">
        <f t="shared" si="134"/>
        <v>1325.4949999999999</v>
      </c>
      <c r="K130" s="58">
        <f t="shared" si="134"/>
        <v>1309.0124999999998</v>
      </c>
      <c r="L130" s="58">
        <f t="shared" si="134"/>
        <v>1317.2537499999999</v>
      </c>
      <c r="M130" s="58">
        <f t="shared" si="134"/>
        <v>1313.1331249999998</v>
      </c>
      <c r="N130" s="58">
        <f t="shared" si="134"/>
        <v>1315.1934374999998</v>
      </c>
      <c r="O130" s="58">
        <f t="shared" si="134"/>
        <v>1314.1632812499997</v>
      </c>
      <c r="P130" s="56">
        <f t="shared" si="119"/>
        <v>15875.831093750001</v>
      </c>
    </row>
    <row r="131" spans="1:242">
      <c r="A131" s="93" t="s">
        <v>1832</v>
      </c>
      <c r="B131" s="111" t="s">
        <v>1538</v>
      </c>
      <c r="C131" s="123" t="s">
        <v>139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f t="shared" si="135"/>
        <v>0</v>
      </c>
      <c r="J131" s="58">
        <f t="shared" si="134"/>
        <v>0</v>
      </c>
      <c r="K131" s="58">
        <f t="shared" si="134"/>
        <v>0</v>
      </c>
      <c r="L131" s="58">
        <f t="shared" si="134"/>
        <v>0</v>
      </c>
      <c r="M131" s="58">
        <f t="shared" si="134"/>
        <v>0</v>
      </c>
      <c r="N131" s="58">
        <f t="shared" si="134"/>
        <v>0</v>
      </c>
      <c r="O131" s="58">
        <f t="shared" si="134"/>
        <v>0</v>
      </c>
      <c r="P131" s="56">
        <f t="shared" si="119"/>
        <v>0</v>
      </c>
    </row>
    <row r="132" spans="1:242">
      <c r="A132" s="93" t="s">
        <v>1833</v>
      </c>
      <c r="B132" s="111" t="s">
        <v>142</v>
      </c>
      <c r="C132" s="123" t="s">
        <v>29</v>
      </c>
      <c r="D132" s="58">
        <v>698.73</v>
      </c>
      <c r="E132" s="58">
        <v>1516.93</v>
      </c>
      <c r="F132" s="58">
        <v>282.70999999999998</v>
      </c>
      <c r="G132" s="58">
        <v>368.05</v>
      </c>
      <c r="H132" s="58">
        <v>163.1</v>
      </c>
      <c r="I132" s="58">
        <f t="shared" si="135"/>
        <v>265.57499999999999</v>
      </c>
      <c r="J132" s="58">
        <f t="shared" si="134"/>
        <v>214.33749999999998</v>
      </c>
      <c r="K132" s="58">
        <f t="shared" si="134"/>
        <v>239.95624999999998</v>
      </c>
      <c r="L132" s="58">
        <f t="shared" si="134"/>
        <v>227.14687499999997</v>
      </c>
      <c r="M132" s="58">
        <f t="shared" si="134"/>
        <v>233.55156249999999</v>
      </c>
      <c r="N132" s="58">
        <f t="shared" si="134"/>
        <v>230.34921874999998</v>
      </c>
      <c r="O132" s="58">
        <f t="shared" si="134"/>
        <v>231.95039062499998</v>
      </c>
      <c r="P132" s="56">
        <f t="shared" si="119"/>
        <v>4672.3867968750001</v>
      </c>
    </row>
    <row r="133" spans="1:242">
      <c r="A133" s="93" t="s">
        <v>1834</v>
      </c>
      <c r="B133" s="111" t="s">
        <v>1804</v>
      </c>
      <c r="C133" s="123" t="s">
        <v>29</v>
      </c>
      <c r="D133" s="58">
        <v>56.82</v>
      </c>
      <c r="E133" s="58">
        <v>1091.98</v>
      </c>
      <c r="F133" s="58">
        <v>584.82000000000005</v>
      </c>
      <c r="G133" s="58">
        <v>55.15</v>
      </c>
      <c r="H133" s="58">
        <v>1479.07</v>
      </c>
      <c r="I133" s="58">
        <f t="shared" si="135"/>
        <v>767.11</v>
      </c>
      <c r="J133" s="58">
        <f t="shared" si="134"/>
        <v>1123.0899999999999</v>
      </c>
      <c r="K133" s="58">
        <f t="shared" si="134"/>
        <v>945.09999999999991</v>
      </c>
      <c r="L133" s="58">
        <f t="shared" si="134"/>
        <v>1034.0949999999998</v>
      </c>
      <c r="M133" s="58">
        <f t="shared" si="134"/>
        <v>989.59749999999985</v>
      </c>
      <c r="N133" s="58">
        <f t="shared" si="134"/>
        <v>1011.8462499999998</v>
      </c>
      <c r="O133" s="58">
        <f t="shared" si="134"/>
        <v>1000.7218749999998</v>
      </c>
      <c r="P133" s="56">
        <f t="shared" si="119"/>
        <v>10139.400624999998</v>
      </c>
    </row>
    <row r="134" spans="1:242" s="20" customFormat="1">
      <c r="A134" s="95" t="s">
        <v>3131</v>
      </c>
      <c r="B134" s="110" t="s">
        <v>147</v>
      </c>
      <c r="C134" s="123"/>
      <c r="D134" s="56">
        <f t="shared" ref="D134:P134" si="136">D135</f>
        <v>7482666.2700000005</v>
      </c>
      <c r="E134" s="56">
        <f t="shared" si="136"/>
        <v>974928.77</v>
      </c>
      <c r="F134" s="56">
        <f t="shared" si="136"/>
        <v>806584.04</v>
      </c>
      <c r="G134" s="56">
        <f t="shared" si="136"/>
        <v>707369.14999999991</v>
      </c>
      <c r="H134" s="56">
        <f t="shared" si="136"/>
        <v>645248.03</v>
      </c>
      <c r="I134" s="56">
        <f t="shared" si="136"/>
        <v>676308.59000000008</v>
      </c>
      <c r="J134" s="56">
        <f t="shared" si="136"/>
        <v>660778.31000000017</v>
      </c>
      <c r="K134" s="56">
        <f t="shared" si="136"/>
        <v>668543.45000000007</v>
      </c>
      <c r="L134" s="56">
        <f t="shared" si="136"/>
        <v>664660.88000000012</v>
      </c>
      <c r="M134" s="56">
        <f t="shared" si="136"/>
        <v>666602.16500000004</v>
      </c>
      <c r="N134" s="56">
        <f t="shared" si="136"/>
        <v>665631.52249999996</v>
      </c>
      <c r="O134" s="56">
        <f t="shared" si="136"/>
        <v>666116.84375000012</v>
      </c>
      <c r="P134" s="56">
        <f t="shared" si="136"/>
        <v>15285438.021250002</v>
      </c>
      <c r="HR134" s="102"/>
      <c r="HS134" s="102"/>
      <c r="HT134" s="102"/>
      <c r="HU134" s="102"/>
      <c r="HV134" s="102"/>
      <c r="HW134" s="102"/>
      <c r="HX134" s="102"/>
      <c r="HY134" s="102"/>
      <c r="HZ134" s="102"/>
      <c r="IA134" s="102"/>
      <c r="IB134" s="102"/>
      <c r="IC134" s="102"/>
      <c r="ID134" s="102"/>
      <c r="IE134" s="102"/>
      <c r="IF134" s="102"/>
      <c r="IG134" s="102"/>
      <c r="IH134" s="102"/>
    </row>
    <row r="135" spans="1:242">
      <c r="A135" s="95" t="s">
        <v>3132</v>
      </c>
      <c r="B135" s="110" t="s">
        <v>3133</v>
      </c>
      <c r="C135" s="123"/>
      <c r="D135" s="56">
        <f t="shared" ref="D135:J135" si="137">SUM(D136+D150+D157+D143)</f>
        <v>7482666.2700000005</v>
      </c>
      <c r="E135" s="56">
        <f t="shared" si="137"/>
        <v>974928.77</v>
      </c>
      <c r="F135" s="56">
        <f t="shared" si="137"/>
        <v>806584.04</v>
      </c>
      <c r="G135" s="56">
        <f t="shared" si="137"/>
        <v>707369.14999999991</v>
      </c>
      <c r="H135" s="56">
        <f t="shared" si="137"/>
        <v>645248.03</v>
      </c>
      <c r="I135" s="56">
        <f t="shared" si="137"/>
        <v>676308.59000000008</v>
      </c>
      <c r="J135" s="56">
        <f t="shared" si="137"/>
        <v>660778.31000000017</v>
      </c>
      <c r="K135" s="56">
        <f t="shared" ref="K135:P135" si="138">SUM(K136+K150+K157+K143)</f>
        <v>668543.45000000007</v>
      </c>
      <c r="L135" s="56">
        <f t="shared" si="138"/>
        <v>664660.88000000012</v>
      </c>
      <c r="M135" s="56">
        <f t="shared" si="138"/>
        <v>666602.16500000004</v>
      </c>
      <c r="N135" s="56">
        <f t="shared" si="138"/>
        <v>665631.52249999996</v>
      </c>
      <c r="O135" s="56">
        <f t="shared" si="138"/>
        <v>666116.84375000012</v>
      </c>
      <c r="P135" s="56">
        <f t="shared" si="138"/>
        <v>15285438.021250002</v>
      </c>
    </row>
    <row r="136" spans="1:242" s="20" customFormat="1">
      <c r="A136" s="95" t="s">
        <v>3134</v>
      </c>
      <c r="B136" s="110" t="s">
        <v>3135</v>
      </c>
      <c r="C136" s="123"/>
      <c r="D136" s="56">
        <f t="shared" ref="D136:I136" si="139">SUM(D137:D142)</f>
        <v>7191656</v>
      </c>
      <c r="E136" s="56">
        <f t="shared" si="139"/>
        <v>771834</v>
      </c>
      <c r="F136" s="56">
        <f t="shared" si="139"/>
        <v>612271.67000000004</v>
      </c>
      <c r="G136" s="56">
        <f t="shared" si="139"/>
        <v>537549.81999999995</v>
      </c>
      <c r="H136" s="56">
        <f t="shared" si="139"/>
        <v>478821.16000000003</v>
      </c>
      <c r="I136" s="56">
        <f t="shared" si="139"/>
        <v>508185.49000000005</v>
      </c>
      <c r="J136" s="56">
        <f t="shared" ref="J136:P136" si="140">SUM(J137:J142)</f>
        <v>493503.32500000007</v>
      </c>
      <c r="K136" s="56">
        <f t="shared" si="140"/>
        <v>500844.40750000009</v>
      </c>
      <c r="L136" s="56">
        <f t="shared" si="140"/>
        <v>497173.86625000008</v>
      </c>
      <c r="M136" s="56">
        <f t="shared" si="140"/>
        <v>499009.13687500003</v>
      </c>
      <c r="N136" s="56">
        <f t="shared" si="140"/>
        <v>498091.50156249997</v>
      </c>
      <c r="O136" s="56">
        <f t="shared" si="140"/>
        <v>498550.31921875</v>
      </c>
      <c r="P136" s="56">
        <f t="shared" si="140"/>
        <v>13087490.696406253</v>
      </c>
      <c r="HR136" s="102"/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  <c r="IC136" s="102"/>
      <c r="ID136" s="102"/>
      <c r="IE136" s="102"/>
      <c r="IF136" s="102"/>
      <c r="IG136" s="102"/>
      <c r="IH136" s="102"/>
    </row>
    <row r="137" spans="1:242">
      <c r="A137" s="93" t="s">
        <v>3136</v>
      </c>
      <c r="B137" s="111" t="s">
        <v>149</v>
      </c>
      <c r="C137" s="123" t="s">
        <v>29</v>
      </c>
      <c r="D137" s="58">
        <v>60806.73</v>
      </c>
      <c r="E137" s="58">
        <v>57167.27</v>
      </c>
      <c r="F137" s="58">
        <v>36108.089999999997</v>
      </c>
      <c r="G137" s="58">
        <v>27719.56</v>
      </c>
      <c r="H137" s="58">
        <v>37202.6</v>
      </c>
      <c r="I137" s="58">
        <f>SUM(G137:H137)/2</f>
        <v>32461.08</v>
      </c>
      <c r="J137" s="58">
        <f t="shared" ref="J137:O142" si="141">SUM(H137:I137)/2</f>
        <v>34831.839999999997</v>
      </c>
      <c r="K137" s="58">
        <f t="shared" si="141"/>
        <v>33646.46</v>
      </c>
      <c r="L137" s="58">
        <f t="shared" si="141"/>
        <v>34239.149999999994</v>
      </c>
      <c r="M137" s="58">
        <f t="shared" si="141"/>
        <v>33942.804999999993</v>
      </c>
      <c r="N137" s="58">
        <f t="shared" si="141"/>
        <v>34090.977499999994</v>
      </c>
      <c r="O137" s="58">
        <f t="shared" si="141"/>
        <v>34016.891249999993</v>
      </c>
      <c r="P137" s="56">
        <f t="shared" ref="P137:P163" si="142">SUM(D137:O137)</f>
        <v>456233.45374999999</v>
      </c>
    </row>
    <row r="138" spans="1:242">
      <c r="A138" s="93" t="s">
        <v>3137</v>
      </c>
      <c r="B138" s="111" t="s">
        <v>151</v>
      </c>
      <c r="C138" s="123" t="s">
        <v>29</v>
      </c>
      <c r="D138" s="58">
        <v>87902.21</v>
      </c>
      <c r="E138" s="58">
        <v>77597.73</v>
      </c>
      <c r="F138" s="58">
        <v>75037.52</v>
      </c>
      <c r="G138" s="58">
        <v>82456.86</v>
      </c>
      <c r="H138" s="58">
        <v>93604.09</v>
      </c>
      <c r="I138" s="58">
        <f t="shared" ref="I138:I142" si="143">SUM(G138:H138)/2</f>
        <v>88030.475000000006</v>
      </c>
      <c r="J138" s="58">
        <f t="shared" si="141"/>
        <v>90817.282500000001</v>
      </c>
      <c r="K138" s="58">
        <f t="shared" si="141"/>
        <v>89423.878750000003</v>
      </c>
      <c r="L138" s="58">
        <f t="shared" si="141"/>
        <v>90120.580625000002</v>
      </c>
      <c r="M138" s="58">
        <f t="shared" si="141"/>
        <v>89772.229687500003</v>
      </c>
      <c r="N138" s="58">
        <f t="shared" si="141"/>
        <v>89946.405156249995</v>
      </c>
      <c r="O138" s="58">
        <f t="shared" si="141"/>
        <v>89859.317421874992</v>
      </c>
      <c r="P138" s="56">
        <f t="shared" si="142"/>
        <v>1044568.5791406251</v>
      </c>
    </row>
    <row r="139" spans="1:242">
      <c r="A139" s="93" t="s">
        <v>3138</v>
      </c>
      <c r="B139" s="111" t="s">
        <v>153</v>
      </c>
      <c r="C139" s="123" t="s">
        <v>29</v>
      </c>
      <c r="D139" s="58">
        <v>7037829.5700000003</v>
      </c>
      <c r="E139" s="58">
        <v>631999.36</v>
      </c>
      <c r="F139" s="58">
        <v>495992.88</v>
      </c>
      <c r="G139" s="58">
        <v>422458.91</v>
      </c>
      <c r="H139" s="58">
        <v>342897.9</v>
      </c>
      <c r="I139" s="58">
        <f t="shared" si="143"/>
        <v>382678.40500000003</v>
      </c>
      <c r="J139" s="58">
        <f t="shared" si="141"/>
        <v>362788.15250000003</v>
      </c>
      <c r="K139" s="58">
        <f t="shared" si="141"/>
        <v>372733.27875000006</v>
      </c>
      <c r="L139" s="58">
        <f t="shared" si="141"/>
        <v>367760.71562500007</v>
      </c>
      <c r="M139" s="58">
        <f t="shared" si="141"/>
        <v>370246.99718750006</v>
      </c>
      <c r="N139" s="58">
        <f t="shared" si="141"/>
        <v>369003.85640625004</v>
      </c>
      <c r="O139" s="58">
        <f t="shared" si="141"/>
        <v>369625.42679687508</v>
      </c>
      <c r="P139" s="56">
        <f t="shared" si="142"/>
        <v>11526015.452265628</v>
      </c>
    </row>
    <row r="140" spans="1:242">
      <c r="A140" s="93" t="s">
        <v>3139</v>
      </c>
      <c r="B140" s="111" t="s">
        <v>157</v>
      </c>
      <c r="C140" s="123" t="s">
        <v>29</v>
      </c>
      <c r="D140" s="58">
        <v>81.27</v>
      </c>
      <c r="E140" s="58">
        <v>81.27</v>
      </c>
      <c r="F140" s="58">
        <v>162.54</v>
      </c>
      <c r="G140" s="58">
        <v>0</v>
      </c>
      <c r="H140" s="58">
        <v>237.54</v>
      </c>
      <c r="I140" s="58">
        <f t="shared" si="143"/>
        <v>118.77</v>
      </c>
      <c r="J140" s="58">
        <f t="shared" si="141"/>
        <v>178.155</v>
      </c>
      <c r="K140" s="58">
        <f t="shared" si="141"/>
        <v>148.46250000000001</v>
      </c>
      <c r="L140" s="58">
        <f t="shared" si="141"/>
        <v>163.30875</v>
      </c>
      <c r="M140" s="58">
        <f t="shared" si="141"/>
        <v>155.885625</v>
      </c>
      <c r="N140" s="58">
        <f t="shared" si="141"/>
        <v>159.59718750000002</v>
      </c>
      <c r="O140" s="58">
        <f t="shared" si="141"/>
        <v>157.74140625000001</v>
      </c>
      <c r="P140" s="56">
        <f t="shared" si="142"/>
        <v>1644.5404687499997</v>
      </c>
    </row>
    <row r="141" spans="1:242">
      <c r="A141" s="93" t="s">
        <v>3140</v>
      </c>
      <c r="B141" s="111" t="s">
        <v>159</v>
      </c>
      <c r="C141" s="123" t="s">
        <v>29</v>
      </c>
      <c r="D141" s="58">
        <v>5036.22</v>
      </c>
      <c r="E141" s="58">
        <v>4988.37</v>
      </c>
      <c r="F141" s="58">
        <v>4970.6400000000003</v>
      </c>
      <c r="G141" s="58">
        <v>4914.49</v>
      </c>
      <c r="H141" s="58">
        <v>4879.03</v>
      </c>
      <c r="I141" s="58">
        <f t="shared" si="143"/>
        <v>4896.76</v>
      </c>
      <c r="J141" s="58">
        <f t="shared" si="141"/>
        <v>4887.8950000000004</v>
      </c>
      <c r="K141" s="58">
        <f t="shared" si="141"/>
        <v>4892.3275000000003</v>
      </c>
      <c r="L141" s="58">
        <f t="shared" si="141"/>
        <v>4890.1112499999999</v>
      </c>
      <c r="M141" s="58">
        <f t="shared" si="141"/>
        <v>4891.2193750000006</v>
      </c>
      <c r="N141" s="58">
        <f t="shared" si="141"/>
        <v>4890.6653125000003</v>
      </c>
      <c r="O141" s="58">
        <f t="shared" si="141"/>
        <v>4890.9423437500009</v>
      </c>
      <c r="P141" s="56">
        <f t="shared" si="142"/>
        <v>59028.670781250003</v>
      </c>
    </row>
    <row r="142" spans="1:242">
      <c r="A142" s="93" t="s">
        <v>3141</v>
      </c>
      <c r="B142" s="111" t="s">
        <v>161</v>
      </c>
      <c r="C142" s="123" t="s">
        <v>29</v>
      </c>
      <c r="D142" s="58">
        <v>0</v>
      </c>
      <c r="E142" s="58">
        <v>0</v>
      </c>
      <c r="F142" s="58"/>
      <c r="G142" s="58"/>
      <c r="H142" s="58"/>
      <c r="I142" s="58">
        <f t="shared" si="143"/>
        <v>0</v>
      </c>
      <c r="J142" s="58">
        <f t="shared" si="141"/>
        <v>0</v>
      </c>
      <c r="K142" s="58">
        <f t="shared" si="141"/>
        <v>0</v>
      </c>
      <c r="L142" s="58">
        <f t="shared" si="141"/>
        <v>0</v>
      </c>
      <c r="M142" s="58">
        <f t="shared" si="141"/>
        <v>0</v>
      </c>
      <c r="N142" s="58">
        <f t="shared" si="141"/>
        <v>0</v>
      </c>
      <c r="O142" s="58">
        <f t="shared" si="141"/>
        <v>0</v>
      </c>
      <c r="P142" s="56">
        <f t="shared" si="142"/>
        <v>0</v>
      </c>
    </row>
    <row r="143" spans="1:242" s="20" customFormat="1" ht="13.5" customHeight="1">
      <c r="A143" s="95" t="s">
        <v>3142</v>
      </c>
      <c r="B143" s="110" t="s">
        <v>3143</v>
      </c>
      <c r="C143" s="123"/>
      <c r="D143" s="56">
        <f t="shared" ref="D143:I143" si="144">SUM(D144:D149)</f>
        <v>5030.4000000000005</v>
      </c>
      <c r="E143" s="56">
        <f t="shared" si="144"/>
        <v>7232.75</v>
      </c>
      <c r="F143" s="56">
        <f t="shared" si="144"/>
        <v>10507.07</v>
      </c>
      <c r="G143" s="56">
        <f t="shared" si="144"/>
        <v>9338.7699999999986</v>
      </c>
      <c r="H143" s="56">
        <f t="shared" si="144"/>
        <v>7306.74</v>
      </c>
      <c r="I143" s="56">
        <f t="shared" si="144"/>
        <v>8322.7549999999992</v>
      </c>
      <c r="J143" s="56">
        <f t="shared" ref="J143:P143" si="145">SUM(J144:J149)</f>
        <v>7814.7474999999995</v>
      </c>
      <c r="K143" s="56">
        <f t="shared" si="145"/>
        <v>8068.7512500000003</v>
      </c>
      <c r="L143" s="56">
        <f t="shared" si="145"/>
        <v>7941.7493749999985</v>
      </c>
      <c r="M143" s="56">
        <f t="shared" si="145"/>
        <v>8005.2503124999994</v>
      </c>
      <c r="N143" s="56">
        <f t="shared" si="145"/>
        <v>7973.4998437499989</v>
      </c>
      <c r="O143" s="56">
        <f t="shared" si="145"/>
        <v>7989.3750781249983</v>
      </c>
      <c r="P143" s="56">
        <f t="shared" si="145"/>
        <v>95531.858359374994</v>
      </c>
      <c r="HR143" s="102"/>
      <c r="HS143" s="102"/>
      <c r="HT143" s="102"/>
      <c r="HU143" s="102"/>
      <c r="HV143" s="102"/>
      <c r="HW143" s="102"/>
      <c r="HX143" s="102"/>
      <c r="HY143" s="102"/>
      <c r="HZ143" s="102"/>
      <c r="IA143" s="102"/>
      <c r="IB143" s="102"/>
      <c r="IC143" s="102"/>
      <c r="ID143" s="102"/>
      <c r="IE143" s="102"/>
      <c r="IF143" s="102"/>
      <c r="IG143" s="102"/>
      <c r="IH143" s="102"/>
    </row>
    <row r="144" spans="1:242" s="103" customFormat="1">
      <c r="A144" s="93" t="s">
        <v>3144</v>
      </c>
      <c r="B144" s="111" t="s">
        <v>1750</v>
      </c>
      <c r="C144" s="123" t="s">
        <v>29</v>
      </c>
      <c r="D144" s="58">
        <v>0</v>
      </c>
      <c r="E144" s="58">
        <v>0</v>
      </c>
      <c r="F144" s="58">
        <v>264.77999999999997</v>
      </c>
      <c r="G144" s="58">
        <v>1.5</v>
      </c>
      <c r="H144" s="58">
        <v>1.79</v>
      </c>
      <c r="I144" s="58">
        <f>SUM(G144:H144)/2</f>
        <v>1.645</v>
      </c>
      <c r="J144" s="58">
        <f t="shared" ref="J144:O149" si="146">SUM(H144:I144)/2</f>
        <v>1.7175</v>
      </c>
      <c r="K144" s="58">
        <f t="shared" si="146"/>
        <v>1.6812499999999999</v>
      </c>
      <c r="L144" s="58">
        <f t="shared" si="146"/>
        <v>1.6993749999999999</v>
      </c>
      <c r="M144" s="58">
        <f t="shared" si="146"/>
        <v>1.6903124999999999</v>
      </c>
      <c r="N144" s="58">
        <f t="shared" si="146"/>
        <v>1.69484375</v>
      </c>
      <c r="O144" s="58">
        <f t="shared" si="146"/>
        <v>1.6925781249999998</v>
      </c>
      <c r="P144" s="56">
        <f t="shared" si="142"/>
        <v>279.89085937499993</v>
      </c>
      <c r="HR144" s="102"/>
      <c r="HS144" s="102"/>
      <c r="HT144" s="102"/>
      <c r="HU144" s="102"/>
      <c r="HV144" s="102"/>
      <c r="HW144" s="102"/>
      <c r="HX144" s="102"/>
      <c r="HY144" s="102"/>
      <c r="HZ144" s="102"/>
      <c r="IA144" s="102"/>
      <c r="IB144" s="102"/>
      <c r="IC144" s="102"/>
      <c r="ID144" s="102"/>
      <c r="IE144" s="102"/>
      <c r="IF144" s="102"/>
      <c r="IG144" s="102"/>
      <c r="IH144" s="102"/>
    </row>
    <row r="145" spans="1:242" s="103" customFormat="1">
      <c r="A145" s="93" t="s">
        <v>3145</v>
      </c>
      <c r="B145" s="111" t="s">
        <v>1752</v>
      </c>
      <c r="C145" s="123" t="s">
        <v>29</v>
      </c>
      <c r="D145" s="58">
        <v>147.22</v>
      </c>
      <c r="E145" s="58">
        <v>262.63</v>
      </c>
      <c r="F145" s="58">
        <v>191.58</v>
      </c>
      <c r="G145" s="58">
        <v>213.06</v>
      </c>
      <c r="H145" s="58">
        <v>582.80999999999995</v>
      </c>
      <c r="I145" s="58">
        <f t="shared" ref="I145:I149" si="147">SUM(G145:H145)/2</f>
        <v>397.93499999999995</v>
      </c>
      <c r="J145" s="58">
        <f t="shared" si="146"/>
        <v>490.37249999999995</v>
      </c>
      <c r="K145" s="58">
        <f t="shared" si="146"/>
        <v>444.15374999999995</v>
      </c>
      <c r="L145" s="58">
        <f t="shared" si="146"/>
        <v>467.26312499999995</v>
      </c>
      <c r="M145" s="58">
        <f t="shared" si="146"/>
        <v>455.70843749999995</v>
      </c>
      <c r="N145" s="58">
        <f t="shared" si="146"/>
        <v>461.48578124999995</v>
      </c>
      <c r="O145" s="58">
        <f t="shared" si="146"/>
        <v>458.59710937499995</v>
      </c>
      <c r="P145" s="56">
        <f t="shared" si="142"/>
        <v>4572.8157031249993</v>
      </c>
      <c r="HR145" s="102"/>
      <c r="HS145" s="102"/>
      <c r="HT145" s="102"/>
      <c r="HU145" s="102"/>
      <c r="HV145" s="102"/>
      <c r="HW145" s="102"/>
      <c r="HX145" s="102"/>
      <c r="HY145" s="102"/>
      <c r="HZ145" s="102"/>
      <c r="IA145" s="102"/>
      <c r="IB145" s="102"/>
      <c r="IC145" s="102"/>
      <c r="ID145" s="102"/>
      <c r="IE145" s="102"/>
      <c r="IF145" s="102"/>
      <c r="IG145" s="102"/>
      <c r="IH145" s="102"/>
    </row>
    <row r="146" spans="1:242" s="103" customFormat="1">
      <c r="A146" s="93" t="s">
        <v>3146</v>
      </c>
      <c r="B146" s="111" t="s">
        <v>1754</v>
      </c>
      <c r="C146" s="123" t="s">
        <v>29</v>
      </c>
      <c r="D146" s="58">
        <v>4883.18</v>
      </c>
      <c r="E146" s="58">
        <v>6963.03</v>
      </c>
      <c r="F146" s="58">
        <v>10044.14</v>
      </c>
      <c r="G146" s="58">
        <v>9124.2099999999991</v>
      </c>
      <c r="H146" s="58">
        <v>6718.73</v>
      </c>
      <c r="I146" s="58">
        <f t="shared" si="147"/>
        <v>7921.4699999999993</v>
      </c>
      <c r="J146" s="58">
        <f t="shared" si="146"/>
        <v>7320.0999999999995</v>
      </c>
      <c r="K146" s="58">
        <f t="shared" si="146"/>
        <v>7620.7849999999999</v>
      </c>
      <c r="L146" s="58">
        <f t="shared" si="146"/>
        <v>7470.4424999999992</v>
      </c>
      <c r="M146" s="58">
        <f t="shared" si="146"/>
        <v>7545.6137499999995</v>
      </c>
      <c r="N146" s="58">
        <f t="shared" si="146"/>
        <v>7508.0281249999989</v>
      </c>
      <c r="O146" s="58">
        <f t="shared" si="146"/>
        <v>7526.8209374999988</v>
      </c>
      <c r="P146" s="56">
        <f t="shared" si="142"/>
        <v>90646.550312499996</v>
      </c>
      <c r="HR146" s="102"/>
      <c r="HS146" s="102"/>
      <c r="HT146" s="102"/>
      <c r="HU146" s="102"/>
      <c r="HV146" s="102"/>
      <c r="HW146" s="102"/>
      <c r="HX146" s="102"/>
      <c r="HY146" s="102"/>
      <c r="HZ146" s="102"/>
      <c r="IA146" s="102"/>
      <c r="IB146" s="102"/>
      <c r="IC146" s="102"/>
      <c r="ID146" s="102"/>
      <c r="IE146" s="102"/>
      <c r="IF146" s="102"/>
      <c r="IG146" s="102"/>
      <c r="IH146" s="102"/>
    </row>
    <row r="147" spans="1:242" s="103" customFormat="1" ht="18">
      <c r="A147" s="93" t="s">
        <v>3147</v>
      </c>
      <c r="B147" s="111" t="s">
        <v>1756</v>
      </c>
      <c r="C147" s="123" t="s">
        <v>29</v>
      </c>
      <c r="D147" s="58">
        <v>0</v>
      </c>
      <c r="E147" s="58">
        <v>7.09</v>
      </c>
      <c r="F147" s="58">
        <v>6.57</v>
      </c>
      <c r="G147" s="58">
        <v>0</v>
      </c>
      <c r="H147" s="58">
        <v>3.41</v>
      </c>
      <c r="I147" s="58">
        <f t="shared" si="147"/>
        <v>1.7050000000000001</v>
      </c>
      <c r="J147" s="58">
        <f t="shared" si="146"/>
        <v>2.5575000000000001</v>
      </c>
      <c r="K147" s="58">
        <f t="shared" si="146"/>
        <v>2.1312500000000001</v>
      </c>
      <c r="L147" s="58">
        <f t="shared" si="146"/>
        <v>2.3443750000000003</v>
      </c>
      <c r="M147" s="58">
        <f t="shared" si="146"/>
        <v>2.2378125000000004</v>
      </c>
      <c r="N147" s="58">
        <f t="shared" si="146"/>
        <v>2.2910937500000004</v>
      </c>
      <c r="O147" s="58">
        <f t="shared" si="146"/>
        <v>2.2644531250000002</v>
      </c>
      <c r="P147" s="56">
        <f t="shared" si="142"/>
        <v>32.601484375000005</v>
      </c>
      <c r="HR147" s="102"/>
      <c r="HS147" s="102"/>
      <c r="HT147" s="102"/>
      <c r="HU147" s="102"/>
      <c r="HV147" s="102"/>
      <c r="HW147" s="102"/>
      <c r="HX147" s="102"/>
      <c r="HY147" s="102"/>
      <c r="HZ147" s="102"/>
      <c r="IA147" s="102"/>
      <c r="IB147" s="102"/>
      <c r="IC147" s="102"/>
      <c r="ID147" s="102"/>
      <c r="IE147" s="102"/>
      <c r="IF147" s="102"/>
      <c r="IG147" s="102"/>
      <c r="IH147" s="102"/>
    </row>
    <row r="148" spans="1:242" s="103" customFormat="1">
      <c r="A148" s="93" t="s">
        <v>3148</v>
      </c>
      <c r="B148" s="111" t="s">
        <v>1757</v>
      </c>
      <c r="C148" s="123" t="s">
        <v>29</v>
      </c>
      <c r="D148" s="58">
        <v>0</v>
      </c>
      <c r="E148" s="58">
        <v>0</v>
      </c>
      <c r="F148" s="58"/>
      <c r="G148" s="58">
        <v>0</v>
      </c>
      <c r="H148" s="58"/>
      <c r="I148" s="58">
        <f t="shared" si="147"/>
        <v>0</v>
      </c>
      <c r="J148" s="58">
        <f t="shared" si="146"/>
        <v>0</v>
      </c>
      <c r="K148" s="58">
        <f t="shared" si="146"/>
        <v>0</v>
      </c>
      <c r="L148" s="58">
        <f t="shared" si="146"/>
        <v>0</v>
      </c>
      <c r="M148" s="58">
        <f t="shared" si="146"/>
        <v>0</v>
      </c>
      <c r="N148" s="58">
        <f t="shared" si="146"/>
        <v>0</v>
      </c>
      <c r="O148" s="58">
        <f t="shared" si="146"/>
        <v>0</v>
      </c>
      <c r="P148" s="56">
        <f t="shared" si="142"/>
        <v>0</v>
      </c>
      <c r="HR148" s="102"/>
      <c r="HS148" s="102"/>
      <c r="HT148" s="102"/>
      <c r="HU148" s="102"/>
      <c r="HV148" s="102"/>
      <c r="HW148" s="102"/>
      <c r="HX148" s="102"/>
      <c r="HY148" s="102"/>
      <c r="HZ148" s="102"/>
      <c r="IA148" s="102"/>
      <c r="IB148" s="102"/>
      <c r="IC148" s="102"/>
      <c r="ID148" s="102"/>
      <c r="IE148" s="102"/>
      <c r="IF148" s="102"/>
      <c r="IG148" s="102"/>
      <c r="IH148" s="102"/>
    </row>
    <row r="149" spans="1:242" s="103" customFormat="1">
      <c r="A149" s="93" t="s">
        <v>3149</v>
      </c>
      <c r="B149" s="111" t="s">
        <v>1758</v>
      </c>
      <c r="C149" s="123" t="s">
        <v>29</v>
      </c>
      <c r="D149" s="58">
        <v>0</v>
      </c>
      <c r="E149" s="58">
        <v>0</v>
      </c>
      <c r="F149" s="58"/>
      <c r="G149" s="58">
        <v>0</v>
      </c>
      <c r="H149" s="58"/>
      <c r="I149" s="58">
        <f t="shared" si="147"/>
        <v>0</v>
      </c>
      <c r="J149" s="58">
        <f t="shared" si="146"/>
        <v>0</v>
      </c>
      <c r="K149" s="58">
        <f t="shared" si="146"/>
        <v>0</v>
      </c>
      <c r="L149" s="58">
        <f t="shared" si="146"/>
        <v>0</v>
      </c>
      <c r="M149" s="58">
        <f t="shared" si="146"/>
        <v>0</v>
      </c>
      <c r="N149" s="58">
        <f t="shared" si="146"/>
        <v>0</v>
      </c>
      <c r="O149" s="58">
        <f t="shared" si="146"/>
        <v>0</v>
      </c>
      <c r="P149" s="56">
        <f t="shared" si="142"/>
        <v>0</v>
      </c>
      <c r="HR149" s="102"/>
      <c r="HS149" s="102"/>
      <c r="HT149" s="102"/>
      <c r="HU149" s="102"/>
      <c r="HV149" s="102"/>
      <c r="HW149" s="102"/>
      <c r="HX149" s="102"/>
      <c r="HY149" s="102"/>
      <c r="HZ149" s="102"/>
      <c r="IA149" s="102"/>
      <c r="IB149" s="102"/>
      <c r="IC149" s="102"/>
      <c r="ID149" s="102"/>
      <c r="IE149" s="102"/>
      <c r="IF149" s="102"/>
      <c r="IG149" s="102"/>
      <c r="IH149" s="102"/>
    </row>
    <row r="150" spans="1:242" s="20" customFormat="1" ht="13.5" customHeight="1">
      <c r="A150" s="95" t="s">
        <v>3150</v>
      </c>
      <c r="B150" s="110" t="s">
        <v>1759</v>
      </c>
      <c r="C150" s="123"/>
      <c r="D150" s="56">
        <f t="shared" ref="D150:I150" si="148">SUM(D151:D156)</f>
        <v>211543.94999999998</v>
      </c>
      <c r="E150" s="56">
        <f t="shared" si="148"/>
        <v>139953.09</v>
      </c>
      <c r="F150" s="56">
        <f t="shared" si="148"/>
        <v>123321.28</v>
      </c>
      <c r="G150" s="56">
        <f t="shared" si="148"/>
        <v>106640.11</v>
      </c>
      <c r="H150" s="56">
        <f t="shared" si="148"/>
        <v>109015.92</v>
      </c>
      <c r="I150" s="56">
        <f t="shared" si="148"/>
        <v>107828.01500000001</v>
      </c>
      <c r="J150" s="56">
        <f t="shared" ref="J150:P150" si="149">SUM(J151:J156)</f>
        <v>108421.96750000001</v>
      </c>
      <c r="K150" s="56">
        <f t="shared" si="149"/>
        <v>108124.99125000001</v>
      </c>
      <c r="L150" s="56">
        <f t="shared" si="149"/>
        <v>108273.47937500002</v>
      </c>
      <c r="M150" s="56">
        <f t="shared" si="149"/>
        <v>108199.23531250002</v>
      </c>
      <c r="N150" s="56">
        <f t="shared" si="149"/>
        <v>108236.35734375002</v>
      </c>
      <c r="O150" s="56">
        <f t="shared" si="149"/>
        <v>108217.79632812501</v>
      </c>
      <c r="P150" s="56">
        <f t="shared" si="149"/>
        <v>1447776.192109375</v>
      </c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  <c r="IE150" s="102"/>
      <c r="IF150" s="102"/>
      <c r="IG150" s="102"/>
      <c r="IH150" s="102"/>
    </row>
    <row r="151" spans="1:242" s="103" customFormat="1">
      <c r="A151" s="93" t="s">
        <v>3151</v>
      </c>
      <c r="B151" s="111" t="s">
        <v>1761</v>
      </c>
      <c r="C151" s="123" t="s">
        <v>29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f>SUM(G151:H151)/2</f>
        <v>0</v>
      </c>
      <c r="J151" s="58">
        <f t="shared" ref="J151:O156" si="150">SUM(H151:I151)/2</f>
        <v>0</v>
      </c>
      <c r="K151" s="58">
        <f t="shared" si="150"/>
        <v>0</v>
      </c>
      <c r="L151" s="58">
        <f t="shared" si="150"/>
        <v>0</v>
      </c>
      <c r="M151" s="58">
        <f t="shared" si="150"/>
        <v>0</v>
      </c>
      <c r="N151" s="58">
        <f t="shared" si="150"/>
        <v>0</v>
      </c>
      <c r="O151" s="58">
        <f t="shared" si="150"/>
        <v>0</v>
      </c>
      <c r="P151" s="56">
        <f t="shared" si="142"/>
        <v>0</v>
      </c>
      <c r="HR151" s="102"/>
      <c r="HS151" s="102"/>
      <c r="HT151" s="102"/>
      <c r="HU151" s="102"/>
      <c r="HV151" s="102"/>
      <c r="HW151" s="102"/>
      <c r="HX151" s="102"/>
      <c r="HY151" s="102"/>
      <c r="HZ151" s="102"/>
      <c r="IA151" s="102"/>
      <c r="IB151" s="102"/>
      <c r="IC151" s="102"/>
      <c r="ID151" s="102"/>
      <c r="IE151" s="102"/>
      <c r="IF151" s="102"/>
      <c r="IG151" s="102"/>
      <c r="IH151" s="102"/>
    </row>
    <row r="152" spans="1:242" s="103" customFormat="1">
      <c r="A152" s="93" t="s">
        <v>3152</v>
      </c>
      <c r="B152" s="111" t="s">
        <v>1763</v>
      </c>
      <c r="C152" s="123" t="s">
        <v>29</v>
      </c>
      <c r="D152" s="58">
        <v>20103.84</v>
      </c>
      <c r="E152" s="58">
        <v>11977.93</v>
      </c>
      <c r="F152" s="58">
        <v>7086.65</v>
      </c>
      <c r="G152" s="58">
        <v>6901.04</v>
      </c>
      <c r="H152" s="58">
        <v>7989.22</v>
      </c>
      <c r="I152" s="58">
        <f t="shared" ref="I152:I156" si="151">SUM(G152:H152)/2</f>
        <v>7445.13</v>
      </c>
      <c r="J152" s="58">
        <f t="shared" si="150"/>
        <v>7717.1750000000002</v>
      </c>
      <c r="K152" s="58">
        <f t="shared" si="150"/>
        <v>7581.1525000000001</v>
      </c>
      <c r="L152" s="58">
        <f t="shared" si="150"/>
        <v>7649.1637499999997</v>
      </c>
      <c r="M152" s="58">
        <f t="shared" si="150"/>
        <v>7615.1581249999999</v>
      </c>
      <c r="N152" s="58">
        <f t="shared" si="150"/>
        <v>7632.1609374999998</v>
      </c>
      <c r="O152" s="58">
        <f t="shared" si="150"/>
        <v>7623.6595312499994</v>
      </c>
      <c r="P152" s="56">
        <f t="shared" si="142"/>
        <v>107322.27984374999</v>
      </c>
      <c r="HR152" s="102"/>
      <c r="HS152" s="102"/>
      <c r="HT152" s="102"/>
      <c r="HU152" s="102"/>
      <c r="HV152" s="102"/>
      <c r="HW152" s="102"/>
      <c r="HX152" s="102"/>
      <c r="HY152" s="102"/>
      <c r="HZ152" s="102"/>
      <c r="IA152" s="102"/>
      <c r="IB152" s="102"/>
      <c r="IC152" s="102"/>
      <c r="ID152" s="102"/>
      <c r="IE152" s="102"/>
      <c r="IF152" s="102"/>
      <c r="IG152" s="102"/>
      <c r="IH152" s="102"/>
    </row>
    <row r="153" spans="1:242" s="103" customFormat="1">
      <c r="A153" s="93" t="s">
        <v>3153</v>
      </c>
      <c r="B153" s="111" t="s">
        <v>1765</v>
      </c>
      <c r="C153" s="123" t="s">
        <v>29</v>
      </c>
      <c r="D153" s="58">
        <v>191440.11</v>
      </c>
      <c r="E153" s="58">
        <v>127975.16</v>
      </c>
      <c r="F153" s="58">
        <v>116234.63</v>
      </c>
      <c r="G153" s="58">
        <v>99739.07</v>
      </c>
      <c r="H153" s="58">
        <v>101026.7</v>
      </c>
      <c r="I153" s="58">
        <f t="shared" si="151"/>
        <v>100382.88500000001</v>
      </c>
      <c r="J153" s="58">
        <f t="shared" si="150"/>
        <v>100704.79250000001</v>
      </c>
      <c r="K153" s="58">
        <f t="shared" si="150"/>
        <v>100543.83875000001</v>
      </c>
      <c r="L153" s="58">
        <f t="shared" si="150"/>
        <v>100624.31562500002</v>
      </c>
      <c r="M153" s="58">
        <f t="shared" si="150"/>
        <v>100584.07718750002</v>
      </c>
      <c r="N153" s="58">
        <f t="shared" si="150"/>
        <v>100604.19640625002</v>
      </c>
      <c r="O153" s="58">
        <f t="shared" si="150"/>
        <v>100594.13679687501</v>
      </c>
      <c r="P153" s="56">
        <f t="shared" si="142"/>
        <v>1340453.9122656251</v>
      </c>
      <c r="HR153" s="102"/>
      <c r="HS153" s="102"/>
      <c r="HT153" s="102"/>
      <c r="HU153" s="102"/>
      <c r="HV153" s="102"/>
      <c r="HW153" s="102"/>
      <c r="HX153" s="102"/>
      <c r="HY153" s="102"/>
      <c r="HZ153" s="102"/>
      <c r="IA153" s="102"/>
      <c r="IB153" s="102"/>
      <c r="IC153" s="102"/>
      <c r="ID153" s="102"/>
      <c r="IE153" s="102"/>
      <c r="IF153" s="102"/>
      <c r="IG153" s="102"/>
      <c r="IH153" s="102"/>
    </row>
    <row r="154" spans="1:242" s="103" customFormat="1">
      <c r="A154" s="93" t="s">
        <v>3154</v>
      </c>
      <c r="B154" s="111" t="s">
        <v>1766</v>
      </c>
      <c r="C154" s="123" t="s">
        <v>29</v>
      </c>
      <c r="D154" s="58">
        <v>0</v>
      </c>
      <c r="E154" s="58">
        <v>0</v>
      </c>
      <c r="F154" s="58"/>
      <c r="G154" s="58"/>
      <c r="H154" s="58"/>
      <c r="I154" s="58">
        <f t="shared" si="151"/>
        <v>0</v>
      </c>
      <c r="J154" s="58">
        <f t="shared" si="150"/>
        <v>0</v>
      </c>
      <c r="K154" s="58">
        <f t="shared" si="150"/>
        <v>0</v>
      </c>
      <c r="L154" s="58">
        <f t="shared" si="150"/>
        <v>0</v>
      </c>
      <c r="M154" s="58">
        <f t="shared" si="150"/>
        <v>0</v>
      </c>
      <c r="N154" s="58">
        <f t="shared" si="150"/>
        <v>0</v>
      </c>
      <c r="O154" s="58">
        <f t="shared" si="150"/>
        <v>0</v>
      </c>
      <c r="P154" s="56">
        <f t="shared" si="142"/>
        <v>0</v>
      </c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2"/>
      <c r="IH154" s="102"/>
    </row>
    <row r="155" spans="1:242" s="103" customFormat="1">
      <c r="A155" s="93" t="s">
        <v>3155</v>
      </c>
      <c r="B155" s="111" t="s">
        <v>1767</v>
      </c>
      <c r="C155" s="123" t="s">
        <v>29</v>
      </c>
      <c r="D155" s="58">
        <v>0</v>
      </c>
      <c r="E155" s="58">
        <v>0</v>
      </c>
      <c r="F155" s="58"/>
      <c r="G155" s="58"/>
      <c r="H155" s="58"/>
      <c r="I155" s="58">
        <f t="shared" si="151"/>
        <v>0</v>
      </c>
      <c r="J155" s="58">
        <f t="shared" si="150"/>
        <v>0</v>
      </c>
      <c r="K155" s="58">
        <f t="shared" si="150"/>
        <v>0</v>
      </c>
      <c r="L155" s="58">
        <f t="shared" si="150"/>
        <v>0</v>
      </c>
      <c r="M155" s="58">
        <f t="shared" si="150"/>
        <v>0</v>
      </c>
      <c r="N155" s="58">
        <f t="shared" si="150"/>
        <v>0</v>
      </c>
      <c r="O155" s="58">
        <f t="shared" si="150"/>
        <v>0</v>
      </c>
      <c r="P155" s="56">
        <f t="shared" si="142"/>
        <v>0</v>
      </c>
      <c r="HR155" s="102"/>
      <c r="HS155" s="102"/>
      <c r="HT155" s="102"/>
      <c r="HU155" s="102"/>
      <c r="HV155" s="102"/>
      <c r="HW155" s="102"/>
      <c r="HX155" s="102"/>
      <c r="HY155" s="102"/>
      <c r="HZ155" s="102"/>
      <c r="IA155" s="102"/>
      <c r="IB155" s="102"/>
      <c r="IC155" s="102"/>
      <c r="ID155" s="102"/>
      <c r="IE155" s="102"/>
      <c r="IF155" s="102"/>
      <c r="IG155" s="102"/>
      <c r="IH155" s="102"/>
    </row>
    <row r="156" spans="1:242" s="103" customFormat="1">
      <c r="A156" s="93" t="s">
        <v>3156</v>
      </c>
      <c r="B156" s="111" t="s">
        <v>1768</v>
      </c>
      <c r="C156" s="123" t="s">
        <v>29</v>
      </c>
      <c r="D156" s="58">
        <v>0</v>
      </c>
      <c r="E156" s="58">
        <v>0</v>
      </c>
      <c r="F156" s="58"/>
      <c r="G156" s="58"/>
      <c r="H156" s="58"/>
      <c r="I156" s="58">
        <f t="shared" si="151"/>
        <v>0</v>
      </c>
      <c r="J156" s="58">
        <f t="shared" si="150"/>
        <v>0</v>
      </c>
      <c r="K156" s="58">
        <f t="shared" si="150"/>
        <v>0</v>
      </c>
      <c r="L156" s="58">
        <f t="shared" si="150"/>
        <v>0</v>
      </c>
      <c r="M156" s="58">
        <f t="shared" si="150"/>
        <v>0</v>
      </c>
      <c r="N156" s="58">
        <f t="shared" si="150"/>
        <v>0</v>
      </c>
      <c r="O156" s="58">
        <f t="shared" si="150"/>
        <v>0</v>
      </c>
      <c r="P156" s="56">
        <f t="shared" si="142"/>
        <v>0</v>
      </c>
      <c r="HR156" s="102"/>
      <c r="HS156" s="102"/>
      <c r="HT156" s="102"/>
      <c r="HU156" s="102"/>
      <c r="HV156" s="102"/>
      <c r="HW156" s="102"/>
      <c r="HX156" s="102"/>
      <c r="HY156" s="102"/>
      <c r="HZ156" s="102"/>
      <c r="IA156" s="102"/>
      <c r="IB156" s="102"/>
      <c r="IC156" s="102"/>
      <c r="ID156" s="102"/>
      <c r="IE156" s="102"/>
      <c r="IF156" s="102"/>
      <c r="IG156" s="102"/>
      <c r="IH156" s="102"/>
    </row>
    <row r="157" spans="1:242" s="20" customFormat="1" ht="15" customHeight="1">
      <c r="A157" s="95" t="s">
        <v>3157</v>
      </c>
      <c r="B157" s="110" t="s">
        <v>1769</v>
      </c>
      <c r="C157" s="123"/>
      <c r="D157" s="56">
        <f t="shared" ref="D157:I157" si="152">SUM(D158:D163)</f>
        <v>74435.92</v>
      </c>
      <c r="E157" s="56">
        <f t="shared" si="152"/>
        <v>55908.93</v>
      </c>
      <c r="F157" s="56">
        <f t="shared" si="152"/>
        <v>60484.020000000004</v>
      </c>
      <c r="G157" s="56">
        <f t="shared" si="152"/>
        <v>53840.45</v>
      </c>
      <c r="H157" s="56">
        <f t="shared" si="152"/>
        <v>50104.21</v>
      </c>
      <c r="I157" s="56">
        <f t="shared" si="152"/>
        <v>51972.33</v>
      </c>
      <c r="J157" s="56">
        <f t="shared" ref="J157:P157" si="153">SUM(J158:J163)</f>
        <v>51038.270000000004</v>
      </c>
      <c r="K157" s="56">
        <f t="shared" si="153"/>
        <v>51505.3</v>
      </c>
      <c r="L157" s="56">
        <f t="shared" si="153"/>
        <v>51271.784999999996</v>
      </c>
      <c r="M157" s="56">
        <f t="shared" si="153"/>
        <v>51388.542499999996</v>
      </c>
      <c r="N157" s="56">
        <f t="shared" si="153"/>
        <v>51330.16375</v>
      </c>
      <c r="O157" s="56">
        <f t="shared" si="153"/>
        <v>51359.353124999994</v>
      </c>
      <c r="P157" s="56">
        <f t="shared" si="153"/>
        <v>654639.27437500015</v>
      </c>
      <c r="HR157" s="102"/>
      <c r="HS157" s="102"/>
      <c r="HT157" s="102"/>
      <c r="HU157" s="102"/>
      <c r="HV157" s="102"/>
      <c r="HW157" s="102"/>
      <c r="HX157" s="102"/>
      <c r="HY157" s="102"/>
      <c r="HZ157" s="102"/>
      <c r="IA157" s="102"/>
      <c r="IB157" s="102"/>
      <c r="IC157" s="102"/>
      <c r="ID157" s="102"/>
      <c r="IE157" s="102"/>
      <c r="IF157" s="102"/>
      <c r="IG157" s="102"/>
      <c r="IH157" s="102"/>
    </row>
    <row r="158" spans="1:242" s="103" customFormat="1">
      <c r="A158" s="93" t="s">
        <v>3158</v>
      </c>
      <c r="B158" s="111" t="s">
        <v>1771</v>
      </c>
      <c r="C158" s="123" t="s">
        <v>29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f>SUM(G158:H158)/2</f>
        <v>0</v>
      </c>
      <c r="J158" s="58">
        <f t="shared" ref="J158:O163" si="154">SUM(H158:I158)/2</f>
        <v>0</v>
      </c>
      <c r="K158" s="58">
        <f t="shared" si="154"/>
        <v>0</v>
      </c>
      <c r="L158" s="58">
        <f t="shared" si="154"/>
        <v>0</v>
      </c>
      <c r="M158" s="58">
        <f t="shared" si="154"/>
        <v>0</v>
      </c>
      <c r="N158" s="58">
        <f t="shared" si="154"/>
        <v>0</v>
      </c>
      <c r="O158" s="58">
        <f t="shared" si="154"/>
        <v>0</v>
      </c>
      <c r="P158" s="56">
        <f t="shared" si="142"/>
        <v>0</v>
      </c>
      <c r="HR158" s="102"/>
      <c r="HS158" s="102"/>
      <c r="HT158" s="102"/>
      <c r="HU158" s="102"/>
      <c r="HV158" s="102"/>
      <c r="HW158" s="102"/>
      <c r="HX158" s="102"/>
      <c r="HY158" s="102"/>
      <c r="HZ158" s="102"/>
      <c r="IA158" s="102"/>
      <c r="IB158" s="102"/>
      <c r="IC158" s="102"/>
      <c r="ID158" s="102"/>
      <c r="IE158" s="102"/>
      <c r="IF158" s="102"/>
      <c r="IG158" s="102"/>
      <c r="IH158" s="102"/>
    </row>
    <row r="159" spans="1:242" s="103" customFormat="1">
      <c r="A159" s="93" t="s">
        <v>3159</v>
      </c>
      <c r="B159" s="111" t="s">
        <v>1773</v>
      </c>
      <c r="C159" s="123" t="s">
        <v>29</v>
      </c>
      <c r="D159" s="58">
        <v>4676.05</v>
      </c>
      <c r="E159" s="58">
        <v>4034.95</v>
      </c>
      <c r="F159" s="58">
        <v>2617.12</v>
      </c>
      <c r="G159" s="58">
        <v>2643.41</v>
      </c>
      <c r="H159" s="58">
        <v>2631.96</v>
      </c>
      <c r="I159" s="58">
        <f t="shared" ref="I159:I163" si="155">SUM(G159:H159)/2</f>
        <v>2637.6849999999999</v>
      </c>
      <c r="J159" s="58">
        <f t="shared" si="154"/>
        <v>2634.8225000000002</v>
      </c>
      <c r="K159" s="58">
        <f t="shared" si="154"/>
        <v>2636.2537499999999</v>
      </c>
      <c r="L159" s="58">
        <f t="shared" si="154"/>
        <v>2635.538125</v>
      </c>
      <c r="M159" s="58">
        <f t="shared" si="154"/>
        <v>2635.8959374999999</v>
      </c>
      <c r="N159" s="58">
        <f t="shared" si="154"/>
        <v>2635.7170312500002</v>
      </c>
      <c r="O159" s="58">
        <f t="shared" si="154"/>
        <v>2635.8064843749999</v>
      </c>
      <c r="P159" s="56">
        <f t="shared" si="142"/>
        <v>35055.208828125003</v>
      </c>
      <c r="HR159" s="102"/>
      <c r="HS159" s="102"/>
      <c r="HT159" s="102"/>
      <c r="HU159" s="102"/>
      <c r="HV159" s="102"/>
      <c r="HW159" s="102"/>
      <c r="HX159" s="102"/>
      <c r="HY159" s="102"/>
      <c r="HZ159" s="102"/>
      <c r="IA159" s="102"/>
      <c r="IB159" s="102"/>
      <c r="IC159" s="102"/>
      <c r="ID159" s="102"/>
      <c r="IE159" s="102"/>
      <c r="IF159" s="102"/>
      <c r="IG159" s="102"/>
      <c r="IH159" s="102"/>
    </row>
    <row r="160" spans="1:242" s="103" customFormat="1">
      <c r="A160" s="93" t="s">
        <v>3160</v>
      </c>
      <c r="B160" s="111" t="s">
        <v>1775</v>
      </c>
      <c r="C160" s="123" t="s">
        <v>29</v>
      </c>
      <c r="D160" s="58">
        <v>69759.87</v>
      </c>
      <c r="E160" s="58">
        <v>51873.98</v>
      </c>
      <c r="F160" s="58">
        <v>57866.9</v>
      </c>
      <c r="G160" s="58">
        <v>51197.04</v>
      </c>
      <c r="H160" s="58">
        <v>47472.25</v>
      </c>
      <c r="I160" s="58">
        <f t="shared" si="155"/>
        <v>49334.645000000004</v>
      </c>
      <c r="J160" s="58">
        <f t="shared" si="154"/>
        <v>48403.447500000002</v>
      </c>
      <c r="K160" s="58">
        <f t="shared" si="154"/>
        <v>48869.046249999999</v>
      </c>
      <c r="L160" s="58">
        <f t="shared" si="154"/>
        <v>48636.246874999997</v>
      </c>
      <c r="M160" s="58">
        <f t="shared" si="154"/>
        <v>48752.646562499998</v>
      </c>
      <c r="N160" s="58">
        <f t="shared" si="154"/>
        <v>48694.446718749998</v>
      </c>
      <c r="O160" s="58">
        <f t="shared" si="154"/>
        <v>48723.546640624998</v>
      </c>
      <c r="P160" s="56">
        <f t="shared" si="142"/>
        <v>619584.06554687512</v>
      </c>
      <c r="HR160" s="102"/>
      <c r="HS160" s="102"/>
      <c r="HT160" s="102"/>
      <c r="HU160" s="102"/>
      <c r="HV160" s="102"/>
      <c r="HW160" s="102"/>
      <c r="HX160" s="102"/>
      <c r="HY160" s="102"/>
      <c r="HZ160" s="102"/>
      <c r="IA160" s="102"/>
      <c r="IB160" s="102"/>
      <c r="IC160" s="102"/>
      <c r="ID160" s="102"/>
      <c r="IE160" s="102"/>
      <c r="IF160" s="102"/>
      <c r="IG160" s="102"/>
      <c r="IH160" s="102"/>
    </row>
    <row r="161" spans="1:242" s="103" customFormat="1" ht="18">
      <c r="A161" s="93" t="s">
        <v>3161</v>
      </c>
      <c r="B161" s="111" t="s">
        <v>1776</v>
      </c>
      <c r="C161" s="123" t="s">
        <v>29</v>
      </c>
      <c r="D161" s="58">
        <v>0</v>
      </c>
      <c r="E161" s="58">
        <v>0</v>
      </c>
      <c r="F161" s="58"/>
      <c r="G161" s="58"/>
      <c r="H161" s="58"/>
      <c r="I161" s="58">
        <f t="shared" si="155"/>
        <v>0</v>
      </c>
      <c r="J161" s="58">
        <f t="shared" si="154"/>
        <v>0</v>
      </c>
      <c r="K161" s="58">
        <f t="shared" si="154"/>
        <v>0</v>
      </c>
      <c r="L161" s="58">
        <f t="shared" si="154"/>
        <v>0</v>
      </c>
      <c r="M161" s="58">
        <f t="shared" si="154"/>
        <v>0</v>
      </c>
      <c r="N161" s="58">
        <f t="shared" si="154"/>
        <v>0</v>
      </c>
      <c r="O161" s="58">
        <f t="shared" si="154"/>
        <v>0</v>
      </c>
      <c r="P161" s="56">
        <f t="shared" si="142"/>
        <v>0</v>
      </c>
      <c r="HR161" s="102"/>
      <c r="HS161" s="102"/>
      <c r="HT161" s="102"/>
      <c r="HU161" s="102"/>
      <c r="HV161" s="102"/>
      <c r="HW161" s="102"/>
      <c r="HX161" s="102"/>
      <c r="HY161" s="102"/>
      <c r="HZ161" s="102"/>
      <c r="IA161" s="102"/>
      <c r="IB161" s="102"/>
      <c r="IC161" s="102"/>
      <c r="ID161" s="102"/>
      <c r="IE161" s="102"/>
      <c r="IF161" s="102"/>
      <c r="IG161" s="102"/>
      <c r="IH161" s="102"/>
    </row>
    <row r="162" spans="1:242" s="103" customFormat="1" ht="18">
      <c r="A162" s="93" t="s">
        <v>3162</v>
      </c>
      <c r="B162" s="111" t="s">
        <v>1777</v>
      </c>
      <c r="C162" s="123" t="s">
        <v>29</v>
      </c>
      <c r="D162" s="58">
        <v>0</v>
      </c>
      <c r="E162" s="58">
        <v>0</v>
      </c>
      <c r="F162" s="58"/>
      <c r="G162" s="58"/>
      <c r="H162" s="58"/>
      <c r="I162" s="58">
        <f t="shared" si="155"/>
        <v>0</v>
      </c>
      <c r="J162" s="58">
        <f t="shared" si="154"/>
        <v>0</v>
      </c>
      <c r="K162" s="58">
        <f t="shared" si="154"/>
        <v>0</v>
      </c>
      <c r="L162" s="58">
        <f t="shared" si="154"/>
        <v>0</v>
      </c>
      <c r="M162" s="58">
        <f t="shared" si="154"/>
        <v>0</v>
      </c>
      <c r="N162" s="58">
        <f t="shared" si="154"/>
        <v>0</v>
      </c>
      <c r="O162" s="58">
        <f t="shared" si="154"/>
        <v>0</v>
      </c>
      <c r="P162" s="56">
        <f t="shared" si="142"/>
        <v>0</v>
      </c>
      <c r="HR162" s="102"/>
      <c r="HS162" s="102"/>
      <c r="HT162" s="102"/>
      <c r="HU162" s="102"/>
      <c r="HV162" s="102"/>
      <c r="HW162" s="102"/>
      <c r="HX162" s="102"/>
      <c r="HY162" s="102"/>
      <c r="HZ162" s="102"/>
      <c r="IA162" s="102"/>
      <c r="IB162" s="102"/>
      <c r="IC162" s="102"/>
      <c r="ID162" s="102"/>
      <c r="IE162" s="102"/>
      <c r="IF162" s="102"/>
      <c r="IG162" s="102"/>
      <c r="IH162" s="102"/>
    </row>
    <row r="163" spans="1:242" s="103" customFormat="1">
      <c r="A163" s="93" t="s">
        <v>3163</v>
      </c>
      <c r="B163" s="111" t="s">
        <v>1778</v>
      </c>
      <c r="C163" s="123" t="s">
        <v>29</v>
      </c>
      <c r="D163" s="58">
        <v>0</v>
      </c>
      <c r="E163" s="58">
        <v>0</v>
      </c>
      <c r="F163" s="58"/>
      <c r="G163" s="58"/>
      <c r="H163" s="58"/>
      <c r="I163" s="58">
        <f t="shared" si="155"/>
        <v>0</v>
      </c>
      <c r="J163" s="58">
        <f t="shared" si="154"/>
        <v>0</v>
      </c>
      <c r="K163" s="58">
        <f t="shared" si="154"/>
        <v>0</v>
      </c>
      <c r="L163" s="58">
        <f t="shared" si="154"/>
        <v>0</v>
      </c>
      <c r="M163" s="58">
        <f t="shared" si="154"/>
        <v>0</v>
      </c>
      <c r="N163" s="58">
        <f t="shared" si="154"/>
        <v>0</v>
      </c>
      <c r="O163" s="58">
        <f t="shared" si="154"/>
        <v>0</v>
      </c>
      <c r="P163" s="56">
        <f t="shared" si="142"/>
        <v>0</v>
      </c>
      <c r="HR163" s="102"/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  <c r="IC163" s="102"/>
      <c r="ID163" s="102"/>
      <c r="IE163" s="102"/>
      <c r="IF163" s="102"/>
      <c r="IG163" s="102"/>
      <c r="IH163" s="102"/>
    </row>
    <row r="164" spans="1:242" ht="14.25" customHeight="1">
      <c r="A164" s="119" t="s">
        <v>1835</v>
      </c>
      <c r="B164" s="120" t="s">
        <v>1836</v>
      </c>
      <c r="C164" s="180"/>
      <c r="D164" s="118">
        <f t="shared" ref="D164:J164" si="156">D165+D202</f>
        <v>1148882.0500000003</v>
      </c>
      <c r="E164" s="118">
        <f t="shared" si="156"/>
        <v>897178.96</v>
      </c>
      <c r="F164" s="118">
        <f t="shared" si="156"/>
        <v>903151.3</v>
      </c>
      <c r="G164" s="118">
        <f t="shared" si="156"/>
        <v>920106.15999999992</v>
      </c>
      <c r="H164" s="118">
        <f t="shared" si="156"/>
        <v>902570.70000000007</v>
      </c>
      <c r="I164" s="118">
        <f t="shared" si="156"/>
        <v>908609.3866666666</v>
      </c>
      <c r="J164" s="118">
        <f t="shared" si="156"/>
        <v>910428.74888888909</v>
      </c>
      <c r="K164" s="118">
        <f t="shared" ref="K164:P164" si="157">K165+K202</f>
        <v>907202.94518518518</v>
      </c>
      <c r="L164" s="118">
        <f t="shared" si="157"/>
        <v>908747.02691358037</v>
      </c>
      <c r="M164" s="118">
        <f t="shared" si="157"/>
        <v>908792.90699588496</v>
      </c>
      <c r="N164" s="118">
        <f t="shared" si="157"/>
        <v>908247.6263648835</v>
      </c>
      <c r="O164" s="118">
        <f t="shared" si="157"/>
        <v>908595.85342478275</v>
      </c>
      <c r="P164" s="118">
        <f t="shared" si="157"/>
        <v>11132513.664439874</v>
      </c>
    </row>
    <row r="165" spans="1:242" s="20" customFormat="1" ht="13.5" customHeight="1">
      <c r="A165" s="95" t="s">
        <v>1837</v>
      </c>
      <c r="B165" s="110" t="s">
        <v>165</v>
      </c>
      <c r="C165" s="123"/>
      <c r="D165" s="56">
        <f>D176+D166</f>
        <v>0</v>
      </c>
      <c r="E165" s="56">
        <f t="shared" ref="E165:J165" si="158">SUM(E176+E191)</f>
        <v>0</v>
      </c>
      <c r="F165" s="56">
        <f t="shared" si="158"/>
        <v>0</v>
      </c>
      <c r="G165" s="56">
        <f t="shared" si="158"/>
        <v>0</v>
      </c>
      <c r="H165" s="56">
        <f t="shared" si="158"/>
        <v>0</v>
      </c>
      <c r="I165" s="56">
        <f t="shared" si="158"/>
        <v>0</v>
      </c>
      <c r="J165" s="56">
        <f t="shared" si="158"/>
        <v>0</v>
      </c>
      <c r="K165" s="56">
        <f t="shared" ref="K165:P165" si="159">SUM(K176+K191)</f>
        <v>0</v>
      </c>
      <c r="L165" s="56">
        <f t="shared" si="159"/>
        <v>0</v>
      </c>
      <c r="M165" s="56">
        <f t="shared" si="159"/>
        <v>0</v>
      </c>
      <c r="N165" s="56">
        <f t="shared" si="159"/>
        <v>0</v>
      </c>
      <c r="O165" s="56">
        <f t="shared" si="159"/>
        <v>0</v>
      </c>
      <c r="P165" s="56">
        <f t="shared" si="159"/>
        <v>0</v>
      </c>
      <c r="HR165" s="102"/>
      <c r="HS165" s="102"/>
      <c r="HT165" s="102"/>
      <c r="HU165" s="102"/>
      <c r="HV165" s="102"/>
      <c r="HW165" s="102"/>
      <c r="HX165" s="102"/>
      <c r="HY165" s="102"/>
      <c r="HZ165" s="102"/>
      <c r="IA165" s="102"/>
      <c r="IB165" s="102"/>
      <c r="IC165" s="102"/>
      <c r="ID165" s="102"/>
      <c r="IE165" s="102"/>
      <c r="IF165" s="102"/>
      <c r="IG165" s="102"/>
      <c r="IH165" s="102"/>
    </row>
    <row r="166" spans="1:242" s="122" customFormat="1" ht="18.75" customHeight="1">
      <c r="A166" s="95" t="s">
        <v>1838</v>
      </c>
      <c r="B166" s="110" t="s">
        <v>1839</v>
      </c>
      <c r="C166" s="123"/>
      <c r="D166" s="56">
        <f t="shared" ref="D166:P167" si="160">D167</f>
        <v>0</v>
      </c>
      <c r="E166" s="56">
        <f t="shared" si="160"/>
        <v>0</v>
      </c>
      <c r="F166" s="56">
        <f t="shared" si="160"/>
        <v>0</v>
      </c>
      <c r="G166" s="56">
        <f t="shared" si="160"/>
        <v>0</v>
      </c>
      <c r="H166" s="56">
        <f t="shared" si="160"/>
        <v>0</v>
      </c>
      <c r="I166" s="56">
        <f t="shared" si="160"/>
        <v>0</v>
      </c>
      <c r="J166" s="56">
        <f t="shared" si="160"/>
        <v>0</v>
      </c>
      <c r="K166" s="56">
        <f t="shared" si="160"/>
        <v>0</v>
      </c>
      <c r="L166" s="56">
        <f t="shared" si="160"/>
        <v>0</v>
      </c>
      <c r="M166" s="56">
        <f t="shared" si="160"/>
        <v>0</v>
      </c>
      <c r="N166" s="56">
        <f t="shared" si="160"/>
        <v>0</v>
      </c>
      <c r="O166" s="56">
        <f t="shared" si="160"/>
        <v>0</v>
      </c>
      <c r="P166" s="56">
        <f t="shared" si="160"/>
        <v>0</v>
      </c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/>
      <c r="DY166" s="124"/>
      <c r="DZ166" s="124"/>
      <c r="EA166" s="124"/>
      <c r="EB166" s="124"/>
      <c r="EC166" s="124"/>
      <c r="ED166" s="124"/>
      <c r="EE166" s="124"/>
      <c r="EF166" s="124"/>
      <c r="EG166" s="124"/>
      <c r="EH166" s="124"/>
      <c r="EI166" s="124"/>
      <c r="EJ166" s="124"/>
      <c r="EK166" s="124"/>
      <c r="EL166" s="124"/>
      <c r="EM166" s="124"/>
      <c r="EN166" s="124"/>
      <c r="EO166" s="124"/>
      <c r="EP166" s="124"/>
      <c r="EQ166" s="124"/>
      <c r="ER166" s="124"/>
      <c r="ES166" s="124"/>
      <c r="ET166" s="124"/>
      <c r="EU166" s="124"/>
      <c r="EV166" s="124"/>
      <c r="EW166" s="124"/>
      <c r="EX166" s="124"/>
      <c r="EY166" s="124"/>
      <c r="EZ166" s="124"/>
      <c r="FA166" s="124"/>
      <c r="FB166" s="124"/>
      <c r="FC166" s="124"/>
      <c r="FD166" s="124"/>
      <c r="FE166" s="124"/>
      <c r="FF166" s="124"/>
      <c r="FG166" s="124"/>
      <c r="FH166" s="124"/>
      <c r="FI166" s="124"/>
      <c r="FJ166" s="124"/>
      <c r="FK166" s="124"/>
      <c r="FL166" s="124"/>
      <c r="FM166" s="124"/>
      <c r="FN166" s="124"/>
      <c r="FO166" s="124"/>
      <c r="FP166" s="124"/>
      <c r="FQ166" s="124"/>
      <c r="FR166" s="124"/>
      <c r="FS166" s="124"/>
      <c r="FT166" s="124"/>
      <c r="FU166" s="124"/>
      <c r="FV166" s="124"/>
      <c r="FW166" s="124"/>
      <c r="FX166" s="124"/>
      <c r="FY166" s="124"/>
      <c r="FZ166" s="124"/>
      <c r="GA166" s="124"/>
      <c r="GB166" s="124"/>
      <c r="GC166" s="124"/>
      <c r="GD166" s="124"/>
      <c r="GE166" s="124"/>
      <c r="GF166" s="124"/>
      <c r="GG166" s="124"/>
      <c r="GH166" s="124"/>
      <c r="GI166" s="124"/>
      <c r="GJ166" s="124"/>
      <c r="GK166" s="124"/>
      <c r="GL166" s="124"/>
      <c r="GM166" s="124"/>
      <c r="GN166" s="124"/>
      <c r="GO166" s="124"/>
      <c r="GP166" s="124"/>
      <c r="GQ166" s="124"/>
      <c r="GR166" s="124"/>
      <c r="GS166" s="124"/>
      <c r="GT166" s="124"/>
      <c r="GU166" s="124"/>
      <c r="GV166" s="124"/>
      <c r="GW166" s="124"/>
      <c r="GX166" s="124"/>
      <c r="GY166" s="124"/>
      <c r="GZ166" s="124"/>
      <c r="HA166" s="124"/>
      <c r="HB166" s="124"/>
      <c r="HC166" s="124"/>
      <c r="HD166" s="124"/>
      <c r="HE166" s="124"/>
      <c r="HF166" s="124"/>
      <c r="HG166" s="124"/>
      <c r="HH166" s="124"/>
      <c r="HI166" s="124"/>
      <c r="HJ166" s="124"/>
      <c r="HK166" s="124"/>
      <c r="HL166" s="124"/>
      <c r="HM166" s="124"/>
      <c r="HN166" s="124"/>
      <c r="HO166" s="124"/>
      <c r="HP166" s="124"/>
      <c r="HQ166" s="124"/>
    </row>
    <row r="167" spans="1:242" s="121" customFormat="1" ht="15.75" customHeight="1">
      <c r="A167" s="95" t="s">
        <v>1840</v>
      </c>
      <c r="B167" s="110" t="s">
        <v>1841</v>
      </c>
      <c r="C167" s="123"/>
      <c r="D167" s="56">
        <f t="shared" si="160"/>
        <v>0</v>
      </c>
      <c r="E167" s="56">
        <f t="shared" si="160"/>
        <v>0</v>
      </c>
      <c r="F167" s="56">
        <f t="shared" si="160"/>
        <v>0</v>
      </c>
      <c r="G167" s="56">
        <f t="shared" si="160"/>
        <v>0</v>
      </c>
      <c r="H167" s="56">
        <f t="shared" si="160"/>
        <v>0</v>
      </c>
      <c r="I167" s="56">
        <f t="shared" si="160"/>
        <v>0</v>
      </c>
      <c r="J167" s="56">
        <f t="shared" si="160"/>
        <v>0</v>
      </c>
      <c r="K167" s="56">
        <f t="shared" si="160"/>
        <v>0</v>
      </c>
      <c r="L167" s="56">
        <f t="shared" si="160"/>
        <v>0</v>
      </c>
      <c r="M167" s="56">
        <f t="shared" si="160"/>
        <v>0</v>
      </c>
      <c r="N167" s="56">
        <f t="shared" si="160"/>
        <v>0</v>
      </c>
      <c r="O167" s="56">
        <f t="shared" si="160"/>
        <v>0</v>
      </c>
      <c r="P167" s="56">
        <f t="shared" si="160"/>
        <v>0</v>
      </c>
      <c r="HR167" s="122"/>
      <c r="HS167" s="122"/>
      <c r="HT167" s="122"/>
      <c r="HU167" s="122"/>
      <c r="HV167" s="122"/>
      <c r="HW167" s="122"/>
      <c r="HX167" s="122"/>
      <c r="HY167" s="122"/>
      <c r="HZ167" s="122"/>
      <c r="IA167" s="122"/>
      <c r="IB167" s="122"/>
      <c r="IC167" s="122"/>
      <c r="ID167" s="122"/>
      <c r="IE167" s="122"/>
      <c r="IF167" s="122"/>
      <c r="IG167" s="122"/>
      <c r="IH167" s="122"/>
    </row>
    <row r="168" spans="1:242" s="121" customFormat="1" ht="25.5" customHeight="1">
      <c r="A168" s="95" t="s">
        <v>1842</v>
      </c>
      <c r="B168" s="110" t="s">
        <v>1843</v>
      </c>
      <c r="C168" s="123"/>
      <c r="D168" s="56">
        <f t="shared" ref="D168:I168" si="161">SUM(D170:D175)</f>
        <v>0</v>
      </c>
      <c r="E168" s="56">
        <f t="shared" si="161"/>
        <v>0</v>
      </c>
      <c r="F168" s="56">
        <f t="shared" si="161"/>
        <v>0</v>
      </c>
      <c r="G168" s="56">
        <f t="shared" si="161"/>
        <v>0</v>
      </c>
      <c r="H168" s="56">
        <f t="shared" si="161"/>
        <v>0</v>
      </c>
      <c r="I168" s="56">
        <f t="shared" si="161"/>
        <v>0</v>
      </c>
      <c r="J168" s="56">
        <f t="shared" ref="J168:P168" si="162">SUM(J170:J175)</f>
        <v>0</v>
      </c>
      <c r="K168" s="56">
        <f t="shared" si="162"/>
        <v>0</v>
      </c>
      <c r="L168" s="56">
        <f t="shared" si="162"/>
        <v>0</v>
      </c>
      <c r="M168" s="56">
        <f t="shared" si="162"/>
        <v>0</v>
      </c>
      <c r="N168" s="56">
        <f t="shared" si="162"/>
        <v>0</v>
      </c>
      <c r="O168" s="56">
        <f t="shared" si="162"/>
        <v>0</v>
      </c>
      <c r="P168" s="56">
        <f t="shared" si="162"/>
        <v>0</v>
      </c>
      <c r="HR168" s="122"/>
      <c r="HS168" s="122"/>
      <c r="HT168" s="122"/>
      <c r="HU168" s="122"/>
      <c r="HV168" s="122"/>
      <c r="HW168" s="122"/>
      <c r="HX168" s="122"/>
      <c r="HY168" s="122"/>
      <c r="HZ168" s="122"/>
      <c r="IA168" s="122"/>
      <c r="IB168" s="122"/>
      <c r="IC168" s="122"/>
      <c r="ID168" s="122"/>
      <c r="IE168" s="122"/>
      <c r="IF168" s="122"/>
      <c r="IG168" s="122"/>
      <c r="IH168" s="122"/>
    </row>
    <row r="169" spans="1:242" s="121" customFormat="1" ht="25.5" customHeight="1">
      <c r="A169" s="95" t="s">
        <v>1844</v>
      </c>
      <c r="B169" s="110" t="s">
        <v>1845</v>
      </c>
      <c r="C169" s="123"/>
      <c r="D169" s="56">
        <f t="shared" ref="D169:J169" si="163">SUM(D170:D175)</f>
        <v>0</v>
      </c>
      <c r="E169" s="56">
        <f t="shared" si="163"/>
        <v>0</v>
      </c>
      <c r="F169" s="56">
        <f t="shared" si="163"/>
        <v>0</v>
      </c>
      <c r="G169" s="56">
        <f t="shared" si="163"/>
        <v>0</v>
      </c>
      <c r="H169" s="56">
        <f t="shared" si="163"/>
        <v>0</v>
      </c>
      <c r="I169" s="56">
        <f t="shared" si="163"/>
        <v>0</v>
      </c>
      <c r="J169" s="56">
        <f t="shared" si="163"/>
        <v>0</v>
      </c>
      <c r="K169" s="56">
        <f t="shared" ref="K169:P169" si="164">SUM(K170:K175)</f>
        <v>0</v>
      </c>
      <c r="L169" s="56">
        <f t="shared" si="164"/>
        <v>0</v>
      </c>
      <c r="M169" s="56">
        <f t="shared" si="164"/>
        <v>0</v>
      </c>
      <c r="N169" s="56">
        <f t="shared" si="164"/>
        <v>0</v>
      </c>
      <c r="O169" s="56">
        <f t="shared" si="164"/>
        <v>0</v>
      </c>
      <c r="P169" s="56">
        <f t="shared" si="164"/>
        <v>0</v>
      </c>
      <c r="HR169" s="122"/>
      <c r="HS169" s="122"/>
      <c r="HT169" s="122"/>
      <c r="HU169" s="122"/>
      <c r="HV169" s="122"/>
      <c r="HW169" s="122"/>
      <c r="HX169" s="122"/>
      <c r="HY169" s="122"/>
      <c r="HZ169" s="122"/>
      <c r="IA169" s="122"/>
      <c r="IB169" s="122"/>
      <c r="IC169" s="122"/>
      <c r="ID169" s="122"/>
      <c r="IE169" s="122"/>
      <c r="IF169" s="122"/>
      <c r="IG169" s="122"/>
      <c r="IH169" s="122"/>
    </row>
    <row r="170" spans="1:242" s="122" customFormat="1" ht="18">
      <c r="A170" s="93" t="s">
        <v>1846</v>
      </c>
      <c r="B170" s="111" t="s">
        <v>174</v>
      </c>
      <c r="C170" s="123" t="s">
        <v>173</v>
      </c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  <c r="ED170" s="124"/>
      <c r="EE170" s="124"/>
      <c r="EF170" s="124"/>
      <c r="EG170" s="124"/>
      <c r="EH170" s="124"/>
      <c r="EI170" s="124"/>
      <c r="EJ170" s="124"/>
      <c r="EK170" s="124"/>
      <c r="EL170" s="124"/>
      <c r="EM170" s="124"/>
      <c r="EN170" s="124"/>
      <c r="EO170" s="124"/>
      <c r="EP170" s="124"/>
      <c r="EQ170" s="124"/>
      <c r="ER170" s="124"/>
      <c r="ES170" s="124"/>
      <c r="ET170" s="124"/>
      <c r="EU170" s="124"/>
      <c r="EV170" s="124"/>
      <c r="EW170" s="124"/>
      <c r="EX170" s="124"/>
      <c r="EY170" s="124"/>
      <c r="EZ170" s="124"/>
      <c r="FA170" s="124"/>
      <c r="FB170" s="124"/>
      <c r="FC170" s="124"/>
      <c r="FD170" s="124"/>
      <c r="FE170" s="124"/>
      <c r="FF170" s="124"/>
      <c r="FG170" s="124"/>
      <c r="FH170" s="124"/>
      <c r="FI170" s="124"/>
      <c r="FJ170" s="124"/>
      <c r="FK170" s="124"/>
      <c r="FL170" s="124"/>
      <c r="FM170" s="124"/>
      <c r="FN170" s="124"/>
      <c r="FO170" s="124"/>
      <c r="FP170" s="124"/>
      <c r="FQ170" s="124"/>
      <c r="FR170" s="124"/>
      <c r="FS170" s="124"/>
      <c r="FT170" s="124"/>
      <c r="FU170" s="124"/>
      <c r="FV170" s="124"/>
      <c r="FW170" s="124"/>
      <c r="FX170" s="124"/>
      <c r="FY170" s="124"/>
      <c r="FZ170" s="124"/>
      <c r="GA170" s="124"/>
      <c r="GB170" s="124"/>
      <c r="GC170" s="124"/>
      <c r="GD170" s="124"/>
      <c r="GE170" s="124"/>
      <c r="GF170" s="124"/>
      <c r="GG170" s="124"/>
      <c r="GH170" s="124"/>
      <c r="GI170" s="124"/>
      <c r="GJ170" s="124"/>
      <c r="GK170" s="124"/>
      <c r="GL170" s="124"/>
      <c r="GM170" s="124"/>
      <c r="GN170" s="124"/>
      <c r="GO170" s="124"/>
      <c r="GP170" s="124"/>
      <c r="GQ170" s="124"/>
      <c r="GR170" s="124"/>
      <c r="GS170" s="124"/>
      <c r="GT170" s="124"/>
      <c r="GU170" s="124"/>
      <c r="GV170" s="124"/>
      <c r="GW170" s="124"/>
      <c r="GX170" s="124"/>
      <c r="GY170" s="124"/>
      <c r="GZ170" s="124"/>
      <c r="HA170" s="124"/>
      <c r="HB170" s="124"/>
      <c r="HC170" s="124"/>
      <c r="HD170" s="124"/>
      <c r="HE170" s="124"/>
      <c r="HF170" s="124"/>
      <c r="HG170" s="124"/>
      <c r="HH170" s="124"/>
      <c r="HI170" s="124"/>
      <c r="HJ170" s="124"/>
      <c r="HK170" s="124"/>
      <c r="HL170" s="124"/>
      <c r="HM170" s="124"/>
      <c r="HN170" s="124"/>
      <c r="HO170" s="124"/>
      <c r="HP170" s="124"/>
      <c r="HQ170" s="124"/>
    </row>
    <row r="171" spans="1:242" s="122" customFormat="1" ht="18">
      <c r="A171" s="93" t="s">
        <v>1847</v>
      </c>
      <c r="B171" s="111" t="s">
        <v>176</v>
      </c>
      <c r="C171" s="123" t="s">
        <v>173</v>
      </c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124"/>
      <c r="DP171" s="124"/>
      <c r="DQ171" s="124"/>
      <c r="DR171" s="124"/>
      <c r="DS171" s="124"/>
      <c r="DT171" s="124"/>
      <c r="DU171" s="124"/>
      <c r="DV171" s="124"/>
      <c r="DW171" s="124"/>
      <c r="DX171" s="124"/>
      <c r="DY171" s="124"/>
      <c r="DZ171" s="124"/>
      <c r="EA171" s="124"/>
      <c r="EB171" s="124"/>
      <c r="EC171" s="124"/>
      <c r="ED171" s="124"/>
      <c r="EE171" s="124"/>
      <c r="EF171" s="124"/>
      <c r="EG171" s="124"/>
      <c r="EH171" s="124"/>
      <c r="EI171" s="124"/>
      <c r="EJ171" s="124"/>
      <c r="EK171" s="124"/>
      <c r="EL171" s="124"/>
      <c r="EM171" s="124"/>
      <c r="EN171" s="124"/>
      <c r="EO171" s="124"/>
      <c r="EP171" s="124"/>
      <c r="EQ171" s="124"/>
      <c r="ER171" s="124"/>
      <c r="ES171" s="124"/>
      <c r="ET171" s="124"/>
      <c r="EU171" s="124"/>
      <c r="EV171" s="124"/>
      <c r="EW171" s="124"/>
      <c r="EX171" s="124"/>
      <c r="EY171" s="124"/>
      <c r="EZ171" s="124"/>
      <c r="FA171" s="124"/>
      <c r="FB171" s="124"/>
      <c r="FC171" s="124"/>
      <c r="FD171" s="124"/>
      <c r="FE171" s="124"/>
      <c r="FF171" s="124"/>
      <c r="FG171" s="124"/>
      <c r="FH171" s="124"/>
      <c r="FI171" s="124"/>
      <c r="FJ171" s="124"/>
      <c r="FK171" s="124"/>
      <c r="FL171" s="124"/>
      <c r="FM171" s="124"/>
      <c r="FN171" s="124"/>
      <c r="FO171" s="124"/>
      <c r="FP171" s="124"/>
      <c r="FQ171" s="124"/>
      <c r="FR171" s="124"/>
      <c r="FS171" s="124"/>
      <c r="FT171" s="124"/>
      <c r="FU171" s="124"/>
      <c r="FV171" s="124"/>
      <c r="FW171" s="124"/>
      <c r="FX171" s="124"/>
      <c r="FY171" s="124"/>
      <c r="FZ171" s="124"/>
      <c r="GA171" s="124"/>
      <c r="GB171" s="124"/>
      <c r="GC171" s="124"/>
      <c r="GD171" s="124"/>
      <c r="GE171" s="124"/>
      <c r="GF171" s="124"/>
      <c r="GG171" s="124"/>
      <c r="GH171" s="124"/>
      <c r="GI171" s="124"/>
      <c r="GJ171" s="124"/>
      <c r="GK171" s="124"/>
      <c r="GL171" s="124"/>
      <c r="GM171" s="124"/>
      <c r="GN171" s="124"/>
      <c r="GO171" s="124"/>
      <c r="GP171" s="124"/>
      <c r="GQ171" s="124"/>
      <c r="GR171" s="124"/>
      <c r="GS171" s="124"/>
      <c r="GT171" s="124"/>
      <c r="GU171" s="124"/>
      <c r="GV171" s="124"/>
      <c r="GW171" s="124"/>
      <c r="GX171" s="124"/>
      <c r="GY171" s="124"/>
      <c r="GZ171" s="124"/>
      <c r="HA171" s="124"/>
      <c r="HB171" s="124"/>
      <c r="HC171" s="124"/>
      <c r="HD171" s="124"/>
      <c r="HE171" s="124"/>
      <c r="HF171" s="124"/>
      <c r="HG171" s="124"/>
      <c r="HH171" s="124"/>
      <c r="HI171" s="124"/>
      <c r="HJ171" s="124"/>
      <c r="HK171" s="124"/>
      <c r="HL171" s="124"/>
      <c r="HM171" s="124"/>
      <c r="HN171" s="124"/>
      <c r="HO171" s="124"/>
      <c r="HP171" s="124"/>
      <c r="HQ171" s="124"/>
    </row>
    <row r="172" spans="1:242" s="122" customFormat="1">
      <c r="A172" s="93" t="s">
        <v>1848</v>
      </c>
      <c r="B172" s="111" t="s">
        <v>1849</v>
      </c>
      <c r="C172" s="123" t="s">
        <v>173</v>
      </c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  <c r="DX172" s="124"/>
      <c r="DY172" s="124"/>
      <c r="DZ172" s="124"/>
      <c r="EA172" s="124"/>
      <c r="EB172" s="124"/>
      <c r="EC172" s="124"/>
      <c r="ED172" s="124"/>
      <c r="EE172" s="124"/>
      <c r="EF172" s="124"/>
      <c r="EG172" s="124"/>
      <c r="EH172" s="124"/>
      <c r="EI172" s="124"/>
      <c r="EJ172" s="124"/>
      <c r="EK172" s="124"/>
      <c r="EL172" s="124"/>
      <c r="EM172" s="124"/>
      <c r="EN172" s="124"/>
      <c r="EO172" s="124"/>
      <c r="EP172" s="124"/>
      <c r="EQ172" s="124"/>
      <c r="ER172" s="124"/>
      <c r="ES172" s="124"/>
      <c r="ET172" s="124"/>
      <c r="EU172" s="124"/>
      <c r="EV172" s="124"/>
      <c r="EW172" s="124"/>
      <c r="EX172" s="124"/>
      <c r="EY172" s="124"/>
      <c r="EZ172" s="124"/>
      <c r="FA172" s="124"/>
      <c r="FB172" s="124"/>
      <c r="FC172" s="124"/>
      <c r="FD172" s="124"/>
      <c r="FE172" s="124"/>
      <c r="FF172" s="124"/>
      <c r="FG172" s="124"/>
      <c r="FH172" s="124"/>
      <c r="FI172" s="124"/>
      <c r="FJ172" s="124"/>
      <c r="FK172" s="124"/>
      <c r="FL172" s="124"/>
      <c r="FM172" s="124"/>
      <c r="FN172" s="124"/>
      <c r="FO172" s="124"/>
      <c r="FP172" s="124"/>
      <c r="FQ172" s="124"/>
      <c r="FR172" s="124"/>
      <c r="FS172" s="124"/>
      <c r="FT172" s="124"/>
      <c r="FU172" s="124"/>
      <c r="FV172" s="124"/>
      <c r="FW172" s="124"/>
      <c r="FX172" s="124"/>
      <c r="FY172" s="124"/>
      <c r="FZ172" s="124"/>
      <c r="GA172" s="124"/>
      <c r="GB172" s="124"/>
      <c r="GC172" s="124"/>
      <c r="GD172" s="124"/>
      <c r="GE172" s="124"/>
      <c r="GF172" s="124"/>
      <c r="GG172" s="124"/>
      <c r="GH172" s="124"/>
      <c r="GI172" s="124"/>
      <c r="GJ172" s="124"/>
      <c r="GK172" s="124"/>
      <c r="GL172" s="124"/>
      <c r="GM172" s="124"/>
      <c r="GN172" s="124"/>
      <c r="GO172" s="124"/>
      <c r="GP172" s="124"/>
      <c r="GQ172" s="124"/>
      <c r="GR172" s="124"/>
      <c r="GS172" s="124"/>
      <c r="GT172" s="124"/>
      <c r="GU172" s="124"/>
      <c r="GV172" s="124"/>
      <c r="GW172" s="124"/>
      <c r="GX172" s="124"/>
      <c r="GY172" s="124"/>
      <c r="GZ172" s="124"/>
      <c r="HA172" s="124"/>
      <c r="HB172" s="124"/>
      <c r="HC172" s="124"/>
      <c r="HD172" s="124"/>
      <c r="HE172" s="124"/>
      <c r="HF172" s="124"/>
      <c r="HG172" s="124"/>
      <c r="HH172" s="124"/>
      <c r="HI172" s="124"/>
      <c r="HJ172" s="124"/>
      <c r="HK172" s="124"/>
      <c r="HL172" s="124"/>
      <c r="HM172" s="124"/>
      <c r="HN172" s="124"/>
      <c r="HO172" s="124"/>
      <c r="HP172" s="124"/>
      <c r="HQ172" s="124"/>
    </row>
    <row r="173" spans="1:242" s="122" customFormat="1" ht="18">
      <c r="A173" s="93" t="s">
        <v>1850</v>
      </c>
      <c r="B173" s="111" t="s">
        <v>180</v>
      </c>
      <c r="C173" s="123" t="s">
        <v>173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4"/>
      <c r="DW173" s="124"/>
      <c r="DX173" s="124"/>
      <c r="DY173" s="124"/>
      <c r="DZ173" s="124"/>
      <c r="EA173" s="124"/>
      <c r="EB173" s="124"/>
      <c r="EC173" s="124"/>
      <c r="ED173" s="124"/>
      <c r="EE173" s="124"/>
      <c r="EF173" s="124"/>
      <c r="EG173" s="124"/>
      <c r="EH173" s="124"/>
      <c r="EI173" s="124"/>
      <c r="EJ173" s="124"/>
      <c r="EK173" s="124"/>
      <c r="EL173" s="124"/>
      <c r="EM173" s="124"/>
      <c r="EN173" s="124"/>
      <c r="EO173" s="124"/>
      <c r="EP173" s="124"/>
      <c r="EQ173" s="124"/>
      <c r="ER173" s="124"/>
      <c r="ES173" s="124"/>
      <c r="ET173" s="124"/>
      <c r="EU173" s="124"/>
      <c r="EV173" s="124"/>
      <c r="EW173" s="124"/>
      <c r="EX173" s="124"/>
      <c r="EY173" s="124"/>
      <c r="EZ173" s="124"/>
      <c r="FA173" s="124"/>
      <c r="FB173" s="124"/>
      <c r="FC173" s="124"/>
      <c r="FD173" s="124"/>
      <c r="FE173" s="124"/>
      <c r="FF173" s="124"/>
      <c r="FG173" s="124"/>
      <c r="FH173" s="124"/>
      <c r="FI173" s="124"/>
      <c r="FJ173" s="124"/>
      <c r="FK173" s="124"/>
      <c r="FL173" s="124"/>
      <c r="FM173" s="124"/>
      <c r="FN173" s="124"/>
      <c r="FO173" s="124"/>
      <c r="FP173" s="124"/>
      <c r="FQ173" s="124"/>
      <c r="FR173" s="124"/>
      <c r="FS173" s="124"/>
      <c r="FT173" s="124"/>
      <c r="FU173" s="124"/>
      <c r="FV173" s="124"/>
      <c r="FW173" s="124"/>
      <c r="FX173" s="124"/>
      <c r="FY173" s="124"/>
      <c r="FZ173" s="124"/>
      <c r="GA173" s="124"/>
      <c r="GB173" s="124"/>
      <c r="GC173" s="124"/>
      <c r="GD173" s="124"/>
      <c r="GE173" s="124"/>
      <c r="GF173" s="124"/>
      <c r="GG173" s="124"/>
      <c r="GH173" s="124"/>
      <c r="GI173" s="124"/>
      <c r="GJ173" s="124"/>
      <c r="GK173" s="124"/>
      <c r="GL173" s="124"/>
      <c r="GM173" s="124"/>
      <c r="GN173" s="124"/>
      <c r="GO173" s="124"/>
      <c r="GP173" s="124"/>
      <c r="GQ173" s="124"/>
      <c r="GR173" s="124"/>
      <c r="GS173" s="124"/>
      <c r="GT173" s="124"/>
      <c r="GU173" s="124"/>
      <c r="GV173" s="124"/>
      <c r="GW173" s="124"/>
      <c r="GX173" s="124"/>
      <c r="GY173" s="124"/>
      <c r="GZ173" s="124"/>
      <c r="HA173" s="124"/>
      <c r="HB173" s="124"/>
      <c r="HC173" s="124"/>
      <c r="HD173" s="124"/>
      <c r="HE173" s="124"/>
      <c r="HF173" s="124"/>
      <c r="HG173" s="124"/>
      <c r="HH173" s="124"/>
      <c r="HI173" s="124"/>
      <c r="HJ173" s="124"/>
      <c r="HK173" s="124"/>
      <c r="HL173" s="124"/>
      <c r="HM173" s="124"/>
      <c r="HN173" s="124"/>
      <c r="HO173" s="124"/>
      <c r="HP173" s="124"/>
      <c r="HQ173" s="124"/>
    </row>
    <row r="174" spans="1:242" s="122" customFormat="1" ht="18">
      <c r="A174" s="93" t="s">
        <v>1851</v>
      </c>
      <c r="B174" s="111" t="s">
        <v>1852</v>
      </c>
      <c r="C174" s="123" t="s">
        <v>173</v>
      </c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  <c r="ET174" s="124"/>
      <c r="EU174" s="124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4"/>
      <c r="FF174" s="124"/>
      <c r="FG174" s="124"/>
      <c r="FH174" s="124"/>
      <c r="FI174" s="124"/>
      <c r="FJ174" s="124"/>
      <c r="FK174" s="124"/>
      <c r="FL174" s="124"/>
      <c r="FM174" s="124"/>
      <c r="FN174" s="124"/>
      <c r="FO174" s="124"/>
      <c r="FP174" s="124"/>
      <c r="FQ174" s="124"/>
      <c r="FR174" s="124"/>
      <c r="FS174" s="124"/>
      <c r="FT174" s="124"/>
      <c r="FU174" s="124"/>
      <c r="FV174" s="124"/>
      <c r="FW174" s="124"/>
      <c r="FX174" s="124"/>
      <c r="FY174" s="124"/>
      <c r="FZ174" s="124"/>
      <c r="GA174" s="124"/>
      <c r="GB174" s="124"/>
      <c r="GC174" s="124"/>
      <c r="GD174" s="124"/>
      <c r="GE174" s="124"/>
      <c r="GF174" s="124"/>
      <c r="GG174" s="124"/>
      <c r="GH174" s="124"/>
      <c r="GI174" s="124"/>
      <c r="GJ174" s="124"/>
      <c r="GK174" s="124"/>
      <c r="GL174" s="124"/>
      <c r="GM174" s="124"/>
      <c r="GN174" s="124"/>
      <c r="GO174" s="124"/>
      <c r="GP174" s="124"/>
      <c r="GQ174" s="124"/>
      <c r="GR174" s="124"/>
      <c r="GS174" s="124"/>
      <c r="GT174" s="124"/>
      <c r="GU174" s="124"/>
      <c r="GV174" s="124"/>
      <c r="GW174" s="124"/>
      <c r="GX174" s="124"/>
      <c r="GY174" s="124"/>
      <c r="GZ174" s="124"/>
      <c r="HA174" s="124"/>
      <c r="HB174" s="124"/>
      <c r="HC174" s="124"/>
      <c r="HD174" s="124"/>
      <c r="HE174" s="124"/>
      <c r="HF174" s="124"/>
      <c r="HG174" s="124"/>
      <c r="HH174" s="124"/>
      <c r="HI174" s="124"/>
      <c r="HJ174" s="124"/>
      <c r="HK174" s="124"/>
      <c r="HL174" s="124"/>
      <c r="HM174" s="124"/>
      <c r="HN174" s="124"/>
      <c r="HO174" s="124"/>
      <c r="HP174" s="124"/>
      <c r="HQ174" s="124"/>
    </row>
    <row r="175" spans="1:242" s="122" customFormat="1" ht="18">
      <c r="A175" s="93" t="s">
        <v>1853</v>
      </c>
      <c r="B175" s="111" t="s">
        <v>1854</v>
      </c>
      <c r="C175" s="123" t="s">
        <v>173</v>
      </c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/>
      <c r="DY175" s="124"/>
      <c r="DZ175" s="124"/>
      <c r="EA175" s="124"/>
      <c r="EB175" s="124"/>
      <c r="EC175" s="124"/>
      <c r="ED175" s="124"/>
      <c r="EE175" s="124"/>
      <c r="EF175" s="124"/>
      <c r="EG175" s="124"/>
      <c r="EH175" s="124"/>
      <c r="EI175" s="124"/>
      <c r="EJ175" s="124"/>
      <c r="EK175" s="124"/>
      <c r="EL175" s="124"/>
      <c r="EM175" s="124"/>
      <c r="EN175" s="124"/>
      <c r="EO175" s="124"/>
      <c r="EP175" s="124"/>
      <c r="EQ175" s="124"/>
      <c r="ER175" s="124"/>
      <c r="ES175" s="124"/>
      <c r="ET175" s="124"/>
      <c r="EU175" s="124"/>
      <c r="EV175" s="124"/>
      <c r="EW175" s="124"/>
      <c r="EX175" s="124"/>
      <c r="EY175" s="124"/>
      <c r="EZ175" s="124"/>
      <c r="FA175" s="124"/>
      <c r="FB175" s="124"/>
      <c r="FC175" s="124"/>
      <c r="FD175" s="124"/>
      <c r="FE175" s="124"/>
      <c r="FF175" s="124"/>
      <c r="FG175" s="124"/>
      <c r="FH175" s="124"/>
      <c r="FI175" s="124"/>
      <c r="FJ175" s="124"/>
      <c r="FK175" s="124"/>
      <c r="FL175" s="124"/>
      <c r="FM175" s="124"/>
      <c r="FN175" s="124"/>
      <c r="FO175" s="124"/>
      <c r="FP175" s="124"/>
      <c r="FQ175" s="124"/>
      <c r="FR175" s="124"/>
      <c r="FS175" s="124"/>
      <c r="FT175" s="124"/>
      <c r="FU175" s="124"/>
      <c r="FV175" s="124"/>
      <c r="FW175" s="124"/>
      <c r="FX175" s="124"/>
      <c r="FY175" s="124"/>
      <c r="FZ175" s="124"/>
      <c r="GA175" s="124"/>
      <c r="GB175" s="124"/>
      <c r="GC175" s="124"/>
      <c r="GD175" s="124"/>
      <c r="GE175" s="124"/>
      <c r="GF175" s="124"/>
      <c r="GG175" s="124"/>
      <c r="GH175" s="124"/>
      <c r="GI175" s="124"/>
      <c r="GJ175" s="124"/>
      <c r="GK175" s="124"/>
      <c r="GL175" s="124"/>
      <c r="GM175" s="124"/>
      <c r="GN175" s="124"/>
      <c r="GO175" s="124"/>
      <c r="GP175" s="124"/>
      <c r="GQ175" s="124"/>
      <c r="GR175" s="124"/>
      <c r="GS175" s="124"/>
      <c r="GT175" s="124"/>
      <c r="GU175" s="124"/>
      <c r="GV175" s="124"/>
      <c r="GW175" s="124"/>
      <c r="GX175" s="124"/>
      <c r="GY175" s="124"/>
      <c r="GZ175" s="124"/>
      <c r="HA175" s="124"/>
      <c r="HB175" s="124"/>
      <c r="HC175" s="124"/>
      <c r="HD175" s="124"/>
      <c r="HE175" s="124"/>
      <c r="HF175" s="124"/>
      <c r="HG175" s="124"/>
      <c r="HH175" s="124"/>
      <c r="HI175" s="124"/>
      <c r="HJ175" s="124"/>
      <c r="HK175" s="124"/>
      <c r="HL175" s="124"/>
      <c r="HM175" s="124"/>
      <c r="HN175" s="124"/>
      <c r="HO175" s="124"/>
      <c r="HP175" s="124"/>
      <c r="HQ175" s="124"/>
    </row>
    <row r="176" spans="1:242" ht="18.75" customHeight="1">
      <c r="A176" s="95" t="s">
        <v>1855</v>
      </c>
      <c r="B176" s="110" t="s">
        <v>1856</v>
      </c>
      <c r="C176" s="123"/>
      <c r="D176" s="56">
        <f t="shared" ref="D176:J176" si="165">D177+D189</f>
        <v>0</v>
      </c>
      <c r="E176" s="56">
        <f t="shared" si="165"/>
        <v>0</v>
      </c>
      <c r="F176" s="56">
        <f t="shared" si="165"/>
        <v>0</v>
      </c>
      <c r="G176" s="56">
        <f t="shared" si="165"/>
        <v>0</v>
      </c>
      <c r="H176" s="56">
        <f>H177+H189</f>
        <v>0</v>
      </c>
      <c r="I176" s="56">
        <f t="shared" si="165"/>
        <v>0</v>
      </c>
      <c r="J176" s="56">
        <f t="shared" si="165"/>
        <v>0</v>
      </c>
      <c r="K176" s="56">
        <f t="shared" ref="K176:P176" si="166">K177+K189</f>
        <v>0</v>
      </c>
      <c r="L176" s="56">
        <f t="shared" si="166"/>
        <v>0</v>
      </c>
      <c r="M176" s="56">
        <f t="shared" si="166"/>
        <v>0</v>
      </c>
      <c r="N176" s="56">
        <f t="shared" si="166"/>
        <v>0</v>
      </c>
      <c r="O176" s="56">
        <f t="shared" si="166"/>
        <v>0</v>
      </c>
      <c r="P176" s="56">
        <f t="shared" si="166"/>
        <v>0</v>
      </c>
    </row>
    <row r="177" spans="1:242" ht="18.75" customHeight="1">
      <c r="A177" s="95" t="s">
        <v>1857</v>
      </c>
      <c r="B177" s="110" t="s">
        <v>1858</v>
      </c>
      <c r="C177" s="123"/>
      <c r="D177" s="56">
        <f t="shared" ref="D177:J177" si="167">D178+D185+D187</f>
        <v>0</v>
      </c>
      <c r="E177" s="56">
        <f t="shared" si="167"/>
        <v>0</v>
      </c>
      <c r="F177" s="56">
        <f t="shared" si="167"/>
        <v>0</v>
      </c>
      <c r="G177" s="56">
        <f t="shared" si="167"/>
        <v>0</v>
      </c>
      <c r="H177" s="56">
        <f>H178+H185+H187</f>
        <v>0</v>
      </c>
      <c r="I177" s="56">
        <f t="shared" si="167"/>
        <v>0</v>
      </c>
      <c r="J177" s="56">
        <f t="shared" si="167"/>
        <v>0</v>
      </c>
      <c r="K177" s="56">
        <f t="shared" ref="K177:P177" si="168">K178+K185+K187</f>
        <v>0</v>
      </c>
      <c r="L177" s="56">
        <f t="shared" si="168"/>
        <v>0</v>
      </c>
      <c r="M177" s="56">
        <f t="shared" si="168"/>
        <v>0</v>
      </c>
      <c r="N177" s="56">
        <f t="shared" si="168"/>
        <v>0</v>
      </c>
      <c r="O177" s="56">
        <f t="shared" si="168"/>
        <v>0</v>
      </c>
      <c r="P177" s="56">
        <f t="shared" si="168"/>
        <v>0</v>
      </c>
    </row>
    <row r="178" spans="1:242" ht="18.75" customHeight="1">
      <c r="A178" s="95" t="s">
        <v>1859</v>
      </c>
      <c r="B178" s="110" t="s">
        <v>1860</v>
      </c>
      <c r="C178" s="123"/>
      <c r="D178" s="56">
        <f t="shared" ref="D178:P178" si="169">D179</f>
        <v>0</v>
      </c>
      <c r="E178" s="56">
        <f t="shared" si="169"/>
        <v>0</v>
      </c>
      <c r="F178" s="56">
        <f t="shared" si="169"/>
        <v>0</v>
      </c>
      <c r="G178" s="56">
        <f t="shared" si="169"/>
        <v>0</v>
      </c>
      <c r="H178" s="56">
        <f t="shared" si="169"/>
        <v>0</v>
      </c>
      <c r="I178" s="56">
        <f t="shared" si="169"/>
        <v>0</v>
      </c>
      <c r="J178" s="56">
        <f t="shared" si="169"/>
        <v>0</v>
      </c>
      <c r="K178" s="56">
        <f t="shared" si="169"/>
        <v>0</v>
      </c>
      <c r="L178" s="56">
        <f t="shared" si="169"/>
        <v>0</v>
      </c>
      <c r="M178" s="56">
        <f t="shared" si="169"/>
        <v>0</v>
      </c>
      <c r="N178" s="56">
        <f t="shared" si="169"/>
        <v>0</v>
      </c>
      <c r="O178" s="56">
        <f t="shared" si="169"/>
        <v>0</v>
      </c>
      <c r="P178" s="56">
        <f t="shared" si="169"/>
        <v>0</v>
      </c>
    </row>
    <row r="179" spans="1:242" ht="18.75" customHeight="1">
      <c r="A179" s="95" t="s">
        <v>1861</v>
      </c>
      <c r="B179" s="110" t="s">
        <v>1862</v>
      </c>
      <c r="C179" s="123"/>
      <c r="D179" s="56">
        <f t="shared" ref="D179:I179" si="170">SUM(D180:D184)</f>
        <v>0</v>
      </c>
      <c r="E179" s="56">
        <f t="shared" si="170"/>
        <v>0</v>
      </c>
      <c r="F179" s="56">
        <f t="shared" si="170"/>
        <v>0</v>
      </c>
      <c r="G179" s="56">
        <f t="shared" si="170"/>
        <v>0</v>
      </c>
      <c r="H179" s="56">
        <f t="shared" si="170"/>
        <v>0</v>
      </c>
      <c r="I179" s="56">
        <f t="shared" si="170"/>
        <v>0</v>
      </c>
      <c r="J179" s="56">
        <f t="shared" ref="J179:P179" si="171">SUM(J180:J184)</f>
        <v>0</v>
      </c>
      <c r="K179" s="56">
        <f t="shared" si="171"/>
        <v>0</v>
      </c>
      <c r="L179" s="56">
        <f t="shared" si="171"/>
        <v>0</v>
      </c>
      <c r="M179" s="56">
        <f t="shared" si="171"/>
        <v>0</v>
      </c>
      <c r="N179" s="56">
        <f t="shared" si="171"/>
        <v>0</v>
      </c>
      <c r="O179" s="56">
        <f t="shared" si="171"/>
        <v>0</v>
      </c>
      <c r="P179" s="56">
        <f t="shared" si="171"/>
        <v>0</v>
      </c>
    </row>
    <row r="180" spans="1:242" s="139" customFormat="1" ht="15.75" customHeight="1">
      <c r="A180" s="93" t="s">
        <v>1863</v>
      </c>
      <c r="B180" s="111" t="s">
        <v>198</v>
      </c>
      <c r="C180" s="123" t="s">
        <v>173</v>
      </c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2"/>
      <c r="HI180" s="142"/>
      <c r="HJ180" s="142"/>
      <c r="HK180" s="142"/>
      <c r="HL180" s="142"/>
      <c r="HM180" s="142"/>
      <c r="HN180" s="142"/>
      <c r="HO180" s="142"/>
      <c r="HP180" s="142"/>
      <c r="HQ180" s="142"/>
    </row>
    <row r="181" spans="1:242" s="139" customFormat="1" ht="15.75" customHeight="1">
      <c r="A181" s="93" t="s">
        <v>1864</v>
      </c>
      <c r="B181" s="111" t="s">
        <v>200</v>
      </c>
      <c r="C181" s="123" t="s">
        <v>173</v>
      </c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2"/>
      <c r="DI181" s="142"/>
      <c r="DJ181" s="142"/>
      <c r="DK181" s="142"/>
      <c r="DL181" s="142"/>
      <c r="DM181" s="142"/>
      <c r="DN181" s="142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  <c r="GN181" s="142"/>
      <c r="GO181" s="142"/>
      <c r="GP181" s="142"/>
      <c r="GQ181" s="142"/>
      <c r="GR181" s="142"/>
      <c r="GS181" s="142"/>
      <c r="GT181" s="142"/>
      <c r="GU181" s="142"/>
      <c r="GV181" s="142"/>
      <c r="GW181" s="142"/>
      <c r="GX181" s="142"/>
      <c r="GY181" s="142"/>
      <c r="GZ181" s="142"/>
      <c r="HA181" s="142"/>
      <c r="HB181" s="142"/>
      <c r="HC181" s="142"/>
      <c r="HD181" s="142"/>
      <c r="HE181" s="142"/>
      <c r="HF181" s="142"/>
      <c r="HG181" s="142"/>
      <c r="HH181" s="142"/>
      <c r="HI181" s="142"/>
      <c r="HJ181" s="142"/>
      <c r="HK181" s="142"/>
      <c r="HL181" s="142"/>
      <c r="HM181" s="142"/>
      <c r="HN181" s="142"/>
      <c r="HO181" s="142"/>
      <c r="HP181" s="142"/>
      <c r="HQ181" s="142"/>
    </row>
    <row r="182" spans="1:242" s="139" customFormat="1" ht="15.75" customHeight="1">
      <c r="A182" s="93" t="s">
        <v>1865</v>
      </c>
      <c r="B182" s="111" t="s">
        <v>1539</v>
      </c>
      <c r="C182" s="123" t="s">
        <v>173</v>
      </c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2"/>
      <c r="DI182" s="142"/>
      <c r="DJ182" s="142"/>
      <c r="DK182" s="142"/>
      <c r="DL182" s="142"/>
      <c r="DM182" s="142"/>
      <c r="DN182" s="142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  <c r="GN182" s="142"/>
      <c r="GO182" s="142"/>
      <c r="GP182" s="142"/>
      <c r="GQ182" s="142"/>
      <c r="GR182" s="142"/>
      <c r="GS182" s="142"/>
      <c r="GT182" s="142"/>
      <c r="GU182" s="142"/>
      <c r="GV182" s="142"/>
      <c r="GW182" s="142"/>
      <c r="GX182" s="142"/>
      <c r="GY182" s="142"/>
      <c r="GZ182" s="142"/>
      <c r="HA182" s="142"/>
      <c r="HB182" s="142"/>
      <c r="HC182" s="142"/>
      <c r="HD182" s="142"/>
      <c r="HE182" s="142"/>
      <c r="HF182" s="142"/>
      <c r="HG182" s="142"/>
      <c r="HH182" s="142"/>
      <c r="HI182" s="142"/>
      <c r="HJ182" s="142"/>
      <c r="HK182" s="142"/>
      <c r="HL182" s="142"/>
      <c r="HM182" s="142"/>
      <c r="HN182" s="142"/>
      <c r="HO182" s="142"/>
      <c r="HP182" s="142"/>
      <c r="HQ182" s="142"/>
    </row>
    <row r="183" spans="1:242" s="139" customFormat="1" ht="15.75" customHeight="1">
      <c r="A183" s="93" t="s">
        <v>1866</v>
      </c>
      <c r="B183" s="111" t="s">
        <v>204</v>
      </c>
      <c r="C183" s="123" t="s">
        <v>173</v>
      </c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2"/>
      <c r="GV183" s="142"/>
      <c r="GW183" s="142"/>
      <c r="GX183" s="142"/>
      <c r="GY183" s="142"/>
      <c r="GZ183" s="142"/>
      <c r="HA183" s="142"/>
      <c r="HB183" s="142"/>
      <c r="HC183" s="142"/>
      <c r="HD183" s="142"/>
      <c r="HE183" s="142"/>
      <c r="HF183" s="142"/>
      <c r="HG183" s="142"/>
      <c r="HH183" s="142"/>
      <c r="HI183" s="142"/>
      <c r="HJ183" s="142"/>
      <c r="HK183" s="142"/>
      <c r="HL183" s="142"/>
      <c r="HM183" s="142"/>
      <c r="HN183" s="142"/>
      <c r="HO183" s="142"/>
      <c r="HP183" s="142"/>
      <c r="HQ183" s="142"/>
    </row>
    <row r="184" spans="1:242" s="139" customFormat="1" ht="15.75" customHeight="1">
      <c r="A184" s="93" t="s">
        <v>1867</v>
      </c>
      <c r="B184" s="111" t="s">
        <v>206</v>
      </c>
      <c r="C184" s="123" t="s">
        <v>173</v>
      </c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142"/>
      <c r="HL184" s="142"/>
      <c r="HM184" s="142"/>
      <c r="HN184" s="142"/>
      <c r="HO184" s="142"/>
      <c r="HP184" s="142"/>
      <c r="HQ184" s="142"/>
    </row>
    <row r="185" spans="1:242" s="121" customFormat="1" ht="14.25" customHeight="1">
      <c r="A185" s="95" t="s">
        <v>1876</v>
      </c>
      <c r="B185" s="110" t="s">
        <v>3164</v>
      </c>
      <c r="C185" s="123"/>
      <c r="D185" s="56">
        <f t="shared" ref="D185:P185" si="172">D186</f>
        <v>0</v>
      </c>
      <c r="E185" s="56">
        <f t="shared" si="172"/>
        <v>0</v>
      </c>
      <c r="F185" s="56">
        <f t="shared" si="172"/>
        <v>0</v>
      </c>
      <c r="G185" s="56">
        <f t="shared" si="172"/>
        <v>0</v>
      </c>
      <c r="H185" s="56">
        <f t="shared" si="172"/>
        <v>0</v>
      </c>
      <c r="I185" s="56">
        <f t="shared" si="172"/>
        <v>0</v>
      </c>
      <c r="J185" s="56">
        <f t="shared" si="172"/>
        <v>0</v>
      </c>
      <c r="K185" s="56">
        <f t="shared" si="172"/>
        <v>0</v>
      </c>
      <c r="L185" s="56">
        <f t="shared" si="172"/>
        <v>0</v>
      </c>
      <c r="M185" s="56">
        <f t="shared" si="172"/>
        <v>0</v>
      </c>
      <c r="N185" s="56">
        <f t="shared" si="172"/>
        <v>0</v>
      </c>
      <c r="O185" s="56">
        <f t="shared" si="172"/>
        <v>0</v>
      </c>
      <c r="P185" s="56">
        <f t="shared" si="172"/>
        <v>0</v>
      </c>
      <c r="HR185" s="122"/>
      <c r="HS185" s="122"/>
      <c r="HT185" s="122"/>
      <c r="HU185" s="122"/>
      <c r="HV185" s="122"/>
      <c r="HW185" s="122"/>
      <c r="HX185" s="122"/>
      <c r="HY185" s="122"/>
      <c r="HZ185" s="122"/>
      <c r="IA185" s="122"/>
      <c r="IB185" s="122"/>
      <c r="IC185" s="122"/>
      <c r="ID185" s="122"/>
      <c r="IE185" s="122"/>
      <c r="IF185" s="122"/>
      <c r="IG185" s="122"/>
      <c r="IH185" s="122"/>
    </row>
    <row r="186" spans="1:242" s="121" customFormat="1" ht="14.25" customHeight="1">
      <c r="A186" s="95" t="s">
        <v>1877</v>
      </c>
      <c r="B186" s="110" t="s">
        <v>1878</v>
      </c>
      <c r="C186" s="123" t="s">
        <v>173</v>
      </c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HR186" s="122"/>
      <c r="HS186" s="122"/>
      <c r="HT186" s="122"/>
      <c r="HU186" s="122"/>
      <c r="HV186" s="122"/>
      <c r="HW186" s="122"/>
      <c r="HX186" s="122"/>
      <c r="HY186" s="122"/>
      <c r="HZ186" s="122"/>
      <c r="IA186" s="122"/>
      <c r="IB186" s="122"/>
      <c r="IC186" s="122"/>
      <c r="ID186" s="122"/>
      <c r="IE186" s="122"/>
      <c r="IF186" s="122"/>
      <c r="IG186" s="122"/>
      <c r="IH186" s="122"/>
    </row>
    <row r="187" spans="1:242" s="121" customFormat="1" ht="14.25" customHeight="1">
      <c r="A187" s="95" t="s">
        <v>1868</v>
      </c>
      <c r="B187" s="110" t="s">
        <v>1869</v>
      </c>
      <c r="C187" s="123"/>
      <c r="D187" s="56">
        <f t="shared" ref="D187:P187" si="173">D188</f>
        <v>0</v>
      </c>
      <c r="E187" s="56">
        <f t="shared" si="173"/>
        <v>0</v>
      </c>
      <c r="F187" s="56">
        <f t="shared" si="173"/>
        <v>0</v>
      </c>
      <c r="G187" s="56">
        <f t="shared" si="173"/>
        <v>0</v>
      </c>
      <c r="H187" s="56">
        <f t="shared" si="173"/>
        <v>0</v>
      </c>
      <c r="I187" s="56">
        <f t="shared" si="173"/>
        <v>0</v>
      </c>
      <c r="J187" s="56">
        <f t="shared" si="173"/>
        <v>0</v>
      </c>
      <c r="K187" s="56">
        <f t="shared" si="173"/>
        <v>0</v>
      </c>
      <c r="L187" s="56">
        <f t="shared" si="173"/>
        <v>0</v>
      </c>
      <c r="M187" s="56">
        <f t="shared" si="173"/>
        <v>0</v>
      </c>
      <c r="N187" s="56">
        <f t="shared" si="173"/>
        <v>0</v>
      </c>
      <c r="O187" s="56">
        <f t="shared" si="173"/>
        <v>0</v>
      </c>
      <c r="P187" s="56">
        <f t="shared" si="173"/>
        <v>0</v>
      </c>
      <c r="HR187" s="122"/>
      <c r="HS187" s="122"/>
      <c r="HT187" s="122"/>
      <c r="HU187" s="122"/>
      <c r="HV187" s="122"/>
      <c r="HW187" s="122"/>
      <c r="HX187" s="122"/>
      <c r="HY187" s="122"/>
      <c r="HZ187" s="122"/>
      <c r="IA187" s="122"/>
      <c r="IB187" s="122"/>
      <c r="IC187" s="122"/>
      <c r="ID187" s="122"/>
      <c r="IE187" s="122"/>
      <c r="IF187" s="122"/>
      <c r="IG187" s="122"/>
      <c r="IH187" s="122"/>
    </row>
    <row r="188" spans="1:242" s="121" customFormat="1" ht="14.25" customHeight="1">
      <c r="A188" s="95" t="s">
        <v>1870</v>
      </c>
      <c r="B188" s="110" t="s">
        <v>1871</v>
      </c>
      <c r="C188" s="123" t="s">
        <v>173</v>
      </c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HR188" s="122"/>
      <c r="HS188" s="122"/>
      <c r="HT188" s="122"/>
      <c r="HU188" s="122"/>
      <c r="HV188" s="122"/>
      <c r="HW188" s="122"/>
      <c r="HX188" s="122"/>
      <c r="HY188" s="122"/>
      <c r="HZ188" s="122"/>
      <c r="IA188" s="122"/>
      <c r="IB188" s="122"/>
      <c r="IC188" s="122"/>
      <c r="ID188" s="122"/>
      <c r="IE188" s="122"/>
      <c r="IF188" s="122"/>
      <c r="IG188" s="122"/>
      <c r="IH188" s="122"/>
    </row>
    <row r="189" spans="1:242" s="20" customFormat="1" ht="19.5" customHeight="1">
      <c r="A189" s="95" t="s">
        <v>1872</v>
      </c>
      <c r="B189" s="110" t="s">
        <v>1873</v>
      </c>
      <c r="C189" s="123"/>
      <c r="D189" s="56">
        <f t="shared" ref="D189:P189" si="174">D190</f>
        <v>0</v>
      </c>
      <c r="E189" s="56">
        <f t="shared" si="174"/>
        <v>0</v>
      </c>
      <c r="F189" s="56">
        <f t="shared" si="174"/>
        <v>0</v>
      </c>
      <c r="G189" s="56">
        <f t="shared" si="174"/>
        <v>0</v>
      </c>
      <c r="H189" s="56">
        <f t="shared" si="174"/>
        <v>0</v>
      </c>
      <c r="I189" s="56">
        <f t="shared" si="174"/>
        <v>0</v>
      </c>
      <c r="J189" s="56">
        <f t="shared" si="174"/>
        <v>0</v>
      </c>
      <c r="K189" s="56">
        <f t="shared" si="174"/>
        <v>0</v>
      </c>
      <c r="L189" s="56">
        <f t="shared" si="174"/>
        <v>0</v>
      </c>
      <c r="M189" s="56">
        <f t="shared" si="174"/>
        <v>0</v>
      </c>
      <c r="N189" s="56">
        <f t="shared" si="174"/>
        <v>0</v>
      </c>
      <c r="O189" s="56">
        <f t="shared" si="174"/>
        <v>0</v>
      </c>
      <c r="P189" s="56">
        <f t="shared" si="174"/>
        <v>0</v>
      </c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</row>
    <row r="190" spans="1:242" s="20" customFormat="1" ht="18" customHeight="1">
      <c r="A190" s="95" t="s">
        <v>1874</v>
      </c>
      <c r="B190" s="110" t="s">
        <v>1875</v>
      </c>
      <c r="C190" s="123" t="s">
        <v>173</v>
      </c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HR190" s="102"/>
      <c r="HS190" s="102"/>
      <c r="HT190" s="102"/>
      <c r="HU190" s="102"/>
      <c r="HV190" s="102"/>
      <c r="HW190" s="102"/>
      <c r="HX190" s="102"/>
      <c r="HY190" s="102"/>
      <c r="HZ190" s="102"/>
      <c r="IA190" s="102"/>
      <c r="IB190" s="102"/>
      <c r="IC190" s="102"/>
      <c r="ID190" s="102"/>
      <c r="IE190" s="102"/>
      <c r="IF190" s="102"/>
      <c r="IG190" s="102"/>
      <c r="IH190" s="102"/>
    </row>
    <row r="191" spans="1:242" s="122" customFormat="1" ht="18.75" customHeight="1">
      <c r="A191" s="95" t="s">
        <v>2982</v>
      </c>
      <c r="B191" s="110" t="s">
        <v>216</v>
      </c>
      <c r="C191" s="123"/>
      <c r="D191" s="56">
        <f t="shared" ref="D191:P192" si="175">D192</f>
        <v>0</v>
      </c>
      <c r="E191" s="56">
        <f t="shared" si="175"/>
        <v>0</v>
      </c>
      <c r="F191" s="56">
        <f t="shared" si="175"/>
        <v>0</v>
      </c>
      <c r="G191" s="56">
        <f t="shared" si="175"/>
        <v>0</v>
      </c>
      <c r="H191" s="56">
        <f t="shared" si="175"/>
        <v>0</v>
      </c>
      <c r="I191" s="56">
        <f t="shared" si="175"/>
        <v>0</v>
      </c>
      <c r="J191" s="56">
        <f t="shared" si="175"/>
        <v>0</v>
      </c>
      <c r="K191" s="56">
        <f t="shared" si="175"/>
        <v>0</v>
      </c>
      <c r="L191" s="56">
        <f t="shared" si="175"/>
        <v>0</v>
      </c>
      <c r="M191" s="56">
        <f t="shared" si="175"/>
        <v>0</v>
      </c>
      <c r="N191" s="56">
        <f t="shared" si="175"/>
        <v>0</v>
      </c>
      <c r="O191" s="56">
        <f t="shared" si="175"/>
        <v>0</v>
      </c>
      <c r="P191" s="56">
        <f t="shared" si="175"/>
        <v>0</v>
      </c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4"/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4"/>
      <c r="DW191" s="124"/>
      <c r="DX191" s="124"/>
      <c r="DY191" s="124"/>
      <c r="DZ191" s="124"/>
      <c r="EA191" s="124"/>
      <c r="EB191" s="124"/>
      <c r="EC191" s="124"/>
      <c r="ED191" s="124"/>
      <c r="EE191" s="124"/>
      <c r="EF191" s="124"/>
      <c r="EG191" s="124"/>
      <c r="EH191" s="124"/>
      <c r="EI191" s="124"/>
      <c r="EJ191" s="124"/>
      <c r="EK191" s="124"/>
      <c r="EL191" s="124"/>
      <c r="EM191" s="124"/>
      <c r="EN191" s="124"/>
      <c r="EO191" s="124"/>
      <c r="EP191" s="124"/>
      <c r="EQ191" s="124"/>
      <c r="ER191" s="124"/>
      <c r="ES191" s="124"/>
      <c r="ET191" s="124"/>
      <c r="EU191" s="124"/>
      <c r="EV191" s="124"/>
      <c r="EW191" s="124"/>
      <c r="EX191" s="124"/>
      <c r="EY191" s="124"/>
      <c r="EZ191" s="124"/>
      <c r="FA191" s="124"/>
      <c r="FB191" s="124"/>
      <c r="FC191" s="124"/>
      <c r="FD191" s="124"/>
      <c r="FE191" s="124"/>
      <c r="FF191" s="124"/>
      <c r="FG191" s="124"/>
      <c r="FH191" s="124"/>
      <c r="FI191" s="124"/>
      <c r="FJ191" s="124"/>
      <c r="FK191" s="124"/>
      <c r="FL191" s="124"/>
      <c r="FM191" s="124"/>
      <c r="FN191" s="124"/>
      <c r="FO191" s="124"/>
      <c r="FP191" s="124"/>
      <c r="FQ191" s="124"/>
      <c r="FR191" s="124"/>
      <c r="FS191" s="124"/>
      <c r="FT191" s="124"/>
      <c r="FU191" s="124"/>
      <c r="FV191" s="124"/>
      <c r="FW191" s="124"/>
      <c r="FX191" s="124"/>
      <c r="FY191" s="124"/>
      <c r="FZ191" s="124"/>
      <c r="GA191" s="124"/>
      <c r="GB191" s="124"/>
      <c r="GC191" s="124"/>
      <c r="GD191" s="124"/>
      <c r="GE191" s="124"/>
      <c r="GF191" s="124"/>
      <c r="GG191" s="124"/>
      <c r="GH191" s="124"/>
      <c r="GI191" s="124"/>
      <c r="GJ191" s="124"/>
      <c r="GK191" s="124"/>
      <c r="GL191" s="124"/>
      <c r="GM191" s="124"/>
      <c r="GN191" s="124"/>
      <c r="GO191" s="124"/>
      <c r="GP191" s="124"/>
      <c r="GQ191" s="124"/>
      <c r="GR191" s="124"/>
      <c r="GS191" s="124"/>
      <c r="GT191" s="124"/>
      <c r="GU191" s="124"/>
      <c r="GV191" s="124"/>
      <c r="GW191" s="124"/>
      <c r="GX191" s="124"/>
      <c r="GY191" s="124"/>
      <c r="GZ191" s="124"/>
      <c r="HA191" s="124"/>
      <c r="HB191" s="124"/>
      <c r="HC191" s="124"/>
      <c r="HD191" s="124"/>
      <c r="HE191" s="124"/>
      <c r="HF191" s="124"/>
      <c r="HG191" s="124"/>
      <c r="HH191" s="124"/>
      <c r="HI191" s="124"/>
      <c r="HJ191" s="124"/>
      <c r="HK191" s="124"/>
      <c r="HL191" s="124"/>
      <c r="HM191" s="124"/>
      <c r="HN191" s="124"/>
      <c r="HO191" s="124"/>
      <c r="HP191" s="124"/>
      <c r="HQ191" s="124"/>
    </row>
    <row r="192" spans="1:242" s="121" customFormat="1" ht="16.5" customHeight="1">
      <c r="A192" s="95" t="s">
        <v>2983</v>
      </c>
      <c r="B192" s="110" t="s">
        <v>2984</v>
      </c>
      <c r="C192" s="123"/>
      <c r="D192" s="56">
        <f t="shared" si="175"/>
        <v>0</v>
      </c>
      <c r="E192" s="56">
        <f t="shared" si="175"/>
        <v>0</v>
      </c>
      <c r="F192" s="56">
        <f t="shared" si="175"/>
        <v>0</v>
      </c>
      <c r="G192" s="56">
        <f t="shared" si="175"/>
        <v>0</v>
      </c>
      <c r="H192" s="56">
        <f t="shared" si="175"/>
        <v>0</v>
      </c>
      <c r="I192" s="56">
        <f t="shared" si="175"/>
        <v>0</v>
      </c>
      <c r="J192" s="56">
        <f t="shared" si="175"/>
        <v>0</v>
      </c>
      <c r="K192" s="56">
        <f t="shared" si="175"/>
        <v>0</v>
      </c>
      <c r="L192" s="56">
        <f t="shared" si="175"/>
        <v>0</v>
      </c>
      <c r="M192" s="56">
        <f t="shared" si="175"/>
        <v>0</v>
      </c>
      <c r="N192" s="56">
        <f t="shared" si="175"/>
        <v>0</v>
      </c>
      <c r="O192" s="56">
        <f t="shared" si="175"/>
        <v>0</v>
      </c>
      <c r="P192" s="56">
        <f t="shared" si="175"/>
        <v>0</v>
      </c>
      <c r="HR192" s="122"/>
      <c r="HS192" s="122"/>
      <c r="HT192" s="122"/>
      <c r="HU192" s="122"/>
      <c r="HV192" s="122"/>
      <c r="HW192" s="122"/>
      <c r="HX192" s="122"/>
      <c r="HY192" s="122"/>
      <c r="HZ192" s="122"/>
      <c r="IA192" s="122"/>
      <c r="IB192" s="122"/>
      <c r="IC192" s="122"/>
      <c r="ID192" s="122"/>
      <c r="IE192" s="122"/>
      <c r="IF192" s="122"/>
      <c r="IG192" s="122"/>
      <c r="IH192" s="122"/>
    </row>
    <row r="193" spans="1:242" s="121" customFormat="1" ht="16.5" customHeight="1">
      <c r="A193" s="95" t="s">
        <v>2985</v>
      </c>
      <c r="B193" s="110" t="s">
        <v>2984</v>
      </c>
      <c r="C193" s="123"/>
      <c r="D193" s="56">
        <f t="shared" ref="D193:J193" si="176">SUM(D196:D201)</f>
        <v>0</v>
      </c>
      <c r="E193" s="56">
        <f t="shared" si="176"/>
        <v>0</v>
      </c>
      <c r="F193" s="56">
        <f t="shared" si="176"/>
        <v>0</v>
      </c>
      <c r="G193" s="56">
        <f t="shared" si="176"/>
        <v>0</v>
      </c>
      <c r="H193" s="56">
        <f t="shared" si="176"/>
        <v>0</v>
      </c>
      <c r="I193" s="56">
        <f t="shared" si="176"/>
        <v>0</v>
      </c>
      <c r="J193" s="56">
        <f t="shared" si="176"/>
        <v>0</v>
      </c>
      <c r="K193" s="56">
        <f t="shared" ref="K193:P193" si="177">SUM(K196:K201)</f>
        <v>0</v>
      </c>
      <c r="L193" s="56">
        <f t="shared" si="177"/>
        <v>0</v>
      </c>
      <c r="M193" s="56">
        <f t="shared" si="177"/>
        <v>0</v>
      </c>
      <c r="N193" s="56">
        <f t="shared" si="177"/>
        <v>0</v>
      </c>
      <c r="O193" s="56">
        <f t="shared" si="177"/>
        <v>0</v>
      </c>
      <c r="P193" s="56">
        <f t="shared" si="177"/>
        <v>0</v>
      </c>
      <c r="HR193" s="122"/>
      <c r="HS193" s="122"/>
      <c r="HT193" s="122"/>
      <c r="HU193" s="122"/>
      <c r="HV193" s="122"/>
      <c r="HW193" s="122"/>
      <c r="HX193" s="122"/>
      <c r="HY193" s="122"/>
      <c r="HZ193" s="122"/>
      <c r="IA193" s="122"/>
      <c r="IB193" s="122"/>
      <c r="IC193" s="122"/>
      <c r="ID193" s="122"/>
      <c r="IE193" s="122"/>
      <c r="IF193" s="122"/>
      <c r="IG193" s="122"/>
      <c r="IH193" s="122"/>
    </row>
    <row r="194" spans="1:242" s="121" customFormat="1" ht="16.5" customHeight="1">
      <c r="A194" s="95" t="s">
        <v>2986</v>
      </c>
      <c r="B194" s="110" t="s">
        <v>2987</v>
      </c>
      <c r="C194" s="123"/>
      <c r="D194" s="56"/>
      <c r="E194" s="56">
        <f t="shared" ref="E194:P194" si="178">E195</f>
        <v>0</v>
      </c>
      <c r="F194" s="56">
        <f t="shared" si="178"/>
        <v>0</v>
      </c>
      <c r="G194" s="56">
        <f t="shared" si="178"/>
        <v>0</v>
      </c>
      <c r="H194" s="56">
        <f t="shared" si="178"/>
        <v>0</v>
      </c>
      <c r="I194" s="56">
        <f t="shared" si="178"/>
        <v>0</v>
      </c>
      <c r="J194" s="56">
        <f t="shared" si="178"/>
        <v>0</v>
      </c>
      <c r="K194" s="56">
        <f t="shared" si="178"/>
        <v>0</v>
      </c>
      <c r="L194" s="56">
        <f t="shared" si="178"/>
        <v>0</v>
      </c>
      <c r="M194" s="56">
        <f t="shared" si="178"/>
        <v>0</v>
      </c>
      <c r="N194" s="56">
        <f t="shared" si="178"/>
        <v>0</v>
      </c>
      <c r="O194" s="56">
        <f t="shared" si="178"/>
        <v>0</v>
      </c>
      <c r="P194" s="56">
        <f t="shared" si="178"/>
        <v>0</v>
      </c>
      <c r="HR194" s="122"/>
      <c r="HS194" s="122"/>
      <c r="HT194" s="122"/>
      <c r="HU194" s="122"/>
      <c r="HV194" s="122"/>
      <c r="HW194" s="122"/>
      <c r="HX194" s="122"/>
      <c r="HY194" s="122"/>
      <c r="HZ194" s="122"/>
      <c r="IA194" s="122"/>
      <c r="IB194" s="122"/>
      <c r="IC194" s="122"/>
      <c r="ID194" s="122"/>
      <c r="IE194" s="122"/>
      <c r="IF194" s="122"/>
      <c r="IG194" s="122"/>
      <c r="IH194" s="122"/>
    </row>
    <row r="195" spans="1:242" s="121" customFormat="1" ht="16.5" customHeight="1">
      <c r="A195" s="95" t="s">
        <v>2988</v>
      </c>
      <c r="B195" s="110" t="s">
        <v>3056</v>
      </c>
      <c r="C195" s="123"/>
      <c r="D195" s="56">
        <f t="shared" ref="D195:J195" si="179">SUM(D196:D201)</f>
        <v>0</v>
      </c>
      <c r="E195" s="56">
        <f t="shared" si="179"/>
        <v>0</v>
      </c>
      <c r="F195" s="56">
        <f t="shared" si="179"/>
        <v>0</v>
      </c>
      <c r="G195" s="56">
        <f t="shared" si="179"/>
        <v>0</v>
      </c>
      <c r="H195" s="56">
        <f t="shared" si="179"/>
        <v>0</v>
      </c>
      <c r="I195" s="56">
        <f t="shared" si="179"/>
        <v>0</v>
      </c>
      <c r="J195" s="56">
        <f t="shared" si="179"/>
        <v>0</v>
      </c>
      <c r="K195" s="56">
        <f t="shared" ref="K195:P195" si="180">SUM(K196:K201)</f>
        <v>0</v>
      </c>
      <c r="L195" s="56">
        <f t="shared" si="180"/>
        <v>0</v>
      </c>
      <c r="M195" s="56">
        <f t="shared" si="180"/>
        <v>0</v>
      </c>
      <c r="N195" s="56">
        <f t="shared" si="180"/>
        <v>0</v>
      </c>
      <c r="O195" s="56">
        <f t="shared" si="180"/>
        <v>0</v>
      </c>
      <c r="P195" s="56">
        <f t="shared" si="180"/>
        <v>0</v>
      </c>
      <c r="HR195" s="122"/>
      <c r="HS195" s="122"/>
      <c r="HT195" s="122"/>
      <c r="HU195" s="122"/>
      <c r="HV195" s="122"/>
      <c r="HW195" s="122"/>
      <c r="HX195" s="122"/>
      <c r="HY195" s="122"/>
      <c r="HZ195" s="122"/>
      <c r="IA195" s="122"/>
      <c r="IB195" s="122"/>
      <c r="IC195" s="122"/>
      <c r="ID195" s="122"/>
      <c r="IE195" s="122"/>
      <c r="IF195" s="122"/>
      <c r="IG195" s="122"/>
      <c r="IH195" s="122"/>
    </row>
    <row r="196" spans="1:242" s="122" customFormat="1" ht="18">
      <c r="A196" s="93" t="s">
        <v>2989</v>
      </c>
      <c r="B196" s="111" t="s">
        <v>174</v>
      </c>
      <c r="C196" s="123" t="s">
        <v>173</v>
      </c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  <c r="EG196" s="124"/>
      <c r="EH196" s="124"/>
      <c r="EI196" s="124"/>
      <c r="EJ196" s="124"/>
      <c r="EK196" s="124"/>
      <c r="EL196" s="124"/>
      <c r="EM196" s="124"/>
      <c r="EN196" s="124"/>
      <c r="EO196" s="124"/>
      <c r="EP196" s="124"/>
      <c r="EQ196" s="124"/>
      <c r="ER196" s="124"/>
      <c r="ES196" s="124"/>
      <c r="ET196" s="124"/>
      <c r="EU196" s="124"/>
      <c r="EV196" s="124"/>
      <c r="EW196" s="124"/>
      <c r="EX196" s="124"/>
      <c r="EY196" s="124"/>
      <c r="EZ196" s="124"/>
      <c r="FA196" s="124"/>
      <c r="FB196" s="124"/>
      <c r="FC196" s="124"/>
      <c r="FD196" s="124"/>
      <c r="FE196" s="124"/>
      <c r="FF196" s="124"/>
      <c r="FG196" s="124"/>
      <c r="FH196" s="124"/>
      <c r="FI196" s="124"/>
      <c r="FJ196" s="124"/>
      <c r="FK196" s="124"/>
      <c r="FL196" s="124"/>
      <c r="FM196" s="124"/>
      <c r="FN196" s="124"/>
      <c r="FO196" s="124"/>
      <c r="FP196" s="124"/>
      <c r="FQ196" s="124"/>
      <c r="FR196" s="124"/>
      <c r="FS196" s="124"/>
      <c r="FT196" s="124"/>
      <c r="FU196" s="124"/>
      <c r="FV196" s="124"/>
      <c r="FW196" s="124"/>
      <c r="FX196" s="124"/>
      <c r="FY196" s="124"/>
      <c r="FZ196" s="124"/>
      <c r="GA196" s="124"/>
      <c r="GB196" s="124"/>
      <c r="GC196" s="124"/>
      <c r="GD196" s="124"/>
      <c r="GE196" s="124"/>
      <c r="GF196" s="124"/>
      <c r="GG196" s="124"/>
      <c r="GH196" s="124"/>
      <c r="GI196" s="124"/>
      <c r="GJ196" s="124"/>
      <c r="GK196" s="124"/>
      <c r="GL196" s="124"/>
      <c r="GM196" s="124"/>
      <c r="GN196" s="124"/>
      <c r="GO196" s="124"/>
      <c r="GP196" s="124"/>
      <c r="GQ196" s="124"/>
      <c r="GR196" s="124"/>
      <c r="GS196" s="124"/>
      <c r="GT196" s="124"/>
      <c r="GU196" s="124"/>
      <c r="GV196" s="124"/>
      <c r="GW196" s="124"/>
      <c r="GX196" s="124"/>
      <c r="GY196" s="124"/>
      <c r="GZ196" s="124"/>
      <c r="HA196" s="124"/>
      <c r="HB196" s="124"/>
      <c r="HC196" s="124"/>
      <c r="HD196" s="124"/>
      <c r="HE196" s="124"/>
      <c r="HF196" s="124"/>
      <c r="HG196" s="124"/>
      <c r="HH196" s="124"/>
      <c r="HI196" s="124"/>
      <c r="HJ196" s="124"/>
      <c r="HK196" s="124"/>
      <c r="HL196" s="124"/>
      <c r="HM196" s="124"/>
      <c r="HN196" s="124"/>
      <c r="HO196" s="124"/>
      <c r="HP196" s="124"/>
      <c r="HQ196" s="124"/>
    </row>
    <row r="197" spans="1:242" s="122" customFormat="1" ht="18">
      <c r="A197" s="93" t="s">
        <v>2990</v>
      </c>
      <c r="B197" s="111" t="s">
        <v>176</v>
      </c>
      <c r="C197" s="123" t="s">
        <v>173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  <c r="DE197" s="124"/>
      <c r="DF197" s="124"/>
      <c r="DG197" s="124"/>
      <c r="DH197" s="124"/>
      <c r="DI197" s="124"/>
      <c r="DJ197" s="124"/>
      <c r="DK197" s="124"/>
      <c r="DL197" s="124"/>
      <c r="DM197" s="124"/>
      <c r="DN197" s="124"/>
      <c r="DO197" s="124"/>
      <c r="DP197" s="124"/>
      <c r="DQ197" s="124"/>
      <c r="DR197" s="124"/>
      <c r="DS197" s="124"/>
      <c r="DT197" s="124"/>
      <c r="DU197" s="124"/>
      <c r="DV197" s="124"/>
      <c r="DW197" s="124"/>
      <c r="DX197" s="124"/>
      <c r="DY197" s="124"/>
      <c r="DZ197" s="124"/>
      <c r="EA197" s="124"/>
      <c r="EB197" s="124"/>
      <c r="EC197" s="124"/>
      <c r="ED197" s="124"/>
      <c r="EE197" s="124"/>
      <c r="EF197" s="124"/>
      <c r="EG197" s="124"/>
      <c r="EH197" s="124"/>
      <c r="EI197" s="124"/>
      <c r="EJ197" s="124"/>
      <c r="EK197" s="124"/>
      <c r="EL197" s="124"/>
      <c r="EM197" s="124"/>
      <c r="EN197" s="124"/>
      <c r="EO197" s="124"/>
      <c r="EP197" s="124"/>
      <c r="EQ197" s="124"/>
      <c r="ER197" s="124"/>
      <c r="ES197" s="124"/>
      <c r="ET197" s="124"/>
      <c r="EU197" s="124"/>
      <c r="EV197" s="124"/>
      <c r="EW197" s="124"/>
      <c r="EX197" s="124"/>
      <c r="EY197" s="124"/>
      <c r="EZ197" s="124"/>
      <c r="FA197" s="124"/>
      <c r="FB197" s="124"/>
      <c r="FC197" s="124"/>
      <c r="FD197" s="124"/>
      <c r="FE197" s="124"/>
      <c r="FF197" s="124"/>
      <c r="FG197" s="124"/>
      <c r="FH197" s="124"/>
      <c r="FI197" s="124"/>
      <c r="FJ197" s="124"/>
      <c r="FK197" s="124"/>
      <c r="FL197" s="124"/>
      <c r="FM197" s="124"/>
      <c r="FN197" s="124"/>
      <c r="FO197" s="124"/>
      <c r="FP197" s="124"/>
      <c r="FQ197" s="124"/>
      <c r="FR197" s="124"/>
      <c r="FS197" s="124"/>
      <c r="FT197" s="124"/>
      <c r="FU197" s="124"/>
      <c r="FV197" s="124"/>
      <c r="FW197" s="124"/>
      <c r="FX197" s="124"/>
      <c r="FY197" s="124"/>
      <c r="FZ197" s="124"/>
      <c r="GA197" s="124"/>
      <c r="GB197" s="124"/>
      <c r="GC197" s="124"/>
      <c r="GD197" s="124"/>
      <c r="GE197" s="124"/>
      <c r="GF197" s="124"/>
      <c r="GG197" s="124"/>
      <c r="GH197" s="124"/>
      <c r="GI197" s="124"/>
      <c r="GJ197" s="124"/>
      <c r="GK197" s="124"/>
      <c r="GL197" s="124"/>
      <c r="GM197" s="124"/>
      <c r="GN197" s="124"/>
      <c r="GO197" s="124"/>
      <c r="GP197" s="124"/>
      <c r="GQ197" s="124"/>
      <c r="GR197" s="124"/>
      <c r="GS197" s="124"/>
      <c r="GT197" s="124"/>
      <c r="GU197" s="124"/>
      <c r="GV197" s="124"/>
      <c r="GW197" s="124"/>
      <c r="GX197" s="124"/>
      <c r="GY197" s="124"/>
      <c r="GZ197" s="124"/>
      <c r="HA197" s="124"/>
      <c r="HB197" s="124"/>
      <c r="HC197" s="124"/>
      <c r="HD197" s="124"/>
      <c r="HE197" s="124"/>
      <c r="HF197" s="124"/>
      <c r="HG197" s="124"/>
      <c r="HH197" s="124"/>
      <c r="HI197" s="124"/>
      <c r="HJ197" s="124"/>
      <c r="HK197" s="124"/>
      <c r="HL197" s="124"/>
      <c r="HM197" s="124"/>
      <c r="HN197" s="124"/>
      <c r="HO197" s="124"/>
      <c r="HP197" s="124"/>
      <c r="HQ197" s="124"/>
    </row>
    <row r="198" spans="1:242" s="122" customFormat="1">
      <c r="A198" s="93" t="s">
        <v>2991</v>
      </c>
      <c r="B198" s="111" t="s">
        <v>1849</v>
      </c>
      <c r="C198" s="123" t="s">
        <v>173</v>
      </c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24"/>
      <c r="DB198" s="124"/>
      <c r="DC198" s="124"/>
      <c r="DD198" s="124"/>
      <c r="DE198" s="124"/>
      <c r="DF198" s="124"/>
      <c r="DG198" s="124"/>
      <c r="DH198" s="124"/>
      <c r="DI198" s="124"/>
      <c r="DJ198" s="124"/>
      <c r="DK198" s="124"/>
      <c r="DL198" s="124"/>
      <c r="DM198" s="124"/>
      <c r="DN198" s="124"/>
      <c r="DO198" s="124"/>
      <c r="DP198" s="124"/>
      <c r="DQ198" s="124"/>
      <c r="DR198" s="124"/>
      <c r="DS198" s="124"/>
      <c r="DT198" s="124"/>
      <c r="DU198" s="124"/>
      <c r="DV198" s="124"/>
      <c r="DW198" s="124"/>
      <c r="DX198" s="124"/>
      <c r="DY198" s="124"/>
      <c r="DZ198" s="124"/>
      <c r="EA198" s="124"/>
      <c r="EB198" s="124"/>
      <c r="EC198" s="124"/>
      <c r="ED198" s="124"/>
      <c r="EE198" s="124"/>
      <c r="EF198" s="124"/>
      <c r="EG198" s="124"/>
      <c r="EH198" s="124"/>
      <c r="EI198" s="124"/>
      <c r="EJ198" s="124"/>
      <c r="EK198" s="124"/>
      <c r="EL198" s="124"/>
      <c r="EM198" s="124"/>
      <c r="EN198" s="124"/>
      <c r="EO198" s="124"/>
      <c r="EP198" s="124"/>
      <c r="EQ198" s="124"/>
      <c r="ER198" s="124"/>
      <c r="ES198" s="124"/>
      <c r="ET198" s="124"/>
      <c r="EU198" s="124"/>
      <c r="EV198" s="124"/>
      <c r="EW198" s="124"/>
      <c r="EX198" s="124"/>
      <c r="EY198" s="124"/>
      <c r="EZ198" s="124"/>
      <c r="FA198" s="124"/>
      <c r="FB198" s="124"/>
      <c r="FC198" s="124"/>
      <c r="FD198" s="124"/>
      <c r="FE198" s="124"/>
      <c r="FF198" s="124"/>
      <c r="FG198" s="124"/>
      <c r="FH198" s="124"/>
      <c r="FI198" s="124"/>
      <c r="FJ198" s="124"/>
      <c r="FK198" s="124"/>
      <c r="FL198" s="124"/>
      <c r="FM198" s="124"/>
      <c r="FN198" s="124"/>
      <c r="FO198" s="124"/>
      <c r="FP198" s="124"/>
      <c r="FQ198" s="124"/>
      <c r="FR198" s="124"/>
      <c r="FS198" s="124"/>
      <c r="FT198" s="124"/>
      <c r="FU198" s="124"/>
      <c r="FV198" s="124"/>
      <c r="FW198" s="124"/>
      <c r="FX198" s="124"/>
      <c r="FY198" s="124"/>
      <c r="FZ198" s="124"/>
      <c r="GA198" s="124"/>
      <c r="GB198" s="124"/>
      <c r="GC198" s="124"/>
      <c r="GD198" s="124"/>
      <c r="GE198" s="124"/>
      <c r="GF198" s="124"/>
      <c r="GG198" s="124"/>
      <c r="GH198" s="124"/>
      <c r="GI198" s="124"/>
      <c r="GJ198" s="124"/>
      <c r="GK198" s="124"/>
      <c r="GL198" s="124"/>
      <c r="GM198" s="124"/>
      <c r="GN198" s="124"/>
      <c r="GO198" s="124"/>
      <c r="GP198" s="124"/>
      <c r="GQ198" s="124"/>
      <c r="GR198" s="124"/>
      <c r="GS198" s="124"/>
      <c r="GT198" s="124"/>
      <c r="GU198" s="124"/>
      <c r="GV198" s="124"/>
      <c r="GW198" s="124"/>
      <c r="GX198" s="124"/>
      <c r="GY198" s="124"/>
      <c r="GZ198" s="124"/>
      <c r="HA198" s="124"/>
      <c r="HB198" s="124"/>
      <c r="HC198" s="124"/>
      <c r="HD198" s="124"/>
      <c r="HE198" s="124"/>
      <c r="HF198" s="124"/>
      <c r="HG198" s="124"/>
      <c r="HH198" s="124"/>
      <c r="HI198" s="124"/>
      <c r="HJ198" s="124"/>
      <c r="HK198" s="124"/>
      <c r="HL198" s="124"/>
      <c r="HM198" s="124"/>
      <c r="HN198" s="124"/>
      <c r="HO198" s="124"/>
      <c r="HP198" s="124"/>
      <c r="HQ198" s="124"/>
    </row>
    <row r="199" spans="1:242" s="122" customFormat="1" ht="18">
      <c r="A199" s="93" t="s">
        <v>2992</v>
      </c>
      <c r="B199" s="111" t="s">
        <v>180</v>
      </c>
      <c r="C199" s="123" t="s">
        <v>173</v>
      </c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  <c r="CX199" s="124"/>
      <c r="CY199" s="124"/>
      <c r="CZ199" s="124"/>
      <c r="DA199" s="124"/>
      <c r="DB199" s="124"/>
      <c r="DC199" s="124"/>
      <c r="DD199" s="124"/>
      <c r="DE199" s="124"/>
      <c r="DF199" s="124"/>
      <c r="DG199" s="124"/>
      <c r="DH199" s="124"/>
      <c r="DI199" s="124"/>
      <c r="DJ199" s="124"/>
      <c r="DK199" s="124"/>
      <c r="DL199" s="124"/>
      <c r="DM199" s="124"/>
      <c r="DN199" s="124"/>
      <c r="DO199" s="124"/>
      <c r="DP199" s="124"/>
      <c r="DQ199" s="124"/>
      <c r="DR199" s="124"/>
      <c r="DS199" s="124"/>
      <c r="DT199" s="124"/>
      <c r="DU199" s="124"/>
      <c r="DV199" s="124"/>
      <c r="DW199" s="124"/>
      <c r="DX199" s="124"/>
      <c r="DY199" s="124"/>
      <c r="DZ199" s="124"/>
      <c r="EA199" s="124"/>
      <c r="EB199" s="124"/>
      <c r="EC199" s="124"/>
      <c r="ED199" s="124"/>
      <c r="EE199" s="124"/>
      <c r="EF199" s="124"/>
      <c r="EG199" s="124"/>
      <c r="EH199" s="124"/>
      <c r="EI199" s="124"/>
      <c r="EJ199" s="124"/>
      <c r="EK199" s="124"/>
      <c r="EL199" s="124"/>
      <c r="EM199" s="124"/>
      <c r="EN199" s="124"/>
      <c r="EO199" s="124"/>
      <c r="EP199" s="124"/>
      <c r="EQ199" s="124"/>
      <c r="ER199" s="124"/>
      <c r="ES199" s="124"/>
      <c r="ET199" s="124"/>
      <c r="EU199" s="124"/>
      <c r="EV199" s="124"/>
      <c r="EW199" s="124"/>
      <c r="EX199" s="124"/>
      <c r="EY199" s="124"/>
      <c r="EZ199" s="124"/>
      <c r="FA199" s="124"/>
      <c r="FB199" s="124"/>
      <c r="FC199" s="124"/>
      <c r="FD199" s="124"/>
      <c r="FE199" s="124"/>
      <c r="FF199" s="124"/>
      <c r="FG199" s="124"/>
      <c r="FH199" s="124"/>
      <c r="FI199" s="124"/>
      <c r="FJ199" s="124"/>
      <c r="FK199" s="124"/>
      <c r="FL199" s="124"/>
      <c r="FM199" s="124"/>
      <c r="FN199" s="124"/>
      <c r="FO199" s="124"/>
      <c r="FP199" s="124"/>
      <c r="FQ199" s="124"/>
      <c r="FR199" s="124"/>
      <c r="FS199" s="124"/>
      <c r="FT199" s="124"/>
      <c r="FU199" s="124"/>
      <c r="FV199" s="124"/>
      <c r="FW199" s="124"/>
      <c r="FX199" s="124"/>
      <c r="FY199" s="124"/>
      <c r="FZ199" s="124"/>
      <c r="GA199" s="124"/>
      <c r="GB199" s="124"/>
      <c r="GC199" s="124"/>
      <c r="GD199" s="124"/>
      <c r="GE199" s="124"/>
      <c r="GF199" s="124"/>
      <c r="GG199" s="124"/>
      <c r="GH199" s="124"/>
      <c r="GI199" s="124"/>
      <c r="GJ199" s="124"/>
      <c r="GK199" s="124"/>
      <c r="GL199" s="124"/>
      <c r="GM199" s="124"/>
      <c r="GN199" s="124"/>
      <c r="GO199" s="124"/>
      <c r="GP199" s="124"/>
      <c r="GQ199" s="124"/>
      <c r="GR199" s="124"/>
      <c r="GS199" s="124"/>
      <c r="GT199" s="124"/>
      <c r="GU199" s="124"/>
      <c r="GV199" s="124"/>
      <c r="GW199" s="124"/>
      <c r="GX199" s="124"/>
      <c r="GY199" s="124"/>
      <c r="GZ199" s="124"/>
      <c r="HA199" s="124"/>
      <c r="HB199" s="124"/>
      <c r="HC199" s="124"/>
      <c r="HD199" s="124"/>
      <c r="HE199" s="124"/>
      <c r="HF199" s="124"/>
      <c r="HG199" s="124"/>
      <c r="HH199" s="124"/>
      <c r="HI199" s="124"/>
      <c r="HJ199" s="124"/>
      <c r="HK199" s="124"/>
      <c r="HL199" s="124"/>
      <c r="HM199" s="124"/>
      <c r="HN199" s="124"/>
      <c r="HO199" s="124"/>
      <c r="HP199" s="124"/>
      <c r="HQ199" s="124"/>
    </row>
    <row r="200" spans="1:242" s="122" customFormat="1" ht="18">
      <c r="A200" s="93" t="s">
        <v>2993</v>
      </c>
      <c r="B200" s="111" t="s">
        <v>1852</v>
      </c>
      <c r="C200" s="123" t="s">
        <v>173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  <c r="CX200" s="124"/>
      <c r="CY200" s="124"/>
      <c r="CZ200" s="124"/>
      <c r="DA200" s="124"/>
      <c r="DB200" s="124"/>
      <c r="DC200" s="124"/>
      <c r="DD200" s="124"/>
      <c r="DE200" s="124"/>
      <c r="DF200" s="124"/>
      <c r="DG200" s="124"/>
      <c r="DH200" s="124"/>
      <c r="DI200" s="124"/>
      <c r="DJ200" s="124"/>
      <c r="DK200" s="124"/>
      <c r="DL200" s="124"/>
      <c r="DM200" s="124"/>
      <c r="DN200" s="124"/>
      <c r="DO200" s="124"/>
      <c r="DP200" s="124"/>
      <c r="DQ200" s="124"/>
      <c r="DR200" s="124"/>
      <c r="DS200" s="124"/>
      <c r="DT200" s="124"/>
      <c r="DU200" s="124"/>
      <c r="DV200" s="124"/>
      <c r="DW200" s="124"/>
      <c r="DX200" s="124"/>
      <c r="DY200" s="124"/>
      <c r="DZ200" s="124"/>
      <c r="EA200" s="124"/>
      <c r="EB200" s="124"/>
      <c r="EC200" s="124"/>
      <c r="ED200" s="124"/>
      <c r="EE200" s="124"/>
      <c r="EF200" s="124"/>
      <c r="EG200" s="124"/>
      <c r="EH200" s="124"/>
      <c r="EI200" s="124"/>
      <c r="EJ200" s="124"/>
      <c r="EK200" s="124"/>
      <c r="EL200" s="124"/>
      <c r="EM200" s="124"/>
      <c r="EN200" s="124"/>
      <c r="EO200" s="124"/>
      <c r="EP200" s="124"/>
      <c r="EQ200" s="124"/>
      <c r="ER200" s="124"/>
      <c r="ES200" s="124"/>
      <c r="ET200" s="124"/>
      <c r="EU200" s="124"/>
      <c r="EV200" s="124"/>
      <c r="EW200" s="124"/>
      <c r="EX200" s="124"/>
      <c r="EY200" s="124"/>
      <c r="EZ200" s="124"/>
      <c r="FA200" s="124"/>
      <c r="FB200" s="124"/>
      <c r="FC200" s="124"/>
      <c r="FD200" s="124"/>
      <c r="FE200" s="124"/>
      <c r="FF200" s="124"/>
      <c r="FG200" s="124"/>
      <c r="FH200" s="124"/>
      <c r="FI200" s="124"/>
      <c r="FJ200" s="124"/>
      <c r="FK200" s="124"/>
      <c r="FL200" s="124"/>
      <c r="FM200" s="124"/>
      <c r="FN200" s="124"/>
      <c r="FO200" s="124"/>
      <c r="FP200" s="124"/>
      <c r="FQ200" s="124"/>
      <c r="FR200" s="124"/>
      <c r="FS200" s="124"/>
      <c r="FT200" s="124"/>
      <c r="FU200" s="124"/>
      <c r="FV200" s="124"/>
      <c r="FW200" s="124"/>
      <c r="FX200" s="124"/>
      <c r="FY200" s="124"/>
      <c r="FZ200" s="124"/>
      <c r="GA200" s="124"/>
      <c r="GB200" s="124"/>
      <c r="GC200" s="124"/>
      <c r="GD200" s="124"/>
      <c r="GE200" s="124"/>
      <c r="GF200" s="124"/>
      <c r="GG200" s="124"/>
      <c r="GH200" s="124"/>
      <c r="GI200" s="124"/>
      <c r="GJ200" s="124"/>
      <c r="GK200" s="124"/>
      <c r="GL200" s="124"/>
      <c r="GM200" s="124"/>
      <c r="GN200" s="124"/>
      <c r="GO200" s="124"/>
      <c r="GP200" s="124"/>
      <c r="GQ200" s="124"/>
      <c r="GR200" s="124"/>
      <c r="GS200" s="124"/>
      <c r="GT200" s="124"/>
      <c r="GU200" s="124"/>
      <c r="GV200" s="124"/>
      <c r="GW200" s="124"/>
      <c r="GX200" s="124"/>
      <c r="GY200" s="124"/>
      <c r="GZ200" s="124"/>
      <c r="HA200" s="124"/>
      <c r="HB200" s="124"/>
      <c r="HC200" s="124"/>
      <c r="HD200" s="124"/>
      <c r="HE200" s="124"/>
      <c r="HF200" s="124"/>
      <c r="HG200" s="124"/>
      <c r="HH200" s="124"/>
      <c r="HI200" s="124"/>
      <c r="HJ200" s="124"/>
      <c r="HK200" s="124"/>
      <c r="HL200" s="124"/>
      <c r="HM200" s="124"/>
      <c r="HN200" s="124"/>
      <c r="HO200" s="124"/>
      <c r="HP200" s="124"/>
      <c r="HQ200" s="124"/>
    </row>
    <row r="201" spans="1:242" s="122" customFormat="1" ht="18">
      <c r="A201" s="93" t="s">
        <v>2994</v>
      </c>
      <c r="B201" s="111" t="s">
        <v>1854</v>
      </c>
      <c r="C201" s="123" t="s">
        <v>173</v>
      </c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24"/>
      <c r="DG201" s="124"/>
      <c r="DH201" s="124"/>
      <c r="DI201" s="124"/>
      <c r="DJ201" s="124"/>
      <c r="DK201" s="124"/>
      <c r="DL201" s="124"/>
      <c r="DM201" s="124"/>
      <c r="DN201" s="124"/>
      <c r="DO201" s="124"/>
      <c r="DP201" s="124"/>
      <c r="DQ201" s="124"/>
      <c r="DR201" s="124"/>
      <c r="DS201" s="124"/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/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  <c r="FF201" s="124"/>
      <c r="FG201" s="124"/>
      <c r="FH201" s="124"/>
      <c r="FI201" s="124"/>
      <c r="FJ201" s="124"/>
      <c r="FK201" s="124"/>
      <c r="FL201" s="124"/>
      <c r="FM201" s="124"/>
      <c r="FN201" s="124"/>
      <c r="FO201" s="124"/>
      <c r="FP201" s="124"/>
      <c r="FQ201" s="124"/>
      <c r="FR201" s="124"/>
      <c r="FS201" s="124"/>
      <c r="FT201" s="124"/>
      <c r="FU201" s="124"/>
      <c r="FV201" s="124"/>
      <c r="FW201" s="124"/>
      <c r="FX201" s="124"/>
      <c r="FY201" s="124"/>
      <c r="FZ201" s="124"/>
      <c r="GA201" s="124"/>
      <c r="GB201" s="124"/>
      <c r="GC201" s="124"/>
      <c r="GD201" s="124"/>
      <c r="GE201" s="124"/>
      <c r="GF201" s="124"/>
      <c r="GG201" s="124"/>
      <c r="GH201" s="124"/>
      <c r="GI201" s="124"/>
      <c r="GJ201" s="124"/>
      <c r="GK201" s="124"/>
      <c r="GL201" s="124"/>
      <c r="GM201" s="124"/>
      <c r="GN201" s="124"/>
      <c r="GO201" s="124"/>
      <c r="GP201" s="124"/>
      <c r="GQ201" s="124"/>
      <c r="GR201" s="124"/>
      <c r="GS201" s="124"/>
      <c r="GT201" s="124"/>
      <c r="GU201" s="124"/>
      <c r="GV201" s="124"/>
      <c r="GW201" s="124"/>
      <c r="GX201" s="124"/>
      <c r="GY201" s="124"/>
      <c r="GZ201" s="124"/>
      <c r="HA201" s="124"/>
      <c r="HB201" s="124"/>
      <c r="HC201" s="124"/>
      <c r="HD201" s="124"/>
      <c r="HE201" s="124"/>
      <c r="HF201" s="124"/>
      <c r="HG201" s="124"/>
      <c r="HH201" s="124"/>
      <c r="HI201" s="124"/>
      <c r="HJ201" s="124"/>
      <c r="HK201" s="124"/>
      <c r="HL201" s="124"/>
      <c r="HM201" s="124"/>
      <c r="HN201" s="124"/>
      <c r="HO201" s="124"/>
      <c r="HP201" s="124"/>
      <c r="HQ201" s="124"/>
    </row>
    <row r="202" spans="1:242" s="121" customFormat="1" ht="18" customHeight="1">
      <c r="A202" s="95" t="s">
        <v>1879</v>
      </c>
      <c r="B202" s="110" t="s">
        <v>1880</v>
      </c>
      <c r="C202" s="123"/>
      <c r="D202" s="56">
        <f t="shared" ref="D202:P202" si="181">D203</f>
        <v>1148882.0500000003</v>
      </c>
      <c r="E202" s="56">
        <f t="shared" si="181"/>
        <v>897178.96</v>
      </c>
      <c r="F202" s="56">
        <f t="shared" si="181"/>
        <v>903151.3</v>
      </c>
      <c r="G202" s="56">
        <f t="shared" si="181"/>
        <v>920106.15999999992</v>
      </c>
      <c r="H202" s="56">
        <f t="shared" si="181"/>
        <v>902570.70000000007</v>
      </c>
      <c r="I202" s="56">
        <f t="shared" si="181"/>
        <v>908609.3866666666</v>
      </c>
      <c r="J202" s="56">
        <f t="shared" si="181"/>
        <v>910428.74888888909</v>
      </c>
      <c r="K202" s="56">
        <f t="shared" si="181"/>
        <v>907202.94518518518</v>
      </c>
      <c r="L202" s="56">
        <f t="shared" si="181"/>
        <v>908747.02691358037</v>
      </c>
      <c r="M202" s="56">
        <f t="shared" si="181"/>
        <v>908792.90699588496</v>
      </c>
      <c r="N202" s="56">
        <f t="shared" si="181"/>
        <v>908247.6263648835</v>
      </c>
      <c r="O202" s="56">
        <f t="shared" si="181"/>
        <v>908595.85342478275</v>
      </c>
      <c r="P202" s="56">
        <f t="shared" si="181"/>
        <v>11132513.664439874</v>
      </c>
      <c r="HR202" s="122"/>
      <c r="HS202" s="122"/>
      <c r="HT202" s="122"/>
      <c r="HU202" s="122"/>
      <c r="HV202" s="122"/>
      <c r="HW202" s="122"/>
      <c r="HX202" s="122"/>
      <c r="HY202" s="122"/>
      <c r="HZ202" s="122"/>
      <c r="IA202" s="122"/>
      <c r="IB202" s="122"/>
      <c r="IC202" s="122"/>
      <c r="ID202" s="122"/>
      <c r="IE202" s="122"/>
      <c r="IF202" s="122"/>
      <c r="IG202" s="122"/>
      <c r="IH202" s="122"/>
    </row>
    <row r="203" spans="1:242" ht="18.75" customHeight="1">
      <c r="A203" s="95" t="s">
        <v>1881</v>
      </c>
      <c r="B203" s="110" t="s">
        <v>1880</v>
      </c>
      <c r="C203" s="123"/>
      <c r="D203" s="56">
        <f t="shared" ref="D203:J203" si="182">SUM(D204:D207)</f>
        <v>1148882.0500000003</v>
      </c>
      <c r="E203" s="56">
        <f t="shared" si="182"/>
        <v>897178.96</v>
      </c>
      <c r="F203" s="56">
        <f t="shared" si="182"/>
        <v>903151.3</v>
      </c>
      <c r="G203" s="56">
        <f t="shared" si="182"/>
        <v>920106.15999999992</v>
      </c>
      <c r="H203" s="56">
        <f t="shared" si="182"/>
        <v>902570.70000000007</v>
      </c>
      <c r="I203" s="56">
        <f t="shared" si="182"/>
        <v>908609.3866666666</v>
      </c>
      <c r="J203" s="56">
        <f t="shared" si="182"/>
        <v>910428.74888888909</v>
      </c>
      <c r="K203" s="56">
        <f t="shared" ref="K203:P203" si="183">SUM(K204:K207)</f>
        <v>907202.94518518518</v>
      </c>
      <c r="L203" s="56">
        <f t="shared" si="183"/>
        <v>908747.02691358037</v>
      </c>
      <c r="M203" s="56">
        <f t="shared" si="183"/>
        <v>908792.90699588496</v>
      </c>
      <c r="N203" s="56">
        <f t="shared" si="183"/>
        <v>908247.6263648835</v>
      </c>
      <c r="O203" s="56">
        <f t="shared" si="183"/>
        <v>908595.85342478275</v>
      </c>
      <c r="P203" s="56">
        <f t="shared" si="183"/>
        <v>11132513.664439874</v>
      </c>
    </row>
    <row r="204" spans="1:242" s="20" customFormat="1" ht="24.75" customHeight="1">
      <c r="A204" s="93" t="s">
        <v>1882</v>
      </c>
      <c r="B204" s="111" t="s">
        <v>1883</v>
      </c>
      <c r="C204" s="123" t="s">
        <v>224</v>
      </c>
      <c r="D204" s="58">
        <v>1134194.82</v>
      </c>
      <c r="E204" s="58">
        <v>883174.83</v>
      </c>
      <c r="F204" s="58">
        <v>890198.56</v>
      </c>
      <c r="G204" s="58">
        <v>909061.57</v>
      </c>
      <c r="H204" s="58">
        <v>890522.05</v>
      </c>
      <c r="I204" s="58">
        <f>SUM(F204:H204)/3</f>
        <v>896594.05999999994</v>
      </c>
      <c r="J204" s="58">
        <f t="shared" ref="J204:O207" si="184">SUM(G204:I204)/3</f>
        <v>898725.89333333343</v>
      </c>
      <c r="K204" s="58">
        <f t="shared" si="184"/>
        <v>895280.66777777777</v>
      </c>
      <c r="L204" s="58">
        <f t="shared" si="184"/>
        <v>896866.87370370375</v>
      </c>
      <c r="M204" s="58">
        <f t="shared" si="184"/>
        <v>896957.81160493835</v>
      </c>
      <c r="N204" s="58">
        <f t="shared" si="184"/>
        <v>896368.45102880662</v>
      </c>
      <c r="O204" s="58">
        <f t="shared" si="184"/>
        <v>896731.04544581624</v>
      </c>
      <c r="P204" s="56">
        <f t="shared" ref="P204:P207" si="185">SUM(D204:O204)</f>
        <v>10984676.632894376</v>
      </c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</row>
    <row r="205" spans="1:242" s="142" customFormat="1" ht="18">
      <c r="A205" s="93" t="s">
        <v>1884</v>
      </c>
      <c r="B205" s="111" t="s">
        <v>1885</v>
      </c>
      <c r="C205" s="123" t="s">
        <v>224</v>
      </c>
      <c r="D205" s="58">
        <v>149.61000000000001</v>
      </c>
      <c r="E205" s="58">
        <v>305.36</v>
      </c>
      <c r="F205" s="58">
        <v>320.95999999999998</v>
      </c>
      <c r="G205" s="58">
        <v>288.57</v>
      </c>
      <c r="H205" s="58">
        <v>353.53</v>
      </c>
      <c r="I205" s="58">
        <f t="shared" ref="I205:I207" si="186">SUM(F205:H205)/3</f>
        <v>321.02</v>
      </c>
      <c r="J205" s="58">
        <f t="shared" si="184"/>
        <v>321.03999999999996</v>
      </c>
      <c r="K205" s="58">
        <f t="shared" si="184"/>
        <v>331.86333333333329</v>
      </c>
      <c r="L205" s="58">
        <f t="shared" si="184"/>
        <v>324.64111111111106</v>
      </c>
      <c r="M205" s="58">
        <f t="shared" si="184"/>
        <v>325.84814814814808</v>
      </c>
      <c r="N205" s="58">
        <f t="shared" si="184"/>
        <v>327.45086419753079</v>
      </c>
      <c r="O205" s="58">
        <f t="shared" si="184"/>
        <v>325.98004115226331</v>
      </c>
      <c r="P205" s="56">
        <f t="shared" si="185"/>
        <v>3695.8734979423866</v>
      </c>
      <c r="HR205" s="139"/>
      <c r="HS205" s="139"/>
      <c r="HT205" s="139"/>
      <c r="HU205" s="139"/>
      <c r="HV205" s="139"/>
      <c r="HW205" s="139"/>
      <c r="HX205" s="139"/>
      <c r="HY205" s="139"/>
      <c r="HZ205" s="139"/>
      <c r="IA205" s="139"/>
      <c r="IB205" s="139"/>
      <c r="IC205" s="139"/>
      <c r="ID205" s="139"/>
      <c r="IE205" s="139"/>
      <c r="IF205" s="139"/>
      <c r="IG205" s="139"/>
      <c r="IH205" s="139"/>
    </row>
    <row r="206" spans="1:242" s="103" customFormat="1" ht="18">
      <c r="A206" s="93" t="s">
        <v>1886</v>
      </c>
      <c r="B206" s="111" t="s">
        <v>1887</v>
      </c>
      <c r="C206" s="123" t="s">
        <v>224</v>
      </c>
      <c r="D206" s="58">
        <v>10408.01</v>
      </c>
      <c r="E206" s="58">
        <v>9702.91</v>
      </c>
      <c r="F206" s="58">
        <v>8008.79</v>
      </c>
      <c r="G206" s="58">
        <v>7442.28</v>
      </c>
      <c r="H206" s="58">
        <v>7989.26</v>
      </c>
      <c r="I206" s="58">
        <f t="shared" si="186"/>
        <v>7813.4433333333336</v>
      </c>
      <c r="J206" s="58">
        <f t="shared" si="184"/>
        <v>7748.3277777777776</v>
      </c>
      <c r="K206" s="58">
        <f t="shared" si="184"/>
        <v>7850.3437037037038</v>
      </c>
      <c r="L206" s="58">
        <f t="shared" si="184"/>
        <v>7804.038271604938</v>
      </c>
      <c r="M206" s="58">
        <f t="shared" si="184"/>
        <v>7800.9032510288062</v>
      </c>
      <c r="N206" s="58">
        <f t="shared" si="184"/>
        <v>7818.4284087791493</v>
      </c>
      <c r="O206" s="58">
        <f t="shared" si="184"/>
        <v>7807.7899771376315</v>
      </c>
      <c r="P206" s="56">
        <f t="shared" si="185"/>
        <v>98194.524723365335</v>
      </c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</row>
    <row r="207" spans="1:242" ht="17.25" customHeight="1">
      <c r="A207" s="93" t="s">
        <v>1888</v>
      </c>
      <c r="B207" s="111" t="s">
        <v>1889</v>
      </c>
      <c r="C207" s="123" t="s">
        <v>224</v>
      </c>
      <c r="D207" s="58">
        <v>4129.6099999999997</v>
      </c>
      <c r="E207" s="58">
        <v>3995.86</v>
      </c>
      <c r="F207" s="58">
        <v>4622.99</v>
      </c>
      <c r="G207" s="58">
        <v>3313.74</v>
      </c>
      <c r="H207" s="58">
        <v>3705.86</v>
      </c>
      <c r="I207" s="58">
        <f t="shared" si="186"/>
        <v>3880.8633333333332</v>
      </c>
      <c r="J207" s="58">
        <f t="shared" si="184"/>
        <v>3633.4877777777779</v>
      </c>
      <c r="K207" s="58">
        <f t="shared" si="184"/>
        <v>3740.0703703703707</v>
      </c>
      <c r="L207" s="58">
        <f t="shared" si="184"/>
        <v>3751.4738271604942</v>
      </c>
      <c r="M207" s="58">
        <f t="shared" si="184"/>
        <v>3708.3439917695473</v>
      </c>
      <c r="N207" s="58">
        <f t="shared" si="184"/>
        <v>3733.2960631001374</v>
      </c>
      <c r="O207" s="58">
        <f t="shared" si="184"/>
        <v>3731.037960676726</v>
      </c>
      <c r="P207" s="56">
        <f t="shared" si="185"/>
        <v>45946.633324188384</v>
      </c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  <c r="GC207" s="102"/>
      <c r="GD207" s="102"/>
      <c r="GE207" s="102"/>
      <c r="GF207" s="102"/>
      <c r="GG207" s="102"/>
      <c r="GH207" s="102"/>
      <c r="GI207" s="102"/>
      <c r="GJ207" s="102"/>
      <c r="GK207" s="102"/>
      <c r="GL207" s="102"/>
      <c r="GM207" s="102"/>
      <c r="GN207" s="102"/>
      <c r="GO207" s="102"/>
      <c r="GP207" s="102"/>
      <c r="GQ207" s="102"/>
      <c r="GR207" s="102"/>
      <c r="GS207" s="102"/>
      <c r="GT207" s="102"/>
      <c r="GU207" s="102"/>
      <c r="GV207" s="102"/>
      <c r="GW207" s="102"/>
      <c r="GX207" s="102"/>
      <c r="GY207" s="102"/>
      <c r="GZ207" s="102"/>
      <c r="HA207" s="102"/>
      <c r="HB207" s="102"/>
      <c r="HC207" s="102"/>
      <c r="HD207" s="102"/>
      <c r="HE207" s="102"/>
      <c r="HF207" s="102"/>
      <c r="HG207" s="102"/>
      <c r="HH207" s="102"/>
      <c r="HI207" s="102"/>
      <c r="HJ207" s="102"/>
      <c r="HK207" s="102"/>
      <c r="HL207" s="102"/>
      <c r="HM207" s="102"/>
      <c r="HN207" s="102"/>
      <c r="HO207" s="102"/>
      <c r="HP207" s="102"/>
      <c r="HQ207" s="102"/>
    </row>
    <row r="208" spans="1:242" ht="14.25" customHeight="1">
      <c r="A208" s="119" t="s">
        <v>1890</v>
      </c>
      <c r="B208" s="120" t="s">
        <v>227</v>
      </c>
      <c r="C208" s="180"/>
      <c r="D208" s="118">
        <f t="shared" ref="D208:P208" si="187">D209+D227+D365</f>
        <v>458766.88</v>
      </c>
      <c r="E208" s="118">
        <f t="shared" si="187"/>
        <v>723756.88000000012</v>
      </c>
      <c r="F208" s="118">
        <f t="shared" si="187"/>
        <v>404207.25</v>
      </c>
      <c r="G208" s="118">
        <f t="shared" si="187"/>
        <v>448715.83999999997</v>
      </c>
      <c r="H208" s="118">
        <f t="shared" si="187"/>
        <v>621096.06999999995</v>
      </c>
      <c r="I208" s="118">
        <f t="shared" si="187"/>
        <v>491339.72000000003</v>
      </c>
      <c r="J208" s="118">
        <f t="shared" si="187"/>
        <v>520383.87666666671</v>
      </c>
      <c r="K208" s="118">
        <f t="shared" si="187"/>
        <v>544273.22222222225</v>
      </c>
      <c r="L208" s="118">
        <f t="shared" si="187"/>
        <v>518665.60629629623</v>
      </c>
      <c r="M208" s="118">
        <f t="shared" si="187"/>
        <v>527774.2350617284</v>
      </c>
      <c r="N208" s="118">
        <f t="shared" si="187"/>
        <v>530237.68786008237</v>
      </c>
      <c r="O208" s="118">
        <f t="shared" si="187"/>
        <v>525559.17640603567</v>
      </c>
      <c r="P208" s="118">
        <f t="shared" si="187"/>
        <v>6314776.4445130322</v>
      </c>
    </row>
    <row r="209" spans="1:242" s="20" customFormat="1" ht="13.5" customHeight="1">
      <c r="A209" s="95" t="s">
        <v>1891</v>
      </c>
      <c r="B209" s="110" t="s">
        <v>1892</v>
      </c>
      <c r="C209" s="123"/>
      <c r="D209" s="56">
        <f t="shared" ref="D209:J209" si="188">D210+D216</f>
        <v>87967.98</v>
      </c>
      <c r="E209" s="56">
        <f t="shared" si="188"/>
        <v>318.75</v>
      </c>
      <c r="F209" s="56">
        <f t="shared" si="188"/>
        <v>84489.68</v>
      </c>
      <c r="G209" s="56">
        <f t="shared" si="188"/>
        <v>308.10000000000002</v>
      </c>
      <c r="H209" s="56">
        <f t="shared" si="188"/>
        <v>40847.42</v>
      </c>
      <c r="I209" s="56">
        <f t="shared" si="188"/>
        <v>41881.73333333333</v>
      </c>
      <c r="J209" s="56">
        <f t="shared" si="188"/>
        <v>27679.084444444445</v>
      </c>
      <c r="K209" s="56">
        <f t="shared" ref="K209:P209" si="189">K210+K216</f>
        <v>36802.745925925927</v>
      </c>
      <c r="L209" s="56">
        <f t="shared" si="189"/>
        <v>35454.521234567903</v>
      </c>
      <c r="M209" s="56">
        <f t="shared" si="189"/>
        <v>33312.117201646091</v>
      </c>
      <c r="N209" s="56">
        <f t="shared" si="189"/>
        <v>35189.794787379964</v>
      </c>
      <c r="O209" s="56">
        <f t="shared" si="189"/>
        <v>34652.144407864653</v>
      </c>
      <c r="P209" s="56">
        <f t="shared" si="189"/>
        <v>458904.07133516227</v>
      </c>
      <c r="HR209" s="102"/>
      <c r="HS209" s="102"/>
      <c r="HT209" s="102"/>
      <c r="HU209" s="102"/>
      <c r="HV209" s="102"/>
      <c r="HW209" s="102"/>
      <c r="HX209" s="102"/>
      <c r="HY209" s="102"/>
      <c r="HZ209" s="102"/>
      <c r="IA209" s="102"/>
      <c r="IB209" s="102"/>
      <c r="IC209" s="102"/>
      <c r="ID209" s="102"/>
      <c r="IE209" s="102"/>
      <c r="IF209" s="102"/>
      <c r="IG209" s="102"/>
      <c r="IH209" s="102"/>
    </row>
    <row r="210" spans="1:242" ht="18.75" customHeight="1">
      <c r="A210" s="95" t="s">
        <v>1893</v>
      </c>
      <c r="B210" s="110" t="s">
        <v>1894</v>
      </c>
      <c r="C210" s="123"/>
      <c r="D210" s="56">
        <f t="shared" ref="D210:P210" si="190">D211</f>
        <v>316.79000000000002</v>
      </c>
      <c r="E210" s="56">
        <f t="shared" si="190"/>
        <v>318.75</v>
      </c>
      <c r="F210" s="56">
        <f t="shared" si="190"/>
        <v>0</v>
      </c>
      <c r="G210" s="56">
        <f t="shared" si="190"/>
        <v>308.10000000000002</v>
      </c>
      <c r="H210" s="56">
        <f t="shared" si="190"/>
        <v>196.11</v>
      </c>
      <c r="I210" s="56">
        <f t="shared" si="190"/>
        <v>168.07000000000002</v>
      </c>
      <c r="J210" s="56">
        <f t="shared" si="190"/>
        <v>224.09333333333336</v>
      </c>
      <c r="K210" s="56">
        <f t="shared" si="190"/>
        <v>196.09111111111113</v>
      </c>
      <c r="L210" s="56">
        <f t="shared" si="190"/>
        <v>196.08481481481485</v>
      </c>
      <c r="M210" s="56">
        <f t="shared" si="190"/>
        <v>205.4230864197531</v>
      </c>
      <c r="N210" s="56">
        <f t="shared" si="190"/>
        <v>199.19967078189302</v>
      </c>
      <c r="O210" s="56">
        <f t="shared" si="190"/>
        <v>200.23585733882032</v>
      </c>
      <c r="P210" s="56">
        <f t="shared" si="190"/>
        <v>2528.947873799726</v>
      </c>
    </row>
    <row r="211" spans="1:242" s="20" customFormat="1" ht="15.75" customHeight="1">
      <c r="A211" s="95" t="s">
        <v>1895</v>
      </c>
      <c r="B211" s="110" t="s">
        <v>1896</v>
      </c>
      <c r="C211" s="123"/>
      <c r="D211" s="56">
        <f t="shared" ref="D211:J211" si="191">D212+D214</f>
        <v>316.79000000000002</v>
      </c>
      <c r="E211" s="56">
        <f t="shared" si="191"/>
        <v>318.75</v>
      </c>
      <c r="F211" s="56">
        <f t="shared" si="191"/>
        <v>0</v>
      </c>
      <c r="G211" s="56">
        <f t="shared" si="191"/>
        <v>308.10000000000002</v>
      </c>
      <c r="H211" s="56">
        <f t="shared" si="191"/>
        <v>196.11</v>
      </c>
      <c r="I211" s="56">
        <f t="shared" si="191"/>
        <v>168.07000000000002</v>
      </c>
      <c r="J211" s="56">
        <f t="shared" si="191"/>
        <v>224.09333333333336</v>
      </c>
      <c r="K211" s="56">
        <f t="shared" ref="K211:P211" si="192">K212+K214</f>
        <v>196.09111111111113</v>
      </c>
      <c r="L211" s="56">
        <f t="shared" si="192"/>
        <v>196.08481481481485</v>
      </c>
      <c r="M211" s="56">
        <f t="shared" si="192"/>
        <v>205.4230864197531</v>
      </c>
      <c r="N211" s="56">
        <f t="shared" si="192"/>
        <v>199.19967078189302</v>
      </c>
      <c r="O211" s="56">
        <f t="shared" si="192"/>
        <v>200.23585733882032</v>
      </c>
      <c r="P211" s="56">
        <f t="shared" si="192"/>
        <v>2528.947873799726</v>
      </c>
      <c r="HR211" s="102"/>
      <c r="HS211" s="102"/>
      <c r="HT211" s="102"/>
      <c r="HU211" s="102"/>
      <c r="HV211" s="102"/>
      <c r="HW211" s="102"/>
      <c r="HX211" s="102"/>
      <c r="HY211" s="102"/>
      <c r="HZ211" s="102"/>
      <c r="IA211" s="102"/>
      <c r="IB211" s="102"/>
      <c r="IC211" s="102"/>
      <c r="ID211" s="102"/>
      <c r="IE211" s="102"/>
      <c r="IF211" s="102"/>
      <c r="IG211" s="102"/>
      <c r="IH211" s="102"/>
    </row>
    <row r="212" spans="1:242" s="121" customFormat="1" ht="16.5" customHeight="1">
      <c r="A212" s="95" t="s">
        <v>1897</v>
      </c>
      <c r="B212" s="110" t="s">
        <v>1898</v>
      </c>
      <c r="C212" s="123"/>
      <c r="D212" s="56">
        <f t="shared" ref="D212:P212" si="193">D213</f>
        <v>316.79000000000002</v>
      </c>
      <c r="E212" s="56">
        <f t="shared" si="193"/>
        <v>318.75</v>
      </c>
      <c r="F212" s="56">
        <f t="shared" si="193"/>
        <v>0</v>
      </c>
      <c r="G212" s="56">
        <f t="shared" si="193"/>
        <v>308.10000000000002</v>
      </c>
      <c r="H212" s="56">
        <f t="shared" si="193"/>
        <v>196.11</v>
      </c>
      <c r="I212" s="56">
        <f t="shared" si="193"/>
        <v>168.07000000000002</v>
      </c>
      <c r="J212" s="56">
        <f t="shared" si="193"/>
        <v>224.09333333333336</v>
      </c>
      <c r="K212" s="56">
        <f t="shared" si="193"/>
        <v>196.09111111111113</v>
      </c>
      <c r="L212" s="56">
        <f t="shared" si="193"/>
        <v>196.08481481481485</v>
      </c>
      <c r="M212" s="56">
        <f t="shared" si="193"/>
        <v>205.4230864197531</v>
      </c>
      <c r="N212" s="56">
        <f t="shared" si="193"/>
        <v>199.19967078189302</v>
      </c>
      <c r="O212" s="56">
        <f t="shared" si="193"/>
        <v>200.23585733882032</v>
      </c>
      <c r="P212" s="56">
        <f t="shared" si="193"/>
        <v>2528.947873799726</v>
      </c>
      <c r="HR212" s="122"/>
      <c r="HS212" s="122"/>
      <c r="HT212" s="122"/>
      <c r="HU212" s="122"/>
      <c r="HV212" s="122"/>
      <c r="HW212" s="122"/>
      <c r="HX212" s="122"/>
      <c r="HY212" s="122"/>
      <c r="HZ212" s="122"/>
      <c r="IA212" s="122"/>
      <c r="IB212" s="122"/>
      <c r="IC212" s="122"/>
      <c r="ID212" s="122"/>
      <c r="IE212" s="122"/>
      <c r="IF212" s="122"/>
      <c r="IG212" s="122"/>
      <c r="IH212" s="122"/>
    </row>
    <row r="213" spans="1:242" s="121" customFormat="1" ht="13.5" customHeight="1">
      <c r="A213" s="95" t="s">
        <v>1899</v>
      </c>
      <c r="B213" s="110" t="s">
        <v>233</v>
      </c>
      <c r="C213" s="123" t="s">
        <v>29</v>
      </c>
      <c r="D213" s="56">
        <v>316.79000000000002</v>
      </c>
      <c r="E213" s="56">
        <v>318.75</v>
      </c>
      <c r="F213" s="56"/>
      <c r="G213" s="56">
        <v>308.10000000000002</v>
      </c>
      <c r="H213" s="56">
        <v>196.11</v>
      </c>
      <c r="I213" s="56">
        <f>SUM(F213:H213)/3</f>
        <v>168.07000000000002</v>
      </c>
      <c r="J213" s="56">
        <f t="shared" ref="J213:L213" si="194">SUM(G213:I213)/3</f>
        <v>224.09333333333336</v>
      </c>
      <c r="K213" s="56">
        <f t="shared" si="194"/>
        <v>196.09111111111113</v>
      </c>
      <c r="L213" s="56">
        <f t="shared" si="194"/>
        <v>196.08481481481485</v>
      </c>
      <c r="M213" s="56">
        <f>SUM(J213:L213)/3</f>
        <v>205.4230864197531</v>
      </c>
      <c r="N213" s="56">
        <f t="shared" ref="N213" si="195">SUM(K213:M213)/3</f>
        <v>199.19967078189302</v>
      </c>
      <c r="O213" s="56">
        <f>SUM(L213:N213)/3</f>
        <v>200.23585733882032</v>
      </c>
      <c r="P213" s="56">
        <f t="shared" ref="P213" si="196">SUM(D213:O213)</f>
        <v>2528.947873799726</v>
      </c>
      <c r="HR213" s="122"/>
      <c r="HS213" s="122"/>
      <c r="HT213" s="122"/>
      <c r="HU213" s="122"/>
      <c r="HV213" s="122"/>
      <c r="HW213" s="122"/>
      <c r="HX213" s="122"/>
      <c r="HY213" s="122"/>
      <c r="HZ213" s="122"/>
      <c r="IA213" s="122"/>
      <c r="IB213" s="122"/>
      <c r="IC213" s="122"/>
      <c r="ID213" s="122"/>
      <c r="IE213" s="122"/>
      <c r="IF213" s="122"/>
      <c r="IG213" s="122"/>
      <c r="IH213" s="122"/>
    </row>
    <row r="214" spans="1:242" s="121" customFormat="1" ht="13.5" customHeight="1">
      <c r="A214" s="95" t="s">
        <v>1900</v>
      </c>
      <c r="B214" s="110" t="s">
        <v>1901</v>
      </c>
      <c r="C214" s="123"/>
      <c r="D214" s="56">
        <f t="shared" ref="D214:P214" si="197">D215</f>
        <v>0</v>
      </c>
      <c r="E214" s="56">
        <f t="shared" si="197"/>
        <v>0</v>
      </c>
      <c r="F214" s="56">
        <f t="shared" si="197"/>
        <v>0</v>
      </c>
      <c r="G214" s="56">
        <f t="shared" si="197"/>
        <v>0</v>
      </c>
      <c r="H214" s="56">
        <f t="shared" si="197"/>
        <v>0</v>
      </c>
      <c r="I214" s="56">
        <f t="shared" si="197"/>
        <v>0</v>
      </c>
      <c r="J214" s="56">
        <f t="shared" si="197"/>
        <v>0</v>
      </c>
      <c r="K214" s="56">
        <f t="shared" si="197"/>
        <v>0</v>
      </c>
      <c r="L214" s="56">
        <f t="shared" si="197"/>
        <v>0</v>
      </c>
      <c r="M214" s="56">
        <f t="shared" si="197"/>
        <v>0</v>
      </c>
      <c r="N214" s="56">
        <f t="shared" si="197"/>
        <v>0</v>
      </c>
      <c r="O214" s="56">
        <f t="shared" si="197"/>
        <v>0</v>
      </c>
      <c r="P214" s="56">
        <f t="shared" si="197"/>
        <v>0</v>
      </c>
      <c r="HR214" s="122"/>
      <c r="HS214" s="122"/>
      <c r="HT214" s="122"/>
      <c r="HU214" s="122"/>
      <c r="HV214" s="122"/>
      <c r="HW214" s="122"/>
      <c r="HX214" s="122"/>
      <c r="HY214" s="122"/>
      <c r="HZ214" s="122"/>
      <c r="IA214" s="122"/>
      <c r="IB214" s="122"/>
      <c r="IC214" s="122"/>
      <c r="ID214" s="122"/>
      <c r="IE214" s="122"/>
      <c r="IF214" s="122"/>
      <c r="IG214" s="122"/>
      <c r="IH214" s="122"/>
    </row>
    <row r="215" spans="1:242" s="121" customFormat="1" ht="13.5" customHeight="1">
      <c r="A215" s="95" t="s">
        <v>1902</v>
      </c>
      <c r="B215" s="110" t="s">
        <v>233</v>
      </c>
      <c r="C215" s="123" t="s">
        <v>29</v>
      </c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HR215" s="122"/>
      <c r="HS215" s="122"/>
      <c r="HT215" s="122"/>
      <c r="HU215" s="122"/>
      <c r="HV215" s="122"/>
      <c r="HW215" s="122"/>
      <c r="HX215" s="122"/>
      <c r="HY215" s="122"/>
      <c r="HZ215" s="122"/>
      <c r="IA215" s="122"/>
      <c r="IB215" s="122"/>
      <c r="IC215" s="122"/>
      <c r="ID215" s="122"/>
      <c r="IE215" s="122"/>
      <c r="IF215" s="122"/>
      <c r="IG215" s="122"/>
      <c r="IH215" s="122"/>
    </row>
    <row r="216" spans="1:242" s="121" customFormat="1" ht="21.75" customHeight="1">
      <c r="A216" s="95" t="s">
        <v>1903</v>
      </c>
      <c r="B216" s="110" t="s">
        <v>1904</v>
      </c>
      <c r="C216" s="123"/>
      <c r="D216" s="56">
        <f>D217</f>
        <v>87651.19</v>
      </c>
      <c r="E216" s="56">
        <f t="shared" ref="E216:P217" si="198">E217</f>
        <v>0</v>
      </c>
      <c r="F216" s="56">
        <f t="shared" si="198"/>
        <v>84489.68</v>
      </c>
      <c r="G216" s="56">
        <f t="shared" si="198"/>
        <v>0</v>
      </c>
      <c r="H216" s="56">
        <f t="shared" si="198"/>
        <v>40651.31</v>
      </c>
      <c r="I216" s="56">
        <f t="shared" si="198"/>
        <v>41713.66333333333</v>
      </c>
      <c r="J216" s="56">
        <f t="shared" si="198"/>
        <v>27454.991111111111</v>
      </c>
      <c r="K216" s="56">
        <f t="shared" si="198"/>
        <v>36606.654814814814</v>
      </c>
      <c r="L216" s="56">
        <f t="shared" si="198"/>
        <v>35258.436419753089</v>
      </c>
      <c r="M216" s="56">
        <f t="shared" si="198"/>
        <v>33106.694115226339</v>
      </c>
      <c r="N216" s="56">
        <f t="shared" si="198"/>
        <v>34990.595116598073</v>
      </c>
      <c r="O216" s="56">
        <f t="shared" si="198"/>
        <v>34451.908550525834</v>
      </c>
      <c r="P216" s="56">
        <f t="shared" si="198"/>
        <v>456375.12346136256</v>
      </c>
      <c r="HR216" s="122"/>
      <c r="HS216" s="122"/>
      <c r="HT216" s="122"/>
      <c r="HU216" s="122"/>
      <c r="HV216" s="122"/>
      <c r="HW216" s="122"/>
      <c r="HX216" s="122"/>
      <c r="HY216" s="122"/>
      <c r="HZ216" s="122"/>
      <c r="IA216" s="122"/>
      <c r="IB216" s="122"/>
      <c r="IC216" s="122"/>
      <c r="ID216" s="122"/>
      <c r="IE216" s="122"/>
      <c r="IF216" s="122"/>
      <c r="IG216" s="122"/>
      <c r="IH216" s="122"/>
    </row>
    <row r="217" spans="1:242" s="121" customFormat="1" ht="24.75" customHeight="1">
      <c r="A217" s="95" t="s">
        <v>1905</v>
      </c>
      <c r="B217" s="110" t="s">
        <v>1904</v>
      </c>
      <c r="C217" s="123"/>
      <c r="D217" s="56">
        <f>D218</f>
        <v>87651.19</v>
      </c>
      <c r="E217" s="56">
        <f t="shared" si="198"/>
        <v>0</v>
      </c>
      <c r="F217" s="56">
        <f>F218+F221+F223+F225</f>
        <v>84489.68</v>
      </c>
      <c r="G217" s="56">
        <f t="shared" ref="G217:J217" si="199">G218+G221+G223+G225</f>
        <v>0</v>
      </c>
      <c r="H217" s="56">
        <f t="shared" si="199"/>
        <v>40651.31</v>
      </c>
      <c r="I217" s="56">
        <f t="shared" si="199"/>
        <v>41713.66333333333</v>
      </c>
      <c r="J217" s="56">
        <f t="shared" si="199"/>
        <v>27454.991111111111</v>
      </c>
      <c r="K217" s="56">
        <f t="shared" ref="K217:P217" si="200">K218+K221+K223+K225</f>
        <v>36606.654814814814</v>
      </c>
      <c r="L217" s="56">
        <f t="shared" si="200"/>
        <v>35258.436419753089</v>
      </c>
      <c r="M217" s="56">
        <f t="shared" si="200"/>
        <v>33106.694115226339</v>
      </c>
      <c r="N217" s="56">
        <f t="shared" si="200"/>
        <v>34990.595116598073</v>
      </c>
      <c r="O217" s="56">
        <f t="shared" si="200"/>
        <v>34451.908550525834</v>
      </c>
      <c r="P217" s="56">
        <f t="shared" si="200"/>
        <v>456375.12346136256</v>
      </c>
      <c r="HR217" s="122"/>
      <c r="HS217" s="122"/>
      <c r="HT217" s="122"/>
      <c r="HU217" s="122"/>
      <c r="HV217" s="122"/>
      <c r="HW217" s="122"/>
      <c r="HX217" s="122"/>
      <c r="HY217" s="122"/>
      <c r="HZ217" s="122"/>
      <c r="IA217" s="122"/>
      <c r="IB217" s="122"/>
      <c r="IC217" s="122"/>
      <c r="ID217" s="122"/>
      <c r="IE217" s="122"/>
      <c r="IF217" s="122"/>
      <c r="IG217" s="122"/>
      <c r="IH217" s="122"/>
    </row>
    <row r="218" spans="1:242" s="121" customFormat="1" ht="26.25" customHeight="1">
      <c r="A218" s="95" t="s">
        <v>1906</v>
      </c>
      <c r="B218" s="110" t="s">
        <v>1904</v>
      </c>
      <c r="C218" s="123"/>
      <c r="D218" s="56">
        <f t="shared" ref="D218:J218" si="201">D219+D220</f>
        <v>87651.19</v>
      </c>
      <c r="E218" s="56">
        <f t="shared" si="201"/>
        <v>0</v>
      </c>
      <c r="F218" s="56">
        <f t="shared" si="201"/>
        <v>84489.68</v>
      </c>
      <c r="G218" s="56">
        <f t="shared" si="201"/>
        <v>0</v>
      </c>
      <c r="H218" s="56">
        <f t="shared" si="201"/>
        <v>40651.31</v>
      </c>
      <c r="I218" s="56">
        <f t="shared" si="201"/>
        <v>41713.66333333333</v>
      </c>
      <c r="J218" s="56">
        <f t="shared" si="201"/>
        <v>27454.991111111111</v>
      </c>
      <c r="K218" s="56">
        <f t="shared" ref="K218:P218" si="202">K219+K220</f>
        <v>36606.654814814814</v>
      </c>
      <c r="L218" s="56">
        <f t="shared" si="202"/>
        <v>35258.436419753089</v>
      </c>
      <c r="M218" s="56">
        <f t="shared" si="202"/>
        <v>33106.694115226339</v>
      </c>
      <c r="N218" s="56">
        <f t="shared" si="202"/>
        <v>34990.595116598073</v>
      </c>
      <c r="O218" s="56">
        <f t="shared" si="202"/>
        <v>34451.908550525834</v>
      </c>
      <c r="P218" s="56">
        <f t="shared" si="202"/>
        <v>456375.12346136256</v>
      </c>
      <c r="HR218" s="122"/>
      <c r="HS218" s="122"/>
      <c r="HT218" s="122"/>
      <c r="HU218" s="122"/>
      <c r="HV218" s="122"/>
      <c r="HW218" s="122"/>
      <c r="HX218" s="122"/>
      <c r="HY218" s="122"/>
      <c r="HZ218" s="122"/>
      <c r="IA218" s="122"/>
      <c r="IB218" s="122"/>
      <c r="IC218" s="122"/>
      <c r="ID218" s="122"/>
      <c r="IE218" s="122"/>
      <c r="IF218" s="122"/>
      <c r="IG218" s="122"/>
      <c r="IH218" s="122"/>
    </row>
    <row r="219" spans="1:242" s="121" customFormat="1" ht="13.5" customHeight="1">
      <c r="A219" s="95" t="s">
        <v>1907</v>
      </c>
      <c r="B219" s="110" t="s">
        <v>1908</v>
      </c>
      <c r="C219" s="123" t="s">
        <v>29</v>
      </c>
      <c r="D219" s="56">
        <v>87651.19</v>
      </c>
      <c r="E219" s="56"/>
      <c r="F219" s="56">
        <v>84489.68</v>
      </c>
      <c r="G219" s="56"/>
      <c r="H219" s="56">
        <v>40651.31</v>
      </c>
      <c r="I219" s="56">
        <f>SUM(F219:H219)/3</f>
        <v>41713.66333333333</v>
      </c>
      <c r="J219" s="56">
        <f t="shared" ref="J219:O219" si="203">SUM(G219:I219)/3</f>
        <v>27454.991111111111</v>
      </c>
      <c r="K219" s="56">
        <f t="shared" si="203"/>
        <v>36606.654814814814</v>
      </c>
      <c r="L219" s="56">
        <f t="shared" si="203"/>
        <v>35258.436419753089</v>
      </c>
      <c r="M219" s="56">
        <f t="shared" si="203"/>
        <v>33106.694115226339</v>
      </c>
      <c r="N219" s="56">
        <f t="shared" si="203"/>
        <v>34990.595116598073</v>
      </c>
      <c r="O219" s="56">
        <f t="shared" si="203"/>
        <v>34451.908550525834</v>
      </c>
      <c r="P219" s="56">
        <f t="shared" ref="P219" si="204">SUM(D219:O219)</f>
        <v>456375.12346136256</v>
      </c>
      <c r="HR219" s="122"/>
      <c r="HS219" s="122"/>
      <c r="HT219" s="122"/>
      <c r="HU219" s="122"/>
      <c r="HV219" s="122"/>
      <c r="HW219" s="122"/>
      <c r="HX219" s="122"/>
      <c r="HY219" s="122"/>
      <c r="HZ219" s="122"/>
      <c r="IA219" s="122"/>
      <c r="IB219" s="122"/>
      <c r="IC219" s="122"/>
      <c r="ID219" s="122"/>
      <c r="IE219" s="122"/>
      <c r="IF219" s="122"/>
      <c r="IG219" s="122"/>
      <c r="IH219" s="122"/>
    </row>
    <row r="220" spans="1:242" s="121" customFormat="1" ht="13.5" customHeight="1">
      <c r="A220" s="95" t="s">
        <v>1909</v>
      </c>
      <c r="B220" s="110" t="s">
        <v>1910</v>
      </c>
      <c r="C220" s="123" t="s">
        <v>29</v>
      </c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HR220" s="122"/>
      <c r="HS220" s="122"/>
      <c r="HT220" s="122"/>
      <c r="HU220" s="122"/>
      <c r="HV220" s="122"/>
      <c r="HW220" s="122"/>
      <c r="HX220" s="122"/>
      <c r="HY220" s="122"/>
      <c r="HZ220" s="122"/>
      <c r="IA220" s="122"/>
      <c r="IB220" s="122"/>
      <c r="IC220" s="122"/>
      <c r="ID220" s="122"/>
      <c r="IE220" s="122"/>
      <c r="IF220" s="122"/>
      <c r="IG220" s="122"/>
      <c r="IH220" s="122"/>
    </row>
    <row r="221" spans="1:242" s="121" customFormat="1" ht="24" customHeight="1">
      <c r="A221" s="95" t="s">
        <v>3374</v>
      </c>
      <c r="B221" s="110" t="s">
        <v>3376</v>
      </c>
      <c r="C221" s="123"/>
      <c r="D221" s="56"/>
      <c r="E221" s="56"/>
      <c r="F221" s="56">
        <f>F222</f>
        <v>0</v>
      </c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HR221" s="122"/>
      <c r="HS221" s="122"/>
      <c r="HT221" s="122"/>
      <c r="HU221" s="122"/>
      <c r="HV221" s="122"/>
      <c r="HW221" s="122"/>
      <c r="HX221" s="122"/>
      <c r="HY221" s="122"/>
      <c r="HZ221" s="122"/>
      <c r="IA221" s="122"/>
      <c r="IB221" s="122"/>
      <c r="IC221" s="122"/>
      <c r="ID221" s="122"/>
      <c r="IE221" s="122"/>
      <c r="IF221" s="122"/>
      <c r="IG221" s="122"/>
      <c r="IH221" s="122"/>
    </row>
    <row r="222" spans="1:242" s="121" customFormat="1" ht="13.5" customHeight="1">
      <c r="A222" s="95" t="s">
        <v>3375</v>
      </c>
      <c r="B222" s="110" t="s">
        <v>3377</v>
      </c>
      <c r="C222" s="123" t="s">
        <v>29</v>
      </c>
      <c r="D222" s="56"/>
      <c r="E222" s="56"/>
      <c r="F222" s="56">
        <v>0</v>
      </c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HR222" s="122"/>
      <c r="HS222" s="122"/>
      <c r="HT222" s="122"/>
      <c r="HU222" s="122"/>
      <c r="HV222" s="122"/>
      <c r="HW222" s="122"/>
      <c r="HX222" s="122"/>
      <c r="HY222" s="122"/>
      <c r="HZ222" s="122"/>
      <c r="IA222" s="122"/>
      <c r="IB222" s="122"/>
      <c r="IC222" s="122"/>
      <c r="ID222" s="122"/>
      <c r="IE222" s="122"/>
      <c r="IF222" s="122"/>
      <c r="IG222" s="122"/>
      <c r="IH222" s="122"/>
    </row>
    <row r="223" spans="1:242" s="121" customFormat="1" ht="20.25" customHeight="1">
      <c r="A223" s="95" t="s">
        <v>3378</v>
      </c>
      <c r="B223" s="110" t="s">
        <v>3380</v>
      </c>
      <c r="C223" s="123"/>
      <c r="D223" s="56"/>
      <c r="E223" s="56"/>
      <c r="F223" s="56">
        <f>F224</f>
        <v>0</v>
      </c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HR223" s="122"/>
      <c r="HS223" s="122"/>
      <c r="HT223" s="122"/>
      <c r="HU223" s="122"/>
      <c r="HV223" s="122"/>
      <c r="HW223" s="122"/>
      <c r="HX223" s="122"/>
      <c r="HY223" s="122"/>
      <c r="HZ223" s="122"/>
      <c r="IA223" s="122"/>
      <c r="IB223" s="122"/>
      <c r="IC223" s="122"/>
      <c r="ID223" s="122"/>
      <c r="IE223" s="122"/>
      <c r="IF223" s="122"/>
      <c r="IG223" s="122"/>
      <c r="IH223" s="122"/>
    </row>
    <row r="224" spans="1:242" s="121" customFormat="1" ht="13.5" customHeight="1">
      <c r="A224" s="95" t="s">
        <v>3379</v>
      </c>
      <c r="B224" s="110" t="s">
        <v>3381</v>
      </c>
      <c r="C224" s="123" t="s">
        <v>29</v>
      </c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HR224" s="122"/>
      <c r="HS224" s="122"/>
      <c r="HT224" s="122"/>
      <c r="HU224" s="122"/>
      <c r="HV224" s="122"/>
      <c r="HW224" s="122"/>
      <c r="HX224" s="122"/>
      <c r="HY224" s="122"/>
      <c r="HZ224" s="122"/>
      <c r="IA224" s="122"/>
      <c r="IB224" s="122"/>
      <c r="IC224" s="122"/>
      <c r="ID224" s="122"/>
      <c r="IE224" s="122"/>
      <c r="IF224" s="122"/>
      <c r="IG224" s="122"/>
      <c r="IH224" s="122"/>
    </row>
    <row r="225" spans="1:242" s="121" customFormat="1" ht="18.75" customHeight="1">
      <c r="A225" s="95" t="s">
        <v>3415</v>
      </c>
      <c r="B225" s="110" t="s">
        <v>3382</v>
      </c>
      <c r="C225" s="123"/>
      <c r="D225" s="56"/>
      <c r="E225" s="56"/>
      <c r="F225" s="56">
        <f>F226</f>
        <v>0</v>
      </c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HR225" s="122"/>
      <c r="HS225" s="122"/>
      <c r="HT225" s="122"/>
      <c r="HU225" s="122"/>
      <c r="HV225" s="122"/>
      <c r="HW225" s="122"/>
      <c r="HX225" s="122"/>
      <c r="HY225" s="122"/>
      <c r="HZ225" s="122"/>
      <c r="IA225" s="122"/>
      <c r="IB225" s="122"/>
      <c r="IC225" s="122"/>
      <c r="ID225" s="122"/>
      <c r="IE225" s="122"/>
      <c r="IF225" s="122"/>
      <c r="IG225" s="122"/>
      <c r="IH225" s="122"/>
    </row>
    <row r="226" spans="1:242" s="121" customFormat="1" ht="13.5" customHeight="1">
      <c r="A226" s="95" t="s">
        <v>3414</v>
      </c>
      <c r="B226" s="110" t="s">
        <v>3383</v>
      </c>
      <c r="C226" s="123" t="s">
        <v>29</v>
      </c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HR226" s="122"/>
      <c r="HS226" s="122"/>
      <c r="HT226" s="122"/>
      <c r="HU226" s="122"/>
      <c r="HV226" s="122"/>
      <c r="HW226" s="122"/>
      <c r="HX226" s="122"/>
      <c r="HY226" s="122"/>
      <c r="HZ226" s="122"/>
      <c r="IA226" s="122"/>
      <c r="IB226" s="122"/>
      <c r="IC226" s="122"/>
      <c r="ID226" s="122"/>
      <c r="IE226" s="122"/>
      <c r="IF226" s="122"/>
      <c r="IG226" s="122"/>
      <c r="IH226" s="122"/>
    </row>
    <row r="227" spans="1:242" s="20" customFormat="1" ht="13.5" customHeight="1">
      <c r="A227" s="95" t="s">
        <v>1911</v>
      </c>
      <c r="B227" s="110" t="s">
        <v>1912</v>
      </c>
      <c r="C227" s="123"/>
      <c r="D227" s="56">
        <f>D228+D362</f>
        <v>102566.79000000001</v>
      </c>
      <c r="E227" s="56">
        <f t="shared" ref="E227:P227" si="205">E228</f>
        <v>618237.97000000009</v>
      </c>
      <c r="F227" s="56">
        <f t="shared" si="205"/>
        <v>219663.90999999997</v>
      </c>
      <c r="G227" s="56">
        <f t="shared" si="205"/>
        <v>345681.35</v>
      </c>
      <c r="H227" s="56">
        <f t="shared" si="205"/>
        <v>475770.72</v>
      </c>
      <c r="I227" s="56">
        <f t="shared" si="205"/>
        <v>347038.66000000003</v>
      </c>
      <c r="J227" s="56">
        <f t="shared" si="205"/>
        <v>389496.91000000003</v>
      </c>
      <c r="K227" s="56">
        <f t="shared" si="205"/>
        <v>404102.09666666668</v>
      </c>
      <c r="L227" s="56">
        <f t="shared" si="205"/>
        <v>380212.5555555555</v>
      </c>
      <c r="M227" s="56">
        <f t="shared" si="205"/>
        <v>391270.52074074076</v>
      </c>
      <c r="N227" s="56">
        <f t="shared" si="205"/>
        <v>391861.72432098771</v>
      </c>
      <c r="O227" s="56">
        <f t="shared" si="205"/>
        <v>387781.60020576138</v>
      </c>
      <c r="P227" s="56">
        <f t="shared" si="205"/>
        <v>4453684.8074897127</v>
      </c>
      <c r="HR227" s="102"/>
      <c r="HS227" s="102"/>
      <c r="HT227" s="102"/>
      <c r="HU227" s="102"/>
      <c r="HV227" s="102"/>
      <c r="HW227" s="102"/>
      <c r="HX227" s="102"/>
      <c r="HY227" s="102"/>
      <c r="HZ227" s="102"/>
      <c r="IA227" s="102"/>
      <c r="IB227" s="102"/>
      <c r="IC227" s="102"/>
      <c r="ID227" s="102"/>
      <c r="IE227" s="102"/>
      <c r="IF227" s="102"/>
      <c r="IG227" s="102"/>
      <c r="IH227" s="102"/>
    </row>
    <row r="228" spans="1:242" ht="13.5" customHeight="1">
      <c r="A228" s="95" t="s">
        <v>1913</v>
      </c>
      <c r="B228" s="110" t="s">
        <v>1914</v>
      </c>
      <c r="C228" s="123"/>
      <c r="D228" s="56">
        <f t="shared" ref="D228:P228" si="206">D229+D354</f>
        <v>102566.79000000001</v>
      </c>
      <c r="E228" s="56">
        <f t="shared" si="206"/>
        <v>618237.97000000009</v>
      </c>
      <c r="F228" s="56">
        <f t="shared" si="206"/>
        <v>219663.90999999997</v>
      </c>
      <c r="G228" s="56">
        <f t="shared" si="206"/>
        <v>345681.35</v>
      </c>
      <c r="H228" s="56">
        <f t="shared" si="206"/>
        <v>475770.72</v>
      </c>
      <c r="I228" s="56">
        <f t="shared" si="206"/>
        <v>347038.66000000003</v>
      </c>
      <c r="J228" s="56">
        <f t="shared" si="206"/>
        <v>389496.91000000003</v>
      </c>
      <c r="K228" s="56">
        <f t="shared" si="206"/>
        <v>404102.09666666668</v>
      </c>
      <c r="L228" s="56">
        <f t="shared" si="206"/>
        <v>380212.5555555555</v>
      </c>
      <c r="M228" s="56">
        <f t="shared" si="206"/>
        <v>391270.52074074076</v>
      </c>
      <c r="N228" s="56">
        <f t="shared" si="206"/>
        <v>391861.72432098771</v>
      </c>
      <c r="O228" s="56">
        <f t="shared" si="206"/>
        <v>387781.60020576138</v>
      </c>
      <c r="P228" s="56">
        <f t="shared" si="206"/>
        <v>4453684.8074897127</v>
      </c>
    </row>
    <row r="229" spans="1:242" s="20" customFormat="1" ht="13.5" customHeight="1">
      <c r="A229" s="95" t="s">
        <v>1915</v>
      </c>
      <c r="B229" s="110" t="s">
        <v>245</v>
      </c>
      <c r="C229" s="123"/>
      <c r="D229" s="56">
        <f t="shared" ref="D229:P229" si="207">D230</f>
        <v>102566.79000000001</v>
      </c>
      <c r="E229" s="56">
        <f t="shared" si="207"/>
        <v>618237.97000000009</v>
      </c>
      <c r="F229" s="56">
        <f t="shared" si="207"/>
        <v>219663.90999999997</v>
      </c>
      <c r="G229" s="56">
        <f t="shared" si="207"/>
        <v>345681.35</v>
      </c>
      <c r="H229" s="56">
        <f>H230</f>
        <v>475770.72</v>
      </c>
      <c r="I229" s="56">
        <f t="shared" si="207"/>
        <v>347038.66000000003</v>
      </c>
      <c r="J229" s="56">
        <f t="shared" si="207"/>
        <v>389496.91000000003</v>
      </c>
      <c r="K229" s="56">
        <f t="shared" si="207"/>
        <v>404102.09666666668</v>
      </c>
      <c r="L229" s="56">
        <f t="shared" si="207"/>
        <v>380212.5555555555</v>
      </c>
      <c r="M229" s="56">
        <f t="shared" si="207"/>
        <v>391270.52074074076</v>
      </c>
      <c r="N229" s="56">
        <f t="shared" si="207"/>
        <v>391861.72432098771</v>
      </c>
      <c r="O229" s="56">
        <f t="shared" si="207"/>
        <v>387781.60020576138</v>
      </c>
      <c r="P229" s="56">
        <f t="shared" si="207"/>
        <v>4453684.8074897127</v>
      </c>
      <c r="HR229" s="102"/>
      <c r="HS229" s="102"/>
      <c r="HT229" s="102"/>
      <c r="HU229" s="102"/>
      <c r="HV229" s="102"/>
      <c r="HW229" s="102"/>
      <c r="HX229" s="102"/>
      <c r="HY229" s="102"/>
      <c r="HZ229" s="102"/>
      <c r="IA229" s="102"/>
      <c r="IB229" s="102"/>
      <c r="IC229" s="102"/>
      <c r="ID229" s="102"/>
      <c r="IE229" s="102"/>
      <c r="IF229" s="102"/>
      <c r="IG229" s="102"/>
      <c r="IH229" s="102"/>
    </row>
    <row r="230" spans="1:242" s="20" customFormat="1" ht="13.5" customHeight="1">
      <c r="A230" s="95" t="s">
        <v>1916</v>
      </c>
      <c r="B230" s="110" t="s">
        <v>1917</v>
      </c>
      <c r="C230" s="123"/>
      <c r="D230" s="56">
        <f t="shared" ref="D230:P230" si="208">SUM(D231+D348)</f>
        <v>102566.79000000001</v>
      </c>
      <c r="E230" s="56">
        <f t="shared" si="208"/>
        <v>618237.97000000009</v>
      </c>
      <c r="F230" s="56">
        <f t="shared" si="208"/>
        <v>219663.90999999997</v>
      </c>
      <c r="G230" s="56">
        <f t="shared" si="208"/>
        <v>345681.35</v>
      </c>
      <c r="H230" s="56">
        <f t="shared" si="208"/>
        <v>475770.72</v>
      </c>
      <c r="I230" s="56">
        <f t="shared" si="208"/>
        <v>347038.66000000003</v>
      </c>
      <c r="J230" s="56">
        <f t="shared" si="208"/>
        <v>389496.91000000003</v>
      </c>
      <c r="K230" s="56">
        <f t="shared" si="208"/>
        <v>404102.09666666668</v>
      </c>
      <c r="L230" s="56">
        <f t="shared" si="208"/>
        <v>380212.5555555555</v>
      </c>
      <c r="M230" s="56">
        <f t="shared" si="208"/>
        <v>391270.52074074076</v>
      </c>
      <c r="N230" s="56">
        <f t="shared" si="208"/>
        <v>391861.72432098771</v>
      </c>
      <c r="O230" s="56">
        <f t="shared" si="208"/>
        <v>387781.60020576138</v>
      </c>
      <c r="P230" s="56">
        <f t="shared" si="208"/>
        <v>4453684.8074897127</v>
      </c>
      <c r="HR230" s="102"/>
      <c r="HS230" s="102"/>
      <c r="HT230" s="102"/>
      <c r="HU230" s="102"/>
      <c r="HV230" s="102"/>
      <c r="HW230" s="102"/>
      <c r="HX230" s="102"/>
      <c r="HY230" s="102"/>
      <c r="HZ230" s="102"/>
      <c r="IA230" s="102"/>
      <c r="IB230" s="102"/>
      <c r="IC230" s="102"/>
      <c r="ID230" s="102"/>
      <c r="IE230" s="102"/>
      <c r="IF230" s="102"/>
      <c r="IG230" s="102"/>
      <c r="IH230" s="102"/>
    </row>
    <row r="231" spans="1:242" s="20" customFormat="1" ht="13.5" customHeight="1">
      <c r="A231" s="95" t="s">
        <v>1918</v>
      </c>
      <c r="B231" s="110" t="s">
        <v>1919</v>
      </c>
      <c r="C231" s="123"/>
      <c r="D231" s="56">
        <f t="shared" ref="D231:P231" si="209">SUM(D232+D233+D257+D258+D259+D260+D278+D297+D298)</f>
        <v>44963.280000000006</v>
      </c>
      <c r="E231" s="56">
        <f t="shared" si="209"/>
        <v>34426.540000000008</v>
      </c>
      <c r="F231" s="56">
        <f t="shared" si="209"/>
        <v>67778.14</v>
      </c>
      <c r="G231" s="56">
        <f t="shared" si="209"/>
        <v>191108.22999999998</v>
      </c>
      <c r="H231" s="56">
        <f t="shared" si="209"/>
        <v>217121.02</v>
      </c>
      <c r="I231" s="56">
        <f t="shared" si="209"/>
        <v>158669.13</v>
      </c>
      <c r="J231" s="56">
        <f t="shared" si="209"/>
        <v>188966.12666666668</v>
      </c>
      <c r="K231" s="56">
        <f t="shared" si="209"/>
        <v>188252.09222222224</v>
      </c>
      <c r="L231" s="56">
        <f t="shared" si="209"/>
        <v>178629.11629629627</v>
      </c>
      <c r="M231" s="56">
        <f t="shared" si="209"/>
        <v>185282.44506172842</v>
      </c>
      <c r="N231" s="56">
        <f t="shared" si="209"/>
        <v>184054.55119341565</v>
      </c>
      <c r="O231" s="56">
        <f t="shared" si="209"/>
        <v>182655.37085048016</v>
      </c>
      <c r="P231" s="56">
        <f t="shared" si="209"/>
        <v>1821906.0422908096</v>
      </c>
      <c r="HR231" s="102"/>
      <c r="HS231" s="102"/>
      <c r="HT231" s="102"/>
      <c r="HU231" s="102"/>
      <c r="HV231" s="102"/>
      <c r="HW231" s="102"/>
      <c r="HX231" s="102"/>
      <c r="HY231" s="102"/>
      <c r="HZ231" s="102"/>
      <c r="IA231" s="102"/>
      <c r="IB231" s="102"/>
      <c r="IC231" s="102"/>
      <c r="ID231" s="102"/>
      <c r="IE231" s="102"/>
      <c r="IF231" s="102"/>
      <c r="IG231" s="102"/>
      <c r="IH231" s="102"/>
    </row>
    <row r="232" spans="1:242" s="148" customFormat="1" ht="22.5" customHeight="1">
      <c r="A232" s="145" t="s">
        <v>1920</v>
      </c>
      <c r="B232" s="146" t="s">
        <v>1921</v>
      </c>
      <c r="C232" s="123" t="s">
        <v>249</v>
      </c>
      <c r="D232" s="56">
        <v>613.30999999999995</v>
      </c>
      <c r="E232" s="56">
        <v>928.86</v>
      </c>
      <c r="F232" s="56">
        <v>5383.33</v>
      </c>
      <c r="G232" s="56">
        <v>10536.46</v>
      </c>
      <c r="H232" s="56">
        <v>31476.82</v>
      </c>
      <c r="I232" s="56">
        <f>SUM(F232:H232)/3</f>
        <v>15798.87</v>
      </c>
      <c r="J232" s="56">
        <f t="shared" ref="J232:O232" si="210">SUM(G232:I232)/3</f>
        <v>19270.716666666667</v>
      </c>
      <c r="K232" s="56">
        <f t="shared" si="210"/>
        <v>22182.13555555556</v>
      </c>
      <c r="L232" s="56">
        <f t="shared" si="210"/>
        <v>19083.907407407412</v>
      </c>
      <c r="M232" s="56">
        <f t="shared" si="210"/>
        <v>20178.919876543212</v>
      </c>
      <c r="N232" s="56">
        <f t="shared" si="210"/>
        <v>20481.654279835395</v>
      </c>
      <c r="O232" s="56">
        <f t="shared" si="210"/>
        <v>19914.827187928673</v>
      </c>
      <c r="P232" s="56">
        <f>SUM(D232:O232)</f>
        <v>185849.81097393692</v>
      </c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  <c r="EM232" s="162"/>
      <c r="EN232" s="162"/>
      <c r="EO232" s="162"/>
      <c r="EP232" s="162"/>
      <c r="EQ232" s="162"/>
      <c r="ER232" s="162"/>
      <c r="ES232" s="162"/>
      <c r="ET232" s="162"/>
      <c r="EU232" s="162"/>
      <c r="EV232" s="162"/>
      <c r="EW232" s="162"/>
      <c r="EX232" s="162"/>
      <c r="EY232" s="162"/>
      <c r="EZ232" s="162"/>
      <c r="FA232" s="162"/>
      <c r="FB232" s="162"/>
      <c r="FC232" s="162"/>
      <c r="FD232" s="162"/>
      <c r="FE232" s="162"/>
      <c r="FF232" s="162"/>
      <c r="FG232" s="162"/>
      <c r="FH232" s="162"/>
      <c r="FI232" s="162"/>
      <c r="FJ232" s="162"/>
      <c r="FK232" s="162"/>
      <c r="FL232" s="162"/>
      <c r="FM232" s="162"/>
      <c r="FN232" s="162"/>
      <c r="FO232" s="162"/>
      <c r="FP232" s="162"/>
      <c r="FQ232" s="162"/>
      <c r="FR232" s="162"/>
      <c r="FS232" s="162"/>
      <c r="FT232" s="162"/>
      <c r="FU232" s="162"/>
      <c r="FV232" s="162"/>
      <c r="FW232" s="162"/>
      <c r="FX232" s="162"/>
      <c r="FY232" s="162"/>
      <c r="FZ232" s="162"/>
      <c r="GA232" s="162"/>
      <c r="GB232" s="162"/>
      <c r="GC232" s="162"/>
      <c r="GD232" s="162"/>
      <c r="GE232" s="162"/>
      <c r="GF232" s="162"/>
      <c r="GG232" s="162"/>
      <c r="GH232" s="162"/>
      <c r="GI232" s="162"/>
      <c r="GJ232" s="162"/>
      <c r="GK232" s="162"/>
      <c r="GL232" s="162"/>
      <c r="GM232" s="162"/>
      <c r="GN232" s="162"/>
      <c r="GO232" s="162"/>
      <c r="GP232" s="162"/>
      <c r="GQ232" s="162"/>
      <c r="GR232" s="162"/>
      <c r="GS232" s="162"/>
      <c r="GT232" s="162"/>
      <c r="GU232" s="162"/>
      <c r="GV232" s="162"/>
      <c r="GW232" s="162"/>
      <c r="GX232" s="162"/>
      <c r="GY232" s="162"/>
      <c r="GZ232" s="162"/>
      <c r="HA232" s="162"/>
      <c r="HB232" s="162"/>
      <c r="HC232" s="162"/>
      <c r="HD232" s="162"/>
      <c r="HE232" s="162"/>
      <c r="HF232" s="162"/>
      <c r="HG232" s="162"/>
      <c r="HH232" s="162"/>
      <c r="HI232" s="162"/>
      <c r="HJ232" s="162"/>
      <c r="HK232" s="162"/>
      <c r="HL232" s="162"/>
      <c r="HM232" s="162"/>
      <c r="HN232" s="162"/>
      <c r="HO232" s="162"/>
      <c r="HP232" s="162"/>
      <c r="HQ232" s="162"/>
    </row>
    <row r="233" spans="1:242" s="148" customFormat="1" ht="22.5" customHeight="1">
      <c r="A233" s="145" t="s">
        <v>1922</v>
      </c>
      <c r="B233" s="146" t="s">
        <v>1923</v>
      </c>
      <c r="C233" s="123"/>
      <c r="D233" s="56">
        <f t="shared" ref="D233:P233" si="211">SUM(D234:D256)</f>
        <v>4727.66</v>
      </c>
      <c r="E233" s="56">
        <f t="shared" si="211"/>
        <v>1441.4599999999998</v>
      </c>
      <c r="F233" s="56">
        <f t="shared" si="211"/>
        <v>6706.6099999999988</v>
      </c>
      <c r="G233" s="56">
        <f t="shared" si="211"/>
        <v>11152.760000000002</v>
      </c>
      <c r="H233" s="56">
        <f t="shared" si="211"/>
        <v>23800.100000000002</v>
      </c>
      <c r="I233" s="56">
        <f t="shared" si="211"/>
        <v>13886.49</v>
      </c>
      <c r="J233" s="56">
        <f t="shared" si="211"/>
        <v>16279.783333333333</v>
      </c>
      <c r="K233" s="56">
        <f t="shared" si="211"/>
        <v>17988.79111111111</v>
      </c>
      <c r="L233" s="56">
        <f t="shared" si="211"/>
        <v>16051.688148148151</v>
      </c>
      <c r="M233" s="56">
        <f t="shared" si="211"/>
        <v>16773.420864197531</v>
      </c>
      <c r="N233" s="56">
        <f t="shared" si="211"/>
        <v>16937.966707818934</v>
      </c>
      <c r="O233" s="56">
        <f t="shared" si="211"/>
        <v>16587.691906721535</v>
      </c>
      <c r="P233" s="56">
        <f t="shared" si="211"/>
        <v>162334.4220713306</v>
      </c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2"/>
      <c r="CS233" s="162"/>
      <c r="CT233" s="162"/>
      <c r="CU233" s="162"/>
      <c r="CV233" s="162"/>
      <c r="CW233" s="162"/>
      <c r="CX233" s="162"/>
      <c r="CY233" s="162"/>
      <c r="CZ233" s="162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2"/>
      <c r="DQ233" s="162"/>
      <c r="DR233" s="162"/>
      <c r="DS233" s="162"/>
      <c r="DT233" s="162"/>
      <c r="DU233" s="162"/>
      <c r="DV233" s="162"/>
      <c r="DW233" s="162"/>
      <c r="DX233" s="162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  <c r="EM233" s="162"/>
      <c r="EN233" s="162"/>
      <c r="EO233" s="162"/>
      <c r="EP233" s="162"/>
      <c r="EQ233" s="162"/>
      <c r="ER233" s="162"/>
      <c r="ES233" s="162"/>
      <c r="ET233" s="162"/>
      <c r="EU233" s="162"/>
      <c r="EV233" s="162"/>
      <c r="EW233" s="162"/>
      <c r="EX233" s="162"/>
      <c r="EY233" s="162"/>
      <c r="EZ233" s="162"/>
      <c r="FA233" s="162"/>
      <c r="FB233" s="162"/>
      <c r="FC233" s="162"/>
      <c r="FD233" s="162"/>
      <c r="FE233" s="162"/>
      <c r="FF233" s="162"/>
      <c r="FG233" s="162"/>
      <c r="FH233" s="162"/>
      <c r="FI233" s="162"/>
      <c r="FJ233" s="162"/>
      <c r="FK233" s="162"/>
      <c r="FL233" s="162"/>
      <c r="FM233" s="162"/>
      <c r="FN233" s="162"/>
      <c r="FO233" s="162"/>
      <c r="FP233" s="162"/>
      <c r="FQ233" s="162"/>
      <c r="FR233" s="162"/>
      <c r="FS233" s="162"/>
      <c r="FT233" s="162"/>
      <c r="FU233" s="162"/>
      <c r="FV233" s="162"/>
      <c r="FW233" s="162"/>
      <c r="FX233" s="162"/>
      <c r="FY233" s="162"/>
      <c r="FZ233" s="162"/>
      <c r="GA233" s="162"/>
      <c r="GB233" s="162"/>
      <c r="GC233" s="162"/>
      <c r="GD233" s="162"/>
      <c r="GE233" s="162"/>
      <c r="GF233" s="162"/>
      <c r="GG233" s="162"/>
      <c r="GH233" s="162"/>
      <c r="GI233" s="162"/>
      <c r="GJ233" s="162"/>
      <c r="GK233" s="162"/>
      <c r="GL233" s="162"/>
      <c r="GM233" s="162"/>
      <c r="GN233" s="162"/>
      <c r="GO233" s="162"/>
      <c r="GP233" s="162"/>
      <c r="GQ233" s="162"/>
      <c r="GR233" s="162"/>
      <c r="GS233" s="162"/>
      <c r="GT233" s="162"/>
      <c r="GU233" s="162"/>
      <c r="GV233" s="162"/>
      <c r="GW233" s="162"/>
      <c r="GX233" s="162"/>
      <c r="GY233" s="162"/>
      <c r="GZ233" s="162"/>
      <c r="HA233" s="162"/>
      <c r="HB233" s="162"/>
      <c r="HC233" s="162"/>
      <c r="HD233" s="162"/>
      <c r="HE233" s="162"/>
      <c r="HF233" s="162"/>
      <c r="HG233" s="162"/>
      <c r="HH233" s="162"/>
      <c r="HI233" s="162"/>
      <c r="HJ233" s="162"/>
      <c r="HK233" s="162"/>
      <c r="HL233" s="162"/>
      <c r="HM233" s="162"/>
      <c r="HN233" s="162"/>
      <c r="HO233" s="162"/>
      <c r="HP233" s="162"/>
      <c r="HQ233" s="162"/>
    </row>
    <row r="234" spans="1:242" s="150" customFormat="1" ht="12.75" customHeight="1">
      <c r="A234" s="93" t="s">
        <v>1924</v>
      </c>
      <c r="B234" s="111" t="s">
        <v>1925</v>
      </c>
      <c r="C234" s="123" t="s">
        <v>1926</v>
      </c>
      <c r="D234" s="58">
        <v>479.48</v>
      </c>
      <c r="E234" s="58">
        <v>455.07</v>
      </c>
      <c r="F234" s="58">
        <v>3043.86</v>
      </c>
      <c r="G234" s="58">
        <v>5738.41</v>
      </c>
      <c r="H234" s="58">
        <v>9866.75</v>
      </c>
      <c r="I234" s="58">
        <f>SUM(F234:H234)/3</f>
        <v>6216.34</v>
      </c>
      <c r="J234" s="58">
        <f t="shared" ref="J234:O249" si="212">SUM(G234:I234)/3</f>
        <v>7273.833333333333</v>
      </c>
      <c r="K234" s="58">
        <f t="shared" si="212"/>
        <v>7785.6411111111111</v>
      </c>
      <c r="L234" s="58">
        <f t="shared" si="212"/>
        <v>7091.9381481481478</v>
      </c>
      <c r="M234" s="58">
        <f t="shared" si="212"/>
        <v>7383.8041975308633</v>
      </c>
      <c r="N234" s="58">
        <f t="shared" si="212"/>
        <v>7420.4611522633741</v>
      </c>
      <c r="O234" s="58">
        <f>SUM(L234:N234)/3</f>
        <v>7298.7344993141278</v>
      </c>
      <c r="P234" s="58">
        <f>SUM(D234:O234)</f>
        <v>70054.322441700948</v>
      </c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49"/>
      <c r="ER234" s="149"/>
      <c r="ES234" s="149"/>
      <c r="ET234" s="149"/>
      <c r="EU234" s="149"/>
      <c r="EV234" s="149"/>
      <c r="EW234" s="149"/>
      <c r="EX234" s="149"/>
      <c r="EY234" s="149"/>
      <c r="EZ234" s="149"/>
      <c r="FA234" s="149"/>
      <c r="FB234" s="149"/>
      <c r="FC234" s="149"/>
      <c r="FD234" s="149"/>
      <c r="FE234" s="149"/>
      <c r="FF234" s="149"/>
      <c r="FG234" s="149"/>
      <c r="FH234" s="149"/>
      <c r="FI234" s="149"/>
      <c r="FJ234" s="149"/>
      <c r="FK234" s="149"/>
      <c r="FL234" s="149"/>
      <c r="FM234" s="149"/>
      <c r="FN234" s="149"/>
      <c r="FO234" s="149"/>
      <c r="FP234" s="149"/>
      <c r="FQ234" s="149"/>
      <c r="FR234" s="149"/>
      <c r="FS234" s="149"/>
      <c r="FT234" s="149"/>
      <c r="FU234" s="149"/>
      <c r="FV234" s="149"/>
      <c r="FW234" s="149"/>
      <c r="FX234" s="149"/>
      <c r="FY234" s="149"/>
      <c r="FZ234" s="149"/>
      <c r="GA234" s="149"/>
      <c r="GB234" s="149"/>
      <c r="GC234" s="149"/>
      <c r="GD234" s="149"/>
      <c r="GE234" s="149"/>
      <c r="GF234" s="149"/>
      <c r="GG234" s="149"/>
      <c r="GH234" s="149"/>
      <c r="GI234" s="149"/>
      <c r="GJ234" s="149"/>
      <c r="GK234" s="149"/>
      <c r="GL234" s="149"/>
      <c r="GM234" s="149"/>
      <c r="GN234" s="149"/>
      <c r="GO234" s="149"/>
      <c r="GP234" s="149"/>
      <c r="GQ234" s="149"/>
      <c r="GR234" s="149"/>
      <c r="GS234" s="149"/>
      <c r="GT234" s="149"/>
      <c r="GU234" s="149"/>
      <c r="GV234" s="149"/>
      <c r="GW234" s="149"/>
      <c r="GX234" s="149"/>
      <c r="GY234" s="149"/>
      <c r="GZ234" s="149"/>
      <c r="HA234" s="149"/>
      <c r="HB234" s="149"/>
      <c r="HC234" s="149"/>
      <c r="HD234" s="149"/>
      <c r="HE234" s="149"/>
      <c r="HF234" s="149"/>
      <c r="HG234" s="149"/>
      <c r="HH234" s="149"/>
      <c r="HI234" s="149"/>
      <c r="HJ234" s="149"/>
      <c r="HK234" s="149"/>
      <c r="HL234" s="149"/>
      <c r="HM234" s="149"/>
      <c r="HN234" s="149"/>
      <c r="HO234" s="149"/>
      <c r="HP234" s="149"/>
      <c r="HQ234" s="149"/>
    </row>
    <row r="235" spans="1:242" s="150" customFormat="1" ht="12.75" customHeight="1">
      <c r="A235" s="93" t="s">
        <v>1927</v>
      </c>
      <c r="B235" s="111" t="s">
        <v>263</v>
      </c>
      <c r="C235" s="123" t="s">
        <v>123</v>
      </c>
      <c r="D235" s="58">
        <v>639.41</v>
      </c>
      <c r="E235" s="58">
        <v>22.4</v>
      </c>
      <c r="F235" s="58">
        <v>159.46</v>
      </c>
      <c r="G235" s="58">
        <v>196.85</v>
      </c>
      <c r="H235" s="58">
        <v>599.22</v>
      </c>
      <c r="I235" s="58">
        <f t="shared" ref="I235:I256" si="213">SUM(F235:H235)/3</f>
        <v>318.51</v>
      </c>
      <c r="J235" s="58">
        <f t="shared" si="212"/>
        <v>371.52666666666664</v>
      </c>
      <c r="K235" s="58">
        <f t="shared" si="212"/>
        <v>429.7522222222222</v>
      </c>
      <c r="L235" s="58">
        <f t="shared" si="212"/>
        <v>373.26296296296294</v>
      </c>
      <c r="M235" s="58">
        <f t="shared" si="212"/>
        <v>391.51395061728391</v>
      </c>
      <c r="N235" s="58">
        <f t="shared" si="212"/>
        <v>398.176378600823</v>
      </c>
      <c r="O235" s="58">
        <f t="shared" si="212"/>
        <v>387.65109739368995</v>
      </c>
      <c r="P235" s="58">
        <f t="shared" ref="P235:P256" si="214">SUM(D235:O235)</f>
        <v>4287.7332784636492</v>
      </c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  <c r="BL235" s="149"/>
      <c r="BM235" s="149"/>
      <c r="BN235" s="149"/>
      <c r="BO235" s="149"/>
      <c r="BP235" s="149"/>
      <c r="BQ235" s="149"/>
      <c r="BR235" s="149"/>
      <c r="BS235" s="149"/>
      <c r="BT235" s="149"/>
      <c r="BU235" s="149"/>
      <c r="BV235" s="149"/>
      <c r="BW235" s="149"/>
      <c r="BX235" s="149"/>
      <c r="BY235" s="149"/>
      <c r="BZ235" s="149"/>
      <c r="CA235" s="149"/>
      <c r="CB235" s="149"/>
      <c r="CC235" s="149"/>
      <c r="CD235" s="149"/>
      <c r="CE235" s="149"/>
      <c r="CF235" s="149"/>
      <c r="CG235" s="149"/>
      <c r="CH235" s="149"/>
      <c r="CI235" s="149"/>
      <c r="CJ235" s="149"/>
      <c r="CK235" s="149"/>
      <c r="CL235" s="149"/>
      <c r="CM235" s="149"/>
      <c r="CN235" s="149"/>
      <c r="CO235" s="149"/>
      <c r="CP235" s="149"/>
      <c r="CQ235" s="149"/>
      <c r="CR235" s="149"/>
      <c r="CS235" s="149"/>
      <c r="CT235" s="149"/>
      <c r="CU235" s="149"/>
      <c r="CV235" s="149"/>
      <c r="CW235" s="149"/>
      <c r="CX235" s="149"/>
      <c r="CY235" s="149"/>
      <c r="CZ235" s="149"/>
      <c r="DA235" s="149"/>
      <c r="DB235" s="149"/>
      <c r="DC235" s="149"/>
      <c r="DD235" s="149"/>
      <c r="DE235" s="149"/>
      <c r="DF235" s="149"/>
      <c r="DG235" s="149"/>
      <c r="DH235" s="149"/>
      <c r="DI235" s="149"/>
      <c r="DJ235" s="149"/>
      <c r="DK235" s="149"/>
      <c r="DL235" s="149"/>
      <c r="DM235" s="149"/>
      <c r="DN235" s="149"/>
      <c r="DO235" s="149"/>
      <c r="DP235" s="149"/>
      <c r="DQ235" s="149"/>
      <c r="DR235" s="149"/>
      <c r="DS235" s="149"/>
      <c r="DT235" s="149"/>
      <c r="DU235" s="149"/>
      <c r="DV235" s="149"/>
      <c r="DW235" s="149"/>
      <c r="DX235" s="149"/>
      <c r="DY235" s="149"/>
      <c r="DZ235" s="149"/>
      <c r="EA235" s="149"/>
      <c r="EB235" s="149"/>
      <c r="EC235" s="149"/>
      <c r="ED235" s="149"/>
      <c r="EE235" s="149"/>
      <c r="EF235" s="149"/>
      <c r="EG235" s="149"/>
      <c r="EH235" s="149"/>
      <c r="EI235" s="149"/>
      <c r="EJ235" s="149"/>
      <c r="EK235" s="149"/>
      <c r="EL235" s="149"/>
      <c r="EM235" s="149"/>
      <c r="EN235" s="149"/>
      <c r="EO235" s="149"/>
      <c r="EP235" s="149"/>
      <c r="EQ235" s="149"/>
      <c r="ER235" s="149"/>
      <c r="ES235" s="149"/>
      <c r="ET235" s="149"/>
      <c r="EU235" s="149"/>
      <c r="EV235" s="149"/>
      <c r="EW235" s="149"/>
      <c r="EX235" s="149"/>
      <c r="EY235" s="149"/>
      <c r="EZ235" s="149"/>
      <c r="FA235" s="149"/>
      <c r="FB235" s="149"/>
      <c r="FC235" s="149"/>
      <c r="FD235" s="149"/>
      <c r="FE235" s="149"/>
      <c r="FF235" s="149"/>
      <c r="FG235" s="149"/>
      <c r="FH235" s="149"/>
      <c r="FI235" s="149"/>
      <c r="FJ235" s="149"/>
      <c r="FK235" s="149"/>
      <c r="FL235" s="149"/>
      <c r="FM235" s="149"/>
      <c r="FN235" s="149"/>
      <c r="FO235" s="149"/>
      <c r="FP235" s="149"/>
      <c r="FQ235" s="149"/>
      <c r="FR235" s="149"/>
      <c r="FS235" s="149"/>
      <c r="FT235" s="149"/>
      <c r="FU235" s="149"/>
      <c r="FV235" s="149"/>
      <c r="FW235" s="149"/>
      <c r="FX235" s="149"/>
      <c r="FY235" s="149"/>
      <c r="FZ235" s="149"/>
      <c r="GA235" s="149"/>
      <c r="GB235" s="149"/>
      <c r="GC235" s="149"/>
      <c r="GD235" s="149"/>
      <c r="GE235" s="149"/>
      <c r="GF235" s="149"/>
      <c r="GG235" s="149"/>
      <c r="GH235" s="149"/>
      <c r="GI235" s="149"/>
      <c r="GJ235" s="149"/>
      <c r="GK235" s="149"/>
      <c r="GL235" s="149"/>
      <c r="GM235" s="149"/>
      <c r="GN235" s="149"/>
      <c r="GO235" s="149"/>
      <c r="GP235" s="149"/>
      <c r="GQ235" s="149"/>
      <c r="GR235" s="149"/>
      <c r="GS235" s="149"/>
      <c r="GT235" s="149"/>
      <c r="GU235" s="149"/>
      <c r="GV235" s="149"/>
      <c r="GW235" s="149"/>
      <c r="GX235" s="149"/>
      <c r="GY235" s="149"/>
      <c r="GZ235" s="149"/>
      <c r="HA235" s="149"/>
      <c r="HB235" s="149"/>
      <c r="HC235" s="149"/>
      <c r="HD235" s="149"/>
      <c r="HE235" s="149"/>
      <c r="HF235" s="149"/>
      <c r="HG235" s="149"/>
      <c r="HH235" s="149"/>
      <c r="HI235" s="149"/>
      <c r="HJ235" s="149"/>
      <c r="HK235" s="149"/>
      <c r="HL235" s="149"/>
      <c r="HM235" s="149"/>
      <c r="HN235" s="149"/>
      <c r="HO235" s="149"/>
      <c r="HP235" s="149"/>
      <c r="HQ235" s="149"/>
    </row>
    <row r="236" spans="1:242" s="150" customFormat="1" ht="12.75" customHeight="1">
      <c r="A236" s="93" t="s">
        <v>1928</v>
      </c>
      <c r="B236" s="111" t="s">
        <v>269</v>
      </c>
      <c r="C236" s="123" t="s">
        <v>268</v>
      </c>
      <c r="D236" s="58">
        <v>455.54</v>
      </c>
      <c r="E236" s="58">
        <v>81</v>
      </c>
      <c r="F236" s="58">
        <v>581.57000000000005</v>
      </c>
      <c r="G236" s="58">
        <v>414.65</v>
      </c>
      <c r="H236" s="58">
        <v>1955.45</v>
      </c>
      <c r="I236" s="58">
        <f t="shared" si="213"/>
        <v>983.89</v>
      </c>
      <c r="J236" s="58">
        <f t="shared" si="212"/>
        <v>1117.9966666666667</v>
      </c>
      <c r="K236" s="58">
        <f t="shared" si="212"/>
        <v>1352.4455555555558</v>
      </c>
      <c r="L236" s="58">
        <f t="shared" si="212"/>
        <v>1151.444074074074</v>
      </c>
      <c r="M236" s="58">
        <f t="shared" si="212"/>
        <v>1207.2954320987656</v>
      </c>
      <c r="N236" s="58">
        <f t="shared" si="212"/>
        <v>1237.0616872427984</v>
      </c>
      <c r="O236" s="58">
        <f t="shared" si="212"/>
        <v>1198.6003978052124</v>
      </c>
      <c r="P236" s="58">
        <f t="shared" si="214"/>
        <v>11736.943813443073</v>
      </c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49"/>
      <c r="CA236" s="149"/>
      <c r="CB236" s="149"/>
      <c r="CC236" s="149"/>
      <c r="CD236" s="149"/>
      <c r="CE236" s="149"/>
      <c r="CF236" s="149"/>
      <c r="CG236" s="149"/>
      <c r="CH236" s="149"/>
      <c r="CI236" s="149"/>
      <c r="CJ236" s="149"/>
      <c r="CK236" s="149"/>
      <c r="CL236" s="149"/>
      <c r="CM236" s="149"/>
      <c r="CN236" s="149"/>
      <c r="CO236" s="149"/>
      <c r="CP236" s="149"/>
      <c r="CQ236" s="149"/>
      <c r="CR236" s="149"/>
      <c r="CS236" s="149"/>
      <c r="CT236" s="149"/>
      <c r="CU236" s="149"/>
      <c r="CV236" s="149"/>
      <c r="CW236" s="149"/>
      <c r="CX236" s="149"/>
      <c r="CY236" s="149"/>
      <c r="CZ236" s="149"/>
      <c r="DA236" s="149"/>
      <c r="DB236" s="149"/>
      <c r="DC236" s="149"/>
      <c r="DD236" s="149"/>
      <c r="DE236" s="149"/>
      <c r="DF236" s="149"/>
      <c r="DG236" s="149"/>
      <c r="DH236" s="149"/>
      <c r="DI236" s="149"/>
      <c r="DJ236" s="149"/>
      <c r="DK236" s="149"/>
      <c r="DL236" s="149"/>
      <c r="DM236" s="149"/>
      <c r="DN236" s="149"/>
      <c r="DO236" s="149"/>
      <c r="DP236" s="149"/>
      <c r="DQ236" s="149"/>
      <c r="DR236" s="149"/>
      <c r="DS236" s="149"/>
      <c r="DT236" s="149"/>
      <c r="DU236" s="149"/>
      <c r="DV236" s="149"/>
      <c r="DW236" s="149"/>
      <c r="DX236" s="149"/>
      <c r="DY236" s="149"/>
      <c r="DZ236" s="149"/>
      <c r="EA236" s="149"/>
      <c r="EB236" s="149"/>
      <c r="EC236" s="149"/>
      <c r="ED236" s="149"/>
      <c r="EE236" s="149"/>
      <c r="EF236" s="149"/>
      <c r="EG236" s="149"/>
      <c r="EH236" s="149"/>
      <c r="EI236" s="149"/>
      <c r="EJ236" s="149"/>
      <c r="EK236" s="149"/>
      <c r="EL236" s="149"/>
      <c r="EM236" s="149"/>
      <c r="EN236" s="149"/>
      <c r="EO236" s="149"/>
      <c r="EP236" s="149"/>
      <c r="EQ236" s="149"/>
      <c r="ER236" s="149"/>
      <c r="ES236" s="149"/>
      <c r="ET236" s="149"/>
      <c r="EU236" s="149"/>
      <c r="EV236" s="149"/>
      <c r="EW236" s="149"/>
      <c r="EX236" s="149"/>
      <c r="EY236" s="149"/>
      <c r="EZ236" s="149"/>
      <c r="FA236" s="149"/>
      <c r="FB236" s="149"/>
      <c r="FC236" s="149"/>
      <c r="FD236" s="149"/>
      <c r="FE236" s="149"/>
      <c r="FF236" s="149"/>
      <c r="FG236" s="149"/>
      <c r="FH236" s="149"/>
      <c r="FI236" s="149"/>
      <c r="FJ236" s="149"/>
      <c r="FK236" s="149"/>
      <c r="FL236" s="149"/>
      <c r="FM236" s="149"/>
      <c r="FN236" s="149"/>
      <c r="FO236" s="149"/>
      <c r="FP236" s="149"/>
      <c r="FQ236" s="149"/>
      <c r="FR236" s="149"/>
      <c r="FS236" s="149"/>
      <c r="FT236" s="149"/>
      <c r="FU236" s="149"/>
      <c r="FV236" s="149"/>
      <c r="FW236" s="149"/>
      <c r="FX236" s="149"/>
      <c r="FY236" s="149"/>
      <c r="FZ236" s="149"/>
      <c r="GA236" s="149"/>
      <c r="GB236" s="149"/>
      <c r="GC236" s="149"/>
      <c r="GD236" s="149"/>
      <c r="GE236" s="149"/>
      <c r="GF236" s="149"/>
      <c r="GG236" s="149"/>
      <c r="GH236" s="149"/>
      <c r="GI236" s="149"/>
      <c r="GJ236" s="149"/>
      <c r="GK236" s="149"/>
      <c r="GL236" s="149"/>
      <c r="GM236" s="149"/>
      <c r="GN236" s="149"/>
      <c r="GO236" s="149"/>
      <c r="GP236" s="149"/>
      <c r="GQ236" s="149"/>
      <c r="GR236" s="149"/>
      <c r="GS236" s="149"/>
      <c r="GT236" s="149"/>
      <c r="GU236" s="149"/>
      <c r="GV236" s="149"/>
      <c r="GW236" s="149"/>
      <c r="GX236" s="149"/>
      <c r="GY236" s="149"/>
      <c r="GZ236" s="149"/>
      <c r="HA236" s="149"/>
      <c r="HB236" s="149"/>
      <c r="HC236" s="149"/>
      <c r="HD236" s="149"/>
      <c r="HE236" s="149"/>
      <c r="HF236" s="149"/>
      <c r="HG236" s="149"/>
      <c r="HH236" s="149"/>
      <c r="HI236" s="149"/>
      <c r="HJ236" s="149"/>
      <c r="HK236" s="149"/>
      <c r="HL236" s="149"/>
      <c r="HM236" s="149"/>
      <c r="HN236" s="149"/>
      <c r="HO236" s="149"/>
      <c r="HP236" s="149"/>
      <c r="HQ236" s="149"/>
    </row>
    <row r="237" spans="1:242" s="150" customFormat="1" ht="12.75" customHeight="1">
      <c r="A237" s="93" t="s">
        <v>1929</v>
      </c>
      <c r="B237" s="111" t="s">
        <v>1930</v>
      </c>
      <c r="C237" s="123" t="s">
        <v>1931</v>
      </c>
      <c r="D237" s="58">
        <v>264.52</v>
      </c>
      <c r="E237" s="58">
        <v>248.98</v>
      </c>
      <c r="F237" s="58">
        <v>82.18</v>
      </c>
      <c r="G237" s="58">
        <v>1430.04</v>
      </c>
      <c r="H237" s="58">
        <v>1223.7</v>
      </c>
      <c r="I237" s="58">
        <f t="shared" si="213"/>
        <v>911.97333333333336</v>
      </c>
      <c r="J237" s="58">
        <f t="shared" si="212"/>
        <v>1188.5711111111111</v>
      </c>
      <c r="K237" s="58">
        <f t="shared" si="212"/>
        <v>1108.0814814814814</v>
      </c>
      <c r="L237" s="58">
        <f t="shared" si="212"/>
        <v>1069.5419753086419</v>
      </c>
      <c r="M237" s="58">
        <f t="shared" si="212"/>
        <v>1122.0648559670781</v>
      </c>
      <c r="N237" s="58">
        <f t="shared" si="212"/>
        <v>1099.8961042524004</v>
      </c>
      <c r="O237" s="58">
        <f t="shared" si="212"/>
        <v>1097.1676451760402</v>
      </c>
      <c r="P237" s="58">
        <f t="shared" si="214"/>
        <v>10846.716506630086</v>
      </c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  <c r="DL237" s="149"/>
      <c r="DM237" s="149"/>
      <c r="DN237" s="149"/>
      <c r="DO237" s="149"/>
      <c r="DP237" s="149"/>
      <c r="DQ237" s="149"/>
      <c r="DR237" s="149"/>
      <c r="DS237" s="149"/>
      <c r="DT237" s="149"/>
      <c r="DU237" s="149"/>
      <c r="DV237" s="149"/>
      <c r="DW237" s="149"/>
      <c r="DX237" s="149"/>
      <c r="DY237" s="149"/>
      <c r="DZ237" s="149"/>
      <c r="EA237" s="149"/>
      <c r="EB237" s="149"/>
      <c r="EC237" s="149"/>
      <c r="ED237" s="149"/>
      <c r="EE237" s="149"/>
      <c r="EF237" s="149"/>
      <c r="EG237" s="149"/>
      <c r="EH237" s="149"/>
      <c r="EI237" s="149"/>
      <c r="EJ237" s="149"/>
      <c r="EK237" s="149"/>
      <c r="EL237" s="149"/>
      <c r="EM237" s="149"/>
      <c r="EN237" s="149"/>
      <c r="EO237" s="149"/>
      <c r="EP237" s="149"/>
      <c r="EQ237" s="149"/>
      <c r="ER237" s="149"/>
      <c r="ES237" s="149"/>
      <c r="ET237" s="149"/>
      <c r="EU237" s="149"/>
      <c r="EV237" s="149"/>
      <c r="EW237" s="149"/>
      <c r="EX237" s="149"/>
      <c r="EY237" s="149"/>
      <c r="EZ237" s="149"/>
      <c r="FA237" s="149"/>
      <c r="FB237" s="149"/>
      <c r="FC237" s="149"/>
      <c r="FD237" s="149"/>
      <c r="FE237" s="149"/>
      <c r="FF237" s="149"/>
      <c r="FG237" s="149"/>
      <c r="FH237" s="149"/>
      <c r="FI237" s="149"/>
      <c r="FJ237" s="149"/>
      <c r="FK237" s="149"/>
      <c r="FL237" s="149"/>
      <c r="FM237" s="149"/>
      <c r="FN237" s="149"/>
      <c r="FO237" s="149"/>
      <c r="FP237" s="149"/>
      <c r="FQ237" s="149"/>
      <c r="FR237" s="149"/>
      <c r="FS237" s="149"/>
      <c r="FT237" s="149"/>
      <c r="FU237" s="149"/>
      <c r="FV237" s="149"/>
      <c r="FW237" s="149"/>
      <c r="FX237" s="149"/>
      <c r="FY237" s="149"/>
      <c r="FZ237" s="149"/>
      <c r="GA237" s="149"/>
      <c r="GB237" s="149"/>
      <c r="GC237" s="149"/>
      <c r="GD237" s="149"/>
      <c r="GE237" s="149"/>
      <c r="GF237" s="149"/>
      <c r="GG237" s="149"/>
      <c r="GH237" s="149"/>
      <c r="GI237" s="149"/>
      <c r="GJ237" s="149"/>
      <c r="GK237" s="149"/>
      <c r="GL237" s="149"/>
      <c r="GM237" s="149"/>
      <c r="GN237" s="149"/>
      <c r="GO237" s="149"/>
      <c r="GP237" s="149"/>
      <c r="GQ237" s="149"/>
      <c r="GR237" s="149"/>
      <c r="GS237" s="149"/>
      <c r="GT237" s="149"/>
      <c r="GU237" s="149"/>
      <c r="GV237" s="149"/>
      <c r="GW237" s="149"/>
      <c r="GX237" s="149"/>
      <c r="GY237" s="149"/>
      <c r="GZ237" s="149"/>
      <c r="HA237" s="149"/>
      <c r="HB237" s="149"/>
      <c r="HC237" s="149"/>
      <c r="HD237" s="149"/>
      <c r="HE237" s="149"/>
      <c r="HF237" s="149"/>
      <c r="HG237" s="149"/>
      <c r="HH237" s="149"/>
      <c r="HI237" s="149"/>
      <c r="HJ237" s="149"/>
      <c r="HK237" s="149"/>
      <c r="HL237" s="149"/>
      <c r="HM237" s="149"/>
      <c r="HN237" s="149"/>
      <c r="HO237" s="149"/>
      <c r="HP237" s="149"/>
      <c r="HQ237" s="149"/>
    </row>
    <row r="238" spans="1:242" s="150" customFormat="1" ht="12.75" customHeight="1">
      <c r="A238" s="93" t="s">
        <v>1932</v>
      </c>
      <c r="B238" s="111" t="s">
        <v>1933</v>
      </c>
      <c r="C238" s="123" t="s">
        <v>1934</v>
      </c>
      <c r="D238" s="58">
        <v>61.77</v>
      </c>
      <c r="E238" s="58">
        <v>48.38</v>
      </c>
      <c r="F238" s="58">
        <v>0</v>
      </c>
      <c r="G238" s="58">
        <v>0</v>
      </c>
      <c r="H238" s="58">
        <v>0</v>
      </c>
      <c r="I238" s="58">
        <f t="shared" si="213"/>
        <v>0</v>
      </c>
      <c r="J238" s="58">
        <f t="shared" si="212"/>
        <v>0</v>
      </c>
      <c r="K238" s="58">
        <f t="shared" si="212"/>
        <v>0</v>
      </c>
      <c r="L238" s="58">
        <f t="shared" si="212"/>
        <v>0</v>
      </c>
      <c r="M238" s="58">
        <f t="shared" si="212"/>
        <v>0</v>
      </c>
      <c r="N238" s="58">
        <f t="shared" si="212"/>
        <v>0</v>
      </c>
      <c r="O238" s="58">
        <f t="shared" si="212"/>
        <v>0</v>
      </c>
      <c r="P238" s="58">
        <f t="shared" si="214"/>
        <v>110.15</v>
      </c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49"/>
      <c r="CC238" s="149"/>
      <c r="CD238" s="149"/>
      <c r="CE238" s="149"/>
      <c r="CF238" s="149"/>
      <c r="CG238" s="149"/>
      <c r="CH238" s="149"/>
      <c r="CI238" s="149"/>
      <c r="CJ238" s="149"/>
      <c r="CK238" s="149"/>
      <c r="CL238" s="149"/>
      <c r="CM238" s="149"/>
      <c r="CN238" s="149"/>
      <c r="CO238" s="149"/>
      <c r="CP238" s="149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49"/>
      <c r="DE238" s="149"/>
      <c r="DF238" s="149"/>
      <c r="DG238" s="149"/>
      <c r="DH238" s="149"/>
      <c r="DI238" s="149"/>
      <c r="DJ238" s="149"/>
      <c r="DK238" s="149"/>
      <c r="DL238" s="149"/>
      <c r="DM238" s="149"/>
      <c r="DN238" s="149"/>
      <c r="DO238" s="149"/>
      <c r="DP238" s="149"/>
      <c r="DQ238" s="149"/>
      <c r="DR238" s="149"/>
      <c r="DS238" s="149"/>
      <c r="DT238" s="149"/>
      <c r="DU238" s="149"/>
      <c r="DV238" s="149"/>
      <c r="DW238" s="149"/>
      <c r="DX238" s="149"/>
      <c r="DY238" s="149"/>
      <c r="DZ238" s="149"/>
      <c r="EA238" s="149"/>
      <c r="EB238" s="149"/>
      <c r="EC238" s="149"/>
      <c r="ED238" s="149"/>
      <c r="EE238" s="149"/>
      <c r="EF238" s="149"/>
      <c r="EG238" s="149"/>
      <c r="EH238" s="149"/>
      <c r="EI238" s="149"/>
      <c r="EJ238" s="149"/>
      <c r="EK238" s="149"/>
      <c r="EL238" s="149"/>
      <c r="EM238" s="149"/>
      <c r="EN238" s="149"/>
      <c r="EO238" s="149"/>
      <c r="EP238" s="149"/>
      <c r="EQ238" s="149"/>
      <c r="ER238" s="149"/>
      <c r="ES238" s="149"/>
      <c r="ET238" s="149"/>
      <c r="EU238" s="149"/>
      <c r="EV238" s="149"/>
      <c r="EW238" s="149"/>
      <c r="EX238" s="149"/>
      <c r="EY238" s="149"/>
      <c r="EZ238" s="149"/>
      <c r="FA238" s="149"/>
      <c r="FB238" s="149"/>
      <c r="FC238" s="149"/>
      <c r="FD238" s="149"/>
      <c r="FE238" s="149"/>
      <c r="FF238" s="149"/>
      <c r="FG238" s="149"/>
      <c r="FH238" s="149"/>
      <c r="FI238" s="149"/>
      <c r="FJ238" s="149"/>
      <c r="FK238" s="149"/>
      <c r="FL238" s="149"/>
      <c r="FM238" s="149"/>
      <c r="FN238" s="149"/>
      <c r="FO238" s="149"/>
      <c r="FP238" s="149"/>
      <c r="FQ238" s="149"/>
      <c r="FR238" s="149"/>
      <c r="FS238" s="149"/>
      <c r="FT238" s="149"/>
      <c r="FU238" s="149"/>
      <c r="FV238" s="149"/>
      <c r="FW238" s="149"/>
      <c r="FX238" s="149"/>
      <c r="FY238" s="149"/>
      <c r="FZ238" s="149"/>
      <c r="GA238" s="149"/>
      <c r="GB238" s="149"/>
      <c r="GC238" s="149"/>
      <c r="GD238" s="149"/>
      <c r="GE238" s="149"/>
      <c r="GF238" s="149"/>
      <c r="GG238" s="149"/>
      <c r="GH238" s="149"/>
      <c r="GI238" s="149"/>
      <c r="GJ238" s="149"/>
      <c r="GK238" s="149"/>
      <c r="GL238" s="149"/>
      <c r="GM238" s="149"/>
      <c r="GN238" s="149"/>
      <c r="GO238" s="149"/>
      <c r="GP238" s="149"/>
      <c r="GQ238" s="149"/>
      <c r="GR238" s="149"/>
      <c r="GS238" s="149"/>
      <c r="GT238" s="149"/>
      <c r="GU238" s="149"/>
      <c r="GV238" s="149"/>
      <c r="GW238" s="149"/>
      <c r="GX238" s="149"/>
      <c r="GY238" s="149"/>
      <c r="GZ238" s="149"/>
      <c r="HA238" s="149"/>
      <c r="HB238" s="149"/>
      <c r="HC238" s="149"/>
      <c r="HD238" s="149"/>
      <c r="HE238" s="149"/>
      <c r="HF238" s="149"/>
      <c r="HG238" s="149"/>
      <c r="HH238" s="149"/>
      <c r="HI238" s="149"/>
      <c r="HJ238" s="149"/>
      <c r="HK238" s="149"/>
      <c r="HL238" s="149"/>
      <c r="HM238" s="149"/>
      <c r="HN238" s="149"/>
      <c r="HO238" s="149"/>
      <c r="HP238" s="149"/>
      <c r="HQ238" s="149"/>
    </row>
    <row r="239" spans="1:242" s="150" customFormat="1" ht="12.75" customHeight="1">
      <c r="A239" s="93" t="s">
        <v>1935</v>
      </c>
      <c r="B239" s="111" t="s">
        <v>1936</v>
      </c>
      <c r="C239" s="123" t="s">
        <v>1937</v>
      </c>
      <c r="D239" s="58">
        <v>53.71</v>
      </c>
      <c r="E239" s="58">
        <v>58.62</v>
      </c>
      <c r="F239" s="58">
        <v>0</v>
      </c>
      <c r="G239" s="58">
        <v>0</v>
      </c>
      <c r="H239" s="58">
        <v>0</v>
      </c>
      <c r="I239" s="58">
        <f t="shared" si="213"/>
        <v>0</v>
      </c>
      <c r="J239" s="58">
        <f t="shared" si="212"/>
        <v>0</v>
      </c>
      <c r="K239" s="58">
        <f t="shared" si="212"/>
        <v>0</v>
      </c>
      <c r="L239" s="58">
        <f t="shared" si="212"/>
        <v>0</v>
      </c>
      <c r="M239" s="58">
        <f t="shared" si="212"/>
        <v>0</v>
      </c>
      <c r="N239" s="58">
        <f t="shared" si="212"/>
        <v>0</v>
      </c>
      <c r="O239" s="58">
        <f t="shared" si="212"/>
        <v>0</v>
      </c>
      <c r="P239" s="58">
        <f t="shared" si="214"/>
        <v>112.33</v>
      </c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49"/>
      <c r="CC239" s="149"/>
      <c r="CD239" s="149"/>
      <c r="CE239" s="149"/>
      <c r="CF239" s="149"/>
      <c r="CG239" s="149"/>
      <c r="CH239" s="149"/>
      <c r="CI239" s="149"/>
      <c r="CJ239" s="149"/>
      <c r="CK239" s="149"/>
      <c r="CL239" s="149"/>
      <c r="CM239" s="149"/>
      <c r="CN239" s="149"/>
      <c r="CO239" s="149"/>
      <c r="CP239" s="149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49"/>
      <c r="DE239" s="149"/>
      <c r="DF239" s="149"/>
      <c r="DG239" s="149"/>
      <c r="DH239" s="149"/>
      <c r="DI239" s="149"/>
      <c r="DJ239" s="149"/>
      <c r="DK239" s="149"/>
      <c r="DL239" s="149"/>
      <c r="DM239" s="149"/>
      <c r="DN239" s="149"/>
      <c r="DO239" s="149"/>
      <c r="DP239" s="149"/>
      <c r="DQ239" s="149"/>
      <c r="DR239" s="149"/>
      <c r="DS239" s="149"/>
      <c r="DT239" s="149"/>
      <c r="DU239" s="149"/>
      <c r="DV239" s="149"/>
      <c r="DW239" s="149"/>
      <c r="DX239" s="149"/>
      <c r="DY239" s="149"/>
      <c r="DZ239" s="149"/>
      <c r="EA239" s="149"/>
      <c r="EB239" s="149"/>
      <c r="EC239" s="149"/>
      <c r="ED239" s="149"/>
      <c r="EE239" s="149"/>
      <c r="EF239" s="149"/>
      <c r="EG239" s="149"/>
      <c r="EH239" s="149"/>
      <c r="EI239" s="149"/>
      <c r="EJ239" s="149"/>
      <c r="EK239" s="149"/>
      <c r="EL239" s="149"/>
      <c r="EM239" s="149"/>
      <c r="EN239" s="149"/>
      <c r="EO239" s="149"/>
      <c r="EP239" s="149"/>
      <c r="EQ239" s="149"/>
      <c r="ER239" s="149"/>
      <c r="ES239" s="149"/>
      <c r="ET239" s="149"/>
      <c r="EU239" s="149"/>
      <c r="EV239" s="149"/>
      <c r="EW239" s="149"/>
      <c r="EX239" s="149"/>
      <c r="EY239" s="149"/>
      <c r="EZ239" s="149"/>
      <c r="FA239" s="149"/>
      <c r="FB239" s="149"/>
      <c r="FC239" s="149"/>
      <c r="FD239" s="149"/>
      <c r="FE239" s="149"/>
      <c r="FF239" s="149"/>
      <c r="FG239" s="149"/>
      <c r="FH239" s="149"/>
      <c r="FI239" s="149"/>
      <c r="FJ239" s="149"/>
      <c r="FK239" s="149"/>
      <c r="FL239" s="149"/>
      <c r="FM239" s="149"/>
      <c r="FN239" s="149"/>
      <c r="FO239" s="149"/>
      <c r="FP239" s="149"/>
      <c r="FQ239" s="149"/>
      <c r="FR239" s="149"/>
      <c r="FS239" s="149"/>
      <c r="FT239" s="149"/>
      <c r="FU239" s="149"/>
      <c r="FV239" s="149"/>
      <c r="FW239" s="149"/>
      <c r="FX239" s="149"/>
      <c r="FY239" s="149"/>
      <c r="FZ239" s="149"/>
      <c r="GA239" s="149"/>
      <c r="GB239" s="149"/>
      <c r="GC239" s="149"/>
      <c r="GD239" s="149"/>
      <c r="GE239" s="149"/>
      <c r="GF239" s="149"/>
      <c r="GG239" s="149"/>
      <c r="GH239" s="149"/>
      <c r="GI239" s="149"/>
      <c r="GJ239" s="149"/>
      <c r="GK239" s="149"/>
      <c r="GL239" s="149"/>
      <c r="GM239" s="149"/>
      <c r="GN239" s="149"/>
      <c r="GO239" s="149"/>
      <c r="GP239" s="149"/>
      <c r="GQ239" s="149"/>
      <c r="GR239" s="149"/>
      <c r="GS239" s="149"/>
      <c r="GT239" s="149"/>
      <c r="GU239" s="149"/>
      <c r="GV239" s="149"/>
      <c r="GW239" s="149"/>
      <c r="GX239" s="149"/>
      <c r="GY239" s="149"/>
      <c r="GZ239" s="149"/>
      <c r="HA239" s="149"/>
      <c r="HB239" s="149"/>
      <c r="HC239" s="149"/>
      <c r="HD239" s="149"/>
      <c r="HE239" s="149"/>
      <c r="HF239" s="149"/>
      <c r="HG239" s="149"/>
      <c r="HH239" s="149"/>
      <c r="HI239" s="149"/>
      <c r="HJ239" s="149"/>
      <c r="HK239" s="149"/>
      <c r="HL239" s="149"/>
      <c r="HM239" s="149"/>
      <c r="HN239" s="149"/>
      <c r="HO239" s="149"/>
      <c r="HP239" s="149"/>
      <c r="HQ239" s="149"/>
    </row>
    <row r="240" spans="1:242" s="150" customFormat="1" ht="12.75" customHeight="1">
      <c r="A240" s="93" t="s">
        <v>1938</v>
      </c>
      <c r="B240" s="111" t="s">
        <v>284</v>
      </c>
      <c r="C240" s="123" t="s">
        <v>283</v>
      </c>
      <c r="D240" s="58">
        <v>499.16</v>
      </c>
      <c r="E240" s="58">
        <v>51.18</v>
      </c>
      <c r="F240" s="58">
        <v>237.99</v>
      </c>
      <c r="G240" s="58">
        <v>162.4</v>
      </c>
      <c r="H240" s="58">
        <v>921.45</v>
      </c>
      <c r="I240" s="58">
        <f t="shared" si="213"/>
        <v>440.6133333333334</v>
      </c>
      <c r="J240" s="58">
        <f t="shared" si="212"/>
        <v>508.15444444444455</v>
      </c>
      <c r="K240" s="58">
        <f t="shared" si="212"/>
        <v>623.405925925926</v>
      </c>
      <c r="L240" s="58">
        <f t="shared" si="212"/>
        <v>524.05790123456802</v>
      </c>
      <c r="M240" s="58">
        <f t="shared" si="212"/>
        <v>551.8727572016461</v>
      </c>
      <c r="N240" s="58">
        <f t="shared" si="212"/>
        <v>566.44552812071333</v>
      </c>
      <c r="O240" s="58">
        <f t="shared" si="212"/>
        <v>547.45872885230915</v>
      </c>
      <c r="P240" s="58">
        <f t="shared" si="214"/>
        <v>5634.1886191129397</v>
      </c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49"/>
      <c r="CG240" s="149"/>
      <c r="CH240" s="149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49"/>
      <c r="DE240" s="149"/>
      <c r="DF240" s="149"/>
      <c r="DG240" s="149"/>
      <c r="DH240" s="149"/>
      <c r="DI240" s="149"/>
      <c r="DJ240" s="149"/>
      <c r="DK240" s="149"/>
      <c r="DL240" s="149"/>
      <c r="DM240" s="149"/>
      <c r="DN240" s="149"/>
      <c r="DO240" s="149"/>
      <c r="DP240" s="149"/>
      <c r="DQ240" s="149"/>
      <c r="DR240" s="149"/>
      <c r="DS240" s="149"/>
      <c r="DT240" s="149"/>
      <c r="DU240" s="149"/>
      <c r="DV240" s="149"/>
      <c r="DW240" s="149"/>
      <c r="DX240" s="149"/>
      <c r="DY240" s="149"/>
      <c r="DZ240" s="149"/>
      <c r="EA240" s="149"/>
      <c r="EB240" s="149"/>
      <c r="EC240" s="149"/>
      <c r="ED240" s="149"/>
      <c r="EE240" s="149"/>
      <c r="EF240" s="149"/>
      <c r="EG240" s="149"/>
      <c r="EH240" s="149"/>
      <c r="EI240" s="149"/>
      <c r="EJ240" s="149"/>
      <c r="EK240" s="149"/>
      <c r="EL240" s="149"/>
      <c r="EM240" s="149"/>
      <c r="EN240" s="149"/>
      <c r="EO240" s="149"/>
      <c r="EP240" s="149"/>
      <c r="EQ240" s="149"/>
      <c r="ER240" s="149"/>
      <c r="ES240" s="149"/>
      <c r="ET240" s="149"/>
      <c r="EU240" s="149"/>
      <c r="EV240" s="149"/>
      <c r="EW240" s="149"/>
      <c r="EX240" s="149"/>
      <c r="EY240" s="149"/>
      <c r="EZ240" s="149"/>
      <c r="FA240" s="149"/>
      <c r="FB240" s="149"/>
      <c r="FC240" s="149"/>
      <c r="FD240" s="149"/>
      <c r="FE240" s="149"/>
      <c r="FF240" s="149"/>
      <c r="FG240" s="149"/>
      <c r="FH240" s="149"/>
      <c r="FI240" s="149"/>
      <c r="FJ240" s="149"/>
      <c r="FK240" s="149"/>
      <c r="FL240" s="149"/>
      <c r="FM240" s="149"/>
      <c r="FN240" s="149"/>
      <c r="FO240" s="149"/>
      <c r="FP240" s="149"/>
      <c r="FQ240" s="149"/>
      <c r="FR240" s="149"/>
      <c r="FS240" s="149"/>
      <c r="FT240" s="149"/>
      <c r="FU240" s="149"/>
      <c r="FV240" s="149"/>
      <c r="FW240" s="149"/>
      <c r="FX240" s="149"/>
      <c r="FY240" s="149"/>
      <c r="FZ240" s="149"/>
      <c r="GA240" s="149"/>
      <c r="GB240" s="149"/>
      <c r="GC240" s="149"/>
      <c r="GD240" s="149"/>
      <c r="GE240" s="149"/>
      <c r="GF240" s="149"/>
      <c r="GG240" s="149"/>
      <c r="GH240" s="149"/>
      <c r="GI240" s="149"/>
      <c r="GJ240" s="149"/>
      <c r="GK240" s="149"/>
      <c r="GL240" s="149"/>
      <c r="GM240" s="149"/>
      <c r="GN240" s="149"/>
      <c r="GO240" s="149"/>
      <c r="GP240" s="149"/>
      <c r="GQ240" s="149"/>
      <c r="GR240" s="149"/>
      <c r="GS240" s="149"/>
      <c r="GT240" s="149"/>
      <c r="GU240" s="149"/>
      <c r="GV240" s="149"/>
      <c r="GW240" s="149"/>
      <c r="GX240" s="149"/>
      <c r="GY240" s="149"/>
      <c r="GZ240" s="149"/>
      <c r="HA240" s="149"/>
      <c r="HB240" s="149"/>
      <c r="HC240" s="149"/>
      <c r="HD240" s="149"/>
      <c r="HE240" s="149"/>
      <c r="HF240" s="149"/>
      <c r="HG240" s="149"/>
      <c r="HH240" s="149"/>
      <c r="HI240" s="149"/>
      <c r="HJ240" s="149"/>
      <c r="HK240" s="149"/>
      <c r="HL240" s="149"/>
      <c r="HM240" s="149"/>
      <c r="HN240" s="149"/>
      <c r="HO240" s="149"/>
      <c r="HP240" s="149"/>
      <c r="HQ240" s="149"/>
    </row>
    <row r="241" spans="1:242" s="150" customFormat="1" ht="12.75" customHeight="1">
      <c r="A241" s="93" t="s">
        <v>1939</v>
      </c>
      <c r="B241" s="111" t="s">
        <v>302</v>
      </c>
      <c r="C241" s="123" t="s">
        <v>301</v>
      </c>
      <c r="D241" s="58">
        <v>888.22</v>
      </c>
      <c r="E241" s="58">
        <v>118.2</v>
      </c>
      <c r="F241" s="58">
        <v>653.11</v>
      </c>
      <c r="G241" s="58">
        <v>377.71</v>
      </c>
      <c r="H241" s="58">
        <v>1506.04</v>
      </c>
      <c r="I241" s="58">
        <f t="shared" si="213"/>
        <v>845.61999999999989</v>
      </c>
      <c r="J241" s="58">
        <f t="shared" si="212"/>
        <v>909.79</v>
      </c>
      <c r="K241" s="58">
        <f t="shared" si="212"/>
        <v>1087.1499999999999</v>
      </c>
      <c r="L241" s="58">
        <f t="shared" si="212"/>
        <v>947.51999999999987</v>
      </c>
      <c r="M241" s="58">
        <f t="shared" si="212"/>
        <v>981.48666666666657</v>
      </c>
      <c r="N241" s="58">
        <f t="shared" si="212"/>
        <v>1005.3855555555555</v>
      </c>
      <c r="O241" s="58">
        <f t="shared" si="212"/>
        <v>978.13074074074063</v>
      </c>
      <c r="P241" s="58">
        <f t="shared" si="214"/>
        <v>10298.36296296296</v>
      </c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  <c r="BY241" s="149"/>
      <c r="BZ241" s="149"/>
      <c r="CA241" s="149"/>
      <c r="CB241" s="149"/>
      <c r="CC241" s="149"/>
      <c r="CD241" s="149"/>
      <c r="CE241" s="149"/>
      <c r="CF241" s="149"/>
      <c r="CG241" s="149"/>
      <c r="CH241" s="149"/>
      <c r="CI241" s="149"/>
      <c r="CJ241" s="149"/>
      <c r="CK241" s="149"/>
      <c r="CL241" s="149"/>
      <c r="CM241" s="149"/>
      <c r="CN241" s="149"/>
      <c r="CO241" s="149"/>
      <c r="CP241" s="149"/>
      <c r="CQ241" s="149"/>
      <c r="CR241" s="149"/>
      <c r="CS241" s="149"/>
      <c r="CT241" s="149"/>
      <c r="CU241" s="149"/>
      <c r="CV241" s="149"/>
      <c r="CW241" s="149"/>
      <c r="CX241" s="149"/>
      <c r="CY241" s="149"/>
      <c r="CZ241" s="149"/>
      <c r="DA241" s="149"/>
      <c r="DB241" s="149"/>
      <c r="DC241" s="149"/>
      <c r="DD241" s="149"/>
      <c r="DE241" s="149"/>
      <c r="DF241" s="149"/>
      <c r="DG241" s="149"/>
      <c r="DH241" s="149"/>
      <c r="DI241" s="149"/>
      <c r="DJ241" s="149"/>
      <c r="DK241" s="149"/>
      <c r="DL241" s="149"/>
      <c r="DM241" s="149"/>
      <c r="DN241" s="149"/>
      <c r="DO241" s="149"/>
      <c r="DP241" s="149"/>
      <c r="DQ241" s="149"/>
      <c r="DR241" s="149"/>
      <c r="DS241" s="149"/>
      <c r="DT241" s="149"/>
      <c r="DU241" s="149"/>
      <c r="DV241" s="149"/>
      <c r="DW241" s="149"/>
      <c r="DX241" s="149"/>
      <c r="DY241" s="149"/>
      <c r="DZ241" s="149"/>
      <c r="EA241" s="149"/>
      <c r="EB241" s="149"/>
      <c r="EC241" s="149"/>
      <c r="ED241" s="149"/>
      <c r="EE241" s="149"/>
      <c r="EF241" s="149"/>
      <c r="EG241" s="149"/>
      <c r="EH241" s="149"/>
      <c r="EI241" s="149"/>
      <c r="EJ241" s="149"/>
      <c r="EK241" s="149"/>
      <c r="EL241" s="149"/>
      <c r="EM241" s="149"/>
      <c r="EN241" s="149"/>
      <c r="EO241" s="149"/>
      <c r="EP241" s="149"/>
      <c r="EQ241" s="149"/>
      <c r="ER241" s="149"/>
      <c r="ES241" s="149"/>
      <c r="ET241" s="149"/>
      <c r="EU241" s="149"/>
      <c r="EV241" s="149"/>
      <c r="EW241" s="149"/>
      <c r="EX241" s="149"/>
      <c r="EY241" s="149"/>
      <c r="EZ241" s="149"/>
      <c r="FA241" s="149"/>
      <c r="FB241" s="149"/>
      <c r="FC241" s="149"/>
      <c r="FD241" s="149"/>
      <c r="FE241" s="149"/>
      <c r="FF241" s="149"/>
      <c r="FG241" s="149"/>
      <c r="FH241" s="149"/>
      <c r="FI241" s="149"/>
      <c r="FJ241" s="149"/>
      <c r="FK241" s="149"/>
      <c r="FL241" s="149"/>
      <c r="FM241" s="149"/>
      <c r="FN241" s="149"/>
      <c r="FO241" s="149"/>
      <c r="FP241" s="149"/>
      <c r="FQ241" s="149"/>
      <c r="FR241" s="149"/>
      <c r="FS241" s="149"/>
      <c r="FT241" s="149"/>
      <c r="FU241" s="149"/>
      <c r="FV241" s="149"/>
      <c r="FW241" s="149"/>
      <c r="FX241" s="149"/>
      <c r="FY241" s="149"/>
      <c r="FZ241" s="149"/>
      <c r="GA241" s="149"/>
      <c r="GB241" s="149"/>
      <c r="GC241" s="149"/>
      <c r="GD241" s="149"/>
      <c r="GE241" s="149"/>
      <c r="GF241" s="149"/>
      <c r="GG241" s="149"/>
      <c r="GH241" s="149"/>
      <c r="GI241" s="149"/>
      <c r="GJ241" s="149"/>
      <c r="GK241" s="149"/>
      <c r="GL241" s="149"/>
      <c r="GM241" s="149"/>
      <c r="GN241" s="149"/>
      <c r="GO241" s="149"/>
      <c r="GP241" s="149"/>
      <c r="GQ241" s="149"/>
      <c r="GR241" s="149"/>
      <c r="GS241" s="149"/>
      <c r="GT241" s="149"/>
      <c r="GU241" s="149"/>
      <c r="GV241" s="149"/>
      <c r="GW241" s="149"/>
      <c r="GX241" s="149"/>
      <c r="GY241" s="149"/>
      <c r="GZ241" s="149"/>
      <c r="HA241" s="149"/>
      <c r="HB241" s="149"/>
      <c r="HC241" s="149"/>
      <c r="HD241" s="149"/>
      <c r="HE241" s="149"/>
      <c r="HF241" s="149"/>
      <c r="HG241" s="149"/>
      <c r="HH241" s="149"/>
      <c r="HI241" s="149"/>
      <c r="HJ241" s="149"/>
      <c r="HK241" s="149"/>
      <c r="HL241" s="149"/>
      <c r="HM241" s="149"/>
      <c r="HN241" s="149"/>
      <c r="HO241" s="149"/>
      <c r="HP241" s="149"/>
      <c r="HQ241" s="149"/>
    </row>
    <row r="242" spans="1:242" s="149" customFormat="1" ht="12.75" customHeight="1">
      <c r="A242" s="93" t="s">
        <v>1940</v>
      </c>
      <c r="B242" s="111" t="s">
        <v>335</v>
      </c>
      <c r="C242" s="123" t="s">
        <v>334</v>
      </c>
      <c r="D242" s="58">
        <v>295.89</v>
      </c>
      <c r="E242" s="58">
        <v>41.71</v>
      </c>
      <c r="F242" s="58">
        <v>229.46</v>
      </c>
      <c r="G242" s="58">
        <v>137.97999999999999</v>
      </c>
      <c r="H242" s="58">
        <v>574.67999999999995</v>
      </c>
      <c r="I242" s="58">
        <f t="shared" si="213"/>
        <v>314.03999999999996</v>
      </c>
      <c r="J242" s="58">
        <f t="shared" si="212"/>
        <v>342.23333333333329</v>
      </c>
      <c r="K242" s="58">
        <f t="shared" si="212"/>
        <v>410.31777777777774</v>
      </c>
      <c r="L242" s="58">
        <f t="shared" si="212"/>
        <v>355.53037037037035</v>
      </c>
      <c r="M242" s="58">
        <f t="shared" si="212"/>
        <v>369.3604938271605</v>
      </c>
      <c r="N242" s="58">
        <f t="shared" si="212"/>
        <v>378.40288065843623</v>
      </c>
      <c r="O242" s="58">
        <f t="shared" si="212"/>
        <v>367.76458161865571</v>
      </c>
      <c r="P242" s="58">
        <f t="shared" si="214"/>
        <v>3817.3694375857331</v>
      </c>
      <c r="HR242" s="150"/>
      <c r="HS242" s="150"/>
      <c r="HT242" s="150"/>
      <c r="HU242" s="150"/>
      <c r="HV242" s="150"/>
      <c r="HW242" s="150"/>
      <c r="HX242" s="150"/>
      <c r="HY242" s="150"/>
      <c r="HZ242" s="150"/>
      <c r="IA242" s="150"/>
      <c r="IB242" s="150"/>
      <c r="IC242" s="150"/>
      <c r="ID242" s="150"/>
      <c r="IE242" s="150"/>
      <c r="IF242" s="150"/>
      <c r="IG242" s="150"/>
      <c r="IH242" s="150"/>
    </row>
    <row r="243" spans="1:242" s="149" customFormat="1" ht="12.75" customHeight="1">
      <c r="A243" s="93" t="s">
        <v>1941</v>
      </c>
      <c r="B243" s="111" t="s">
        <v>353</v>
      </c>
      <c r="C243" s="123" t="s">
        <v>352</v>
      </c>
      <c r="D243" s="58">
        <v>60.46</v>
      </c>
      <c r="E243" s="58">
        <v>27.85</v>
      </c>
      <c r="F243" s="58">
        <v>197.07</v>
      </c>
      <c r="G243" s="58">
        <v>175.95</v>
      </c>
      <c r="H243" s="58">
        <v>1635.23</v>
      </c>
      <c r="I243" s="58">
        <f t="shared" si="213"/>
        <v>669.41666666666663</v>
      </c>
      <c r="J243" s="58">
        <f t="shared" si="212"/>
        <v>826.8655555555556</v>
      </c>
      <c r="K243" s="58">
        <f t="shared" si="212"/>
        <v>1043.8374074074075</v>
      </c>
      <c r="L243" s="58">
        <f t="shared" si="212"/>
        <v>846.70654320987649</v>
      </c>
      <c r="M243" s="58">
        <f t="shared" si="212"/>
        <v>905.80316872427977</v>
      </c>
      <c r="N243" s="58">
        <f t="shared" si="212"/>
        <v>932.11570644718779</v>
      </c>
      <c r="O243" s="58">
        <f t="shared" si="212"/>
        <v>894.87513946044794</v>
      </c>
      <c r="P243" s="58">
        <f t="shared" si="214"/>
        <v>8216.180187471422</v>
      </c>
      <c r="HR243" s="150"/>
      <c r="HS243" s="150"/>
      <c r="HT243" s="150"/>
      <c r="HU243" s="150"/>
      <c r="HV243" s="150"/>
      <c r="HW243" s="150"/>
      <c r="HX243" s="150"/>
      <c r="HY243" s="150"/>
      <c r="HZ243" s="150"/>
      <c r="IA243" s="150"/>
      <c r="IB243" s="150"/>
      <c r="IC243" s="150"/>
      <c r="ID243" s="150"/>
      <c r="IE243" s="150"/>
      <c r="IF243" s="150"/>
      <c r="IG243" s="150"/>
      <c r="IH243" s="150"/>
    </row>
    <row r="244" spans="1:242" s="149" customFormat="1" ht="12.75" customHeight="1">
      <c r="A244" s="93" t="s">
        <v>1942</v>
      </c>
      <c r="B244" s="111" t="s">
        <v>359</v>
      </c>
      <c r="C244" s="123" t="s">
        <v>358</v>
      </c>
      <c r="D244" s="58">
        <v>112.74</v>
      </c>
      <c r="E244" s="58">
        <v>16.53</v>
      </c>
      <c r="F244" s="58">
        <v>93.86</v>
      </c>
      <c r="G244" s="58">
        <v>56.51</v>
      </c>
      <c r="H244" s="58">
        <v>233.37</v>
      </c>
      <c r="I244" s="58">
        <f t="shared" si="213"/>
        <v>127.91333333333334</v>
      </c>
      <c r="J244" s="58">
        <f t="shared" si="212"/>
        <v>139.26444444444445</v>
      </c>
      <c r="K244" s="58">
        <f t="shared" si="212"/>
        <v>166.84925925925927</v>
      </c>
      <c r="L244" s="58">
        <f t="shared" si="212"/>
        <v>144.67567901234568</v>
      </c>
      <c r="M244" s="58">
        <f t="shared" si="212"/>
        <v>150.26312757201649</v>
      </c>
      <c r="N244" s="58">
        <f t="shared" si="212"/>
        <v>153.92935528120714</v>
      </c>
      <c r="O244" s="58">
        <f t="shared" si="212"/>
        <v>149.62272062185642</v>
      </c>
      <c r="P244" s="58">
        <f t="shared" si="214"/>
        <v>1545.5279195244625</v>
      </c>
      <c r="HR244" s="150"/>
      <c r="HS244" s="150"/>
      <c r="HT244" s="150"/>
      <c r="HU244" s="150"/>
      <c r="HV244" s="150"/>
      <c r="HW244" s="150"/>
      <c r="HX244" s="150"/>
      <c r="HY244" s="150"/>
      <c r="HZ244" s="150"/>
      <c r="IA244" s="150"/>
      <c r="IB244" s="150"/>
      <c r="IC244" s="150"/>
      <c r="ID244" s="150"/>
      <c r="IE244" s="150"/>
      <c r="IF244" s="150"/>
      <c r="IG244" s="150"/>
      <c r="IH244" s="150"/>
    </row>
    <row r="245" spans="1:242" s="149" customFormat="1" ht="12.75" customHeight="1">
      <c r="A245" s="93" t="s">
        <v>1943</v>
      </c>
      <c r="B245" s="93" t="s">
        <v>365</v>
      </c>
      <c r="C245" s="123" t="s">
        <v>364</v>
      </c>
      <c r="D245" s="58">
        <v>287.48</v>
      </c>
      <c r="E245" s="58">
        <v>50.9</v>
      </c>
      <c r="F245" s="58">
        <v>457.73</v>
      </c>
      <c r="G245" s="58">
        <v>339.94</v>
      </c>
      <c r="H245" s="58">
        <v>1630.9</v>
      </c>
      <c r="I245" s="58">
        <f t="shared" si="213"/>
        <v>809.52333333333343</v>
      </c>
      <c r="J245" s="58">
        <f t="shared" si="212"/>
        <v>926.78777777777793</v>
      </c>
      <c r="K245" s="58">
        <f t="shared" si="212"/>
        <v>1122.403703703704</v>
      </c>
      <c r="L245" s="58">
        <f t="shared" si="212"/>
        <v>952.90493827160515</v>
      </c>
      <c r="M245" s="58">
        <f t="shared" si="212"/>
        <v>1000.6988065843624</v>
      </c>
      <c r="N245" s="58">
        <f t="shared" si="212"/>
        <v>1025.3358161865572</v>
      </c>
      <c r="O245" s="58">
        <f t="shared" si="212"/>
        <v>992.97985368084153</v>
      </c>
      <c r="P245" s="58">
        <f t="shared" si="214"/>
        <v>9597.5842295381808</v>
      </c>
      <c r="HR245" s="150"/>
      <c r="HS245" s="150"/>
      <c r="HT245" s="150"/>
      <c r="HU245" s="150"/>
      <c r="HV245" s="150"/>
      <c r="HW245" s="150"/>
      <c r="HX245" s="150"/>
      <c r="HY245" s="150"/>
      <c r="HZ245" s="150"/>
      <c r="IA245" s="150"/>
      <c r="IB245" s="150"/>
      <c r="IC245" s="150"/>
      <c r="ID245" s="150"/>
      <c r="IE245" s="150"/>
      <c r="IF245" s="150"/>
      <c r="IG245" s="150"/>
      <c r="IH245" s="150"/>
    </row>
    <row r="246" spans="1:242" s="150" customFormat="1" ht="12.75" customHeight="1">
      <c r="A246" s="93" t="s">
        <v>1946</v>
      </c>
      <c r="B246" s="93" t="s">
        <v>344</v>
      </c>
      <c r="C246" s="123" t="s">
        <v>343</v>
      </c>
      <c r="D246" s="58">
        <v>3.05</v>
      </c>
      <c r="E246" s="58">
        <v>5.31</v>
      </c>
      <c r="F246" s="58">
        <v>68.89</v>
      </c>
      <c r="G246" s="58">
        <v>118.59</v>
      </c>
      <c r="H246" s="58">
        <v>215.96</v>
      </c>
      <c r="I246" s="58">
        <f t="shared" si="213"/>
        <v>134.48000000000002</v>
      </c>
      <c r="J246" s="58">
        <f t="shared" si="212"/>
        <v>156.34333333333333</v>
      </c>
      <c r="K246" s="58">
        <f t="shared" si="212"/>
        <v>168.92777777777781</v>
      </c>
      <c r="L246" s="58">
        <f t="shared" si="212"/>
        <v>153.2503703703704</v>
      </c>
      <c r="M246" s="58">
        <f t="shared" si="212"/>
        <v>159.5071604938272</v>
      </c>
      <c r="N246" s="58">
        <f t="shared" si="212"/>
        <v>160.56176954732516</v>
      </c>
      <c r="O246" s="58">
        <f t="shared" si="212"/>
        <v>157.77310013717428</v>
      </c>
      <c r="P246" s="58">
        <f t="shared" si="214"/>
        <v>1502.6435116598079</v>
      </c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49"/>
      <c r="DN246" s="149"/>
      <c r="DO246" s="149"/>
      <c r="DP246" s="149"/>
      <c r="DQ246" s="149"/>
      <c r="DR246" s="149"/>
      <c r="DS246" s="149"/>
      <c r="DT246" s="149"/>
      <c r="DU246" s="149"/>
      <c r="DV246" s="149"/>
      <c r="DW246" s="149"/>
      <c r="DX246" s="149"/>
      <c r="DY246" s="149"/>
      <c r="DZ246" s="149"/>
      <c r="EA246" s="149"/>
      <c r="EB246" s="149"/>
      <c r="EC246" s="149"/>
      <c r="ED246" s="149"/>
      <c r="EE246" s="149"/>
      <c r="EF246" s="149"/>
      <c r="EG246" s="149"/>
      <c r="EH246" s="149"/>
      <c r="EI246" s="149"/>
      <c r="EJ246" s="149"/>
      <c r="EK246" s="149"/>
      <c r="EL246" s="149"/>
      <c r="EM246" s="149"/>
      <c r="EN246" s="149"/>
      <c r="EO246" s="149"/>
      <c r="EP246" s="149"/>
      <c r="EQ246" s="149"/>
      <c r="ER246" s="149"/>
      <c r="ES246" s="149"/>
      <c r="ET246" s="149"/>
      <c r="EU246" s="149"/>
      <c r="EV246" s="149"/>
      <c r="EW246" s="149"/>
      <c r="EX246" s="149"/>
      <c r="EY246" s="149"/>
      <c r="EZ246" s="149"/>
      <c r="FA246" s="149"/>
      <c r="FB246" s="149"/>
      <c r="FC246" s="149"/>
      <c r="FD246" s="149"/>
      <c r="FE246" s="149"/>
      <c r="FF246" s="149"/>
      <c r="FG246" s="149"/>
      <c r="FH246" s="149"/>
      <c r="FI246" s="149"/>
      <c r="FJ246" s="149"/>
      <c r="FK246" s="149"/>
      <c r="FL246" s="149"/>
      <c r="FM246" s="149"/>
      <c r="FN246" s="149"/>
      <c r="FO246" s="149"/>
      <c r="FP246" s="149"/>
      <c r="FQ246" s="149"/>
      <c r="FR246" s="149"/>
      <c r="FS246" s="149"/>
      <c r="FT246" s="149"/>
      <c r="FU246" s="149"/>
      <c r="FV246" s="149"/>
      <c r="FW246" s="149"/>
      <c r="FX246" s="149"/>
      <c r="FY246" s="149"/>
      <c r="FZ246" s="149"/>
      <c r="GA246" s="149"/>
      <c r="GB246" s="149"/>
      <c r="GC246" s="149"/>
      <c r="GD246" s="149"/>
      <c r="GE246" s="149"/>
      <c r="GF246" s="149"/>
      <c r="GG246" s="149"/>
      <c r="GH246" s="149"/>
      <c r="GI246" s="149"/>
      <c r="GJ246" s="149"/>
      <c r="GK246" s="149"/>
      <c r="GL246" s="149"/>
      <c r="GM246" s="149"/>
      <c r="GN246" s="149"/>
      <c r="GO246" s="149"/>
      <c r="GP246" s="149"/>
      <c r="GQ246" s="149"/>
      <c r="GR246" s="149"/>
      <c r="GS246" s="149"/>
      <c r="GT246" s="149"/>
      <c r="GU246" s="149"/>
      <c r="GV246" s="149"/>
      <c r="GW246" s="149"/>
      <c r="GX246" s="149"/>
      <c r="GY246" s="149"/>
      <c r="GZ246" s="149"/>
      <c r="HA246" s="149"/>
      <c r="HB246" s="149"/>
      <c r="HC246" s="149"/>
      <c r="HD246" s="149"/>
      <c r="HE246" s="149"/>
      <c r="HF246" s="149"/>
      <c r="HG246" s="149"/>
      <c r="HH246" s="149"/>
      <c r="HI246" s="149"/>
      <c r="HJ246" s="149"/>
      <c r="HK246" s="149"/>
      <c r="HL246" s="149"/>
      <c r="HM246" s="149"/>
      <c r="HN246" s="149"/>
      <c r="HO246" s="149"/>
      <c r="HP246" s="149"/>
      <c r="HQ246" s="149"/>
    </row>
    <row r="247" spans="1:242" s="150" customFormat="1" ht="12.75" customHeight="1">
      <c r="A247" s="93" t="s">
        <v>1947</v>
      </c>
      <c r="B247" s="93" t="s">
        <v>1948</v>
      </c>
      <c r="C247" s="123" t="s">
        <v>310</v>
      </c>
      <c r="D247" s="58">
        <v>126.43</v>
      </c>
      <c r="E247" s="58">
        <v>17.14</v>
      </c>
      <c r="F247" s="58">
        <v>397.12</v>
      </c>
      <c r="G247" s="58">
        <v>340.85</v>
      </c>
      <c r="H247" s="58">
        <v>1324.21</v>
      </c>
      <c r="I247" s="58">
        <f t="shared" si="213"/>
        <v>687.39333333333343</v>
      </c>
      <c r="J247" s="58">
        <f t="shared" si="212"/>
        <v>784.15111111111116</v>
      </c>
      <c r="K247" s="58">
        <f t="shared" si="212"/>
        <v>931.91814814814825</v>
      </c>
      <c r="L247" s="58">
        <f t="shared" si="212"/>
        <v>801.15419753086428</v>
      </c>
      <c r="M247" s="58">
        <f t="shared" si="212"/>
        <v>839.07448559670786</v>
      </c>
      <c r="N247" s="58">
        <f t="shared" si="212"/>
        <v>857.38227709190676</v>
      </c>
      <c r="O247" s="58">
        <f t="shared" si="212"/>
        <v>832.53698673982626</v>
      </c>
      <c r="P247" s="58">
        <f t="shared" si="214"/>
        <v>7939.3605395518989</v>
      </c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  <c r="DM247" s="149"/>
      <c r="DN247" s="149"/>
      <c r="DO247" s="149"/>
      <c r="DP247" s="149"/>
      <c r="DQ247" s="149"/>
      <c r="DR247" s="149"/>
      <c r="DS247" s="149"/>
      <c r="DT247" s="149"/>
      <c r="DU247" s="149"/>
      <c r="DV247" s="149"/>
      <c r="DW247" s="149"/>
      <c r="DX247" s="149"/>
      <c r="DY247" s="149"/>
      <c r="DZ247" s="149"/>
      <c r="EA247" s="149"/>
      <c r="EB247" s="149"/>
      <c r="EC247" s="149"/>
      <c r="ED247" s="149"/>
      <c r="EE247" s="149"/>
      <c r="EF247" s="149"/>
      <c r="EG247" s="149"/>
      <c r="EH247" s="149"/>
      <c r="EI247" s="149"/>
      <c r="EJ247" s="149"/>
      <c r="EK247" s="149"/>
      <c r="EL247" s="149"/>
      <c r="EM247" s="149"/>
      <c r="EN247" s="149"/>
      <c r="EO247" s="149"/>
      <c r="EP247" s="149"/>
      <c r="EQ247" s="149"/>
      <c r="ER247" s="149"/>
      <c r="ES247" s="149"/>
      <c r="ET247" s="149"/>
      <c r="EU247" s="149"/>
      <c r="EV247" s="149"/>
      <c r="EW247" s="149"/>
      <c r="EX247" s="149"/>
      <c r="EY247" s="149"/>
      <c r="EZ247" s="149"/>
      <c r="FA247" s="149"/>
      <c r="FB247" s="149"/>
      <c r="FC247" s="149"/>
      <c r="FD247" s="149"/>
      <c r="FE247" s="149"/>
      <c r="FF247" s="149"/>
      <c r="FG247" s="149"/>
      <c r="FH247" s="149"/>
      <c r="FI247" s="149"/>
      <c r="FJ247" s="149"/>
      <c r="FK247" s="149"/>
      <c r="FL247" s="149"/>
      <c r="FM247" s="149"/>
      <c r="FN247" s="149"/>
      <c r="FO247" s="149"/>
      <c r="FP247" s="149"/>
      <c r="FQ247" s="149"/>
      <c r="FR247" s="149"/>
      <c r="FS247" s="149"/>
      <c r="FT247" s="149"/>
      <c r="FU247" s="149"/>
      <c r="FV247" s="149"/>
      <c r="FW247" s="149"/>
      <c r="FX247" s="149"/>
      <c r="FY247" s="149"/>
      <c r="FZ247" s="149"/>
      <c r="GA247" s="149"/>
      <c r="GB247" s="149"/>
      <c r="GC247" s="149"/>
      <c r="GD247" s="149"/>
      <c r="GE247" s="149"/>
      <c r="GF247" s="149"/>
      <c r="GG247" s="149"/>
      <c r="GH247" s="149"/>
      <c r="GI247" s="149"/>
      <c r="GJ247" s="149"/>
      <c r="GK247" s="149"/>
      <c r="GL247" s="149"/>
      <c r="GM247" s="149"/>
      <c r="GN247" s="149"/>
      <c r="GO247" s="149"/>
      <c r="GP247" s="149"/>
      <c r="GQ247" s="149"/>
      <c r="GR247" s="149"/>
      <c r="GS247" s="149"/>
      <c r="GT247" s="149"/>
      <c r="GU247" s="149"/>
      <c r="GV247" s="149"/>
      <c r="GW247" s="149"/>
      <c r="GX247" s="149"/>
      <c r="GY247" s="149"/>
      <c r="GZ247" s="149"/>
      <c r="HA247" s="149"/>
      <c r="HB247" s="149"/>
      <c r="HC247" s="149"/>
      <c r="HD247" s="149"/>
      <c r="HE247" s="149"/>
      <c r="HF247" s="149"/>
      <c r="HG247" s="149"/>
      <c r="HH247" s="149"/>
      <c r="HI247" s="149"/>
      <c r="HJ247" s="149"/>
      <c r="HK247" s="149"/>
      <c r="HL247" s="149"/>
      <c r="HM247" s="149"/>
      <c r="HN247" s="149"/>
      <c r="HO247" s="149"/>
      <c r="HP247" s="149"/>
      <c r="HQ247" s="149"/>
    </row>
    <row r="248" spans="1:242" s="150" customFormat="1" ht="12.75" customHeight="1">
      <c r="A248" s="93" t="s">
        <v>1949</v>
      </c>
      <c r="B248" s="93" t="s">
        <v>1950</v>
      </c>
      <c r="C248" s="123" t="s">
        <v>325</v>
      </c>
      <c r="D248" s="58">
        <v>114.87</v>
      </c>
      <c r="E248" s="58">
        <v>106.32</v>
      </c>
      <c r="F248" s="58">
        <v>69.760000000000005</v>
      </c>
      <c r="G248" s="58">
        <v>1121.8499999999999</v>
      </c>
      <c r="H248" s="58">
        <v>749.81</v>
      </c>
      <c r="I248" s="58">
        <f t="shared" si="213"/>
        <v>647.14</v>
      </c>
      <c r="J248" s="58">
        <f t="shared" si="212"/>
        <v>839.59999999999991</v>
      </c>
      <c r="K248" s="58">
        <f t="shared" si="212"/>
        <v>745.51666666666654</v>
      </c>
      <c r="L248" s="58">
        <f t="shared" si="212"/>
        <v>744.0855555555554</v>
      </c>
      <c r="M248" s="58">
        <f t="shared" si="212"/>
        <v>776.40074074074062</v>
      </c>
      <c r="N248" s="58">
        <f t="shared" si="212"/>
        <v>755.33432098765422</v>
      </c>
      <c r="O248" s="58">
        <f t="shared" si="212"/>
        <v>758.60687242798349</v>
      </c>
      <c r="P248" s="58">
        <f t="shared" si="214"/>
        <v>7429.2941563785989</v>
      </c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  <c r="DM248" s="149"/>
      <c r="DN248" s="149"/>
      <c r="DO248" s="149"/>
      <c r="DP248" s="149"/>
      <c r="DQ248" s="149"/>
      <c r="DR248" s="149"/>
      <c r="DS248" s="149"/>
      <c r="DT248" s="149"/>
      <c r="DU248" s="149"/>
      <c r="DV248" s="149"/>
      <c r="DW248" s="149"/>
      <c r="DX248" s="149"/>
      <c r="DY248" s="149"/>
      <c r="DZ248" s="149"/>
      <c r="EA248" s="149"/>
      <c r="EB248" s="149"/>
      <c r="EC248" s="149"/>
      <c r="ED248" s="149"/>
      <c r="EE248" s="149"/>
      <c r="EF248" s="149"/>
      <c r="EG248" s="149"/>
      <c r="EH248" s="149"/>
      <c r="EI248" s="149"/>
      <c r="EJ248" s="149"/>
      <c r="EK248" s="149"/>
      <c r="EL248" s="149"/>
      <c r="EM248" s="149"/>
      <c r="EN248" s="149"/>
      <c r="EO248" s="149"/>
      <c r="EP248" s="149"/>
      <c r="EQ248" s="149"/>
      <c r="ER248" s="149"/>
      <c r="ES248" s="149"/>
      <c r="ET248" s="149"/>
      <c r="EU248" s="149"/>
      <c r="EV248" s="149"/>
      <c r="EW248" s="149"/>
      <c r="EX248" s="149"/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49"/>
      <c r="FK248" s="149"/>
      <c r="FL248" s="149"/>
      <c r="FM248" s="149"/>
      <c r="FN248" s="149"/>
      <c r="FO248" s="149"/>
      <c r="FP248" s="149"/>
      <c r="FQ248" s="149"/>
      <c r="FR248" s="149"/>
      <c r="FS248" s="149"/>
      <c r="FT248" s="149"/>
      <c r="FU248" s="149"/>
      <c r="FV248" s="149"/>
      <c r="FW248" s="149"/>
      <c r="FX248" s="149"/>
      <c r="FY248" s="149"/>
      <c r="FZ248" s="149"/>
      <c r="GA248" s="149"/>
      <c r="GB248" s="149"/>
      <c r="GC248" s="149"/>
      <c r="GD248" s="149"/>
      <c r="GE248" s="149"/>
      <c r="GF248" s="149"/>
      <c r="GG248" s="149"/>
      <c r="GH248" s="149"/>
      <c r="GI248" s="149"/>
      <c r="GJ248" s="149"/>
      <c r="GK248" s="149"/>
      <c r="GL248" s="149"/>
      <c r="GM248" s="149"/>
      <c r="GN248" s="149"/>
      <c r="GO248" s="149"/>
      <c r="GP248" s="149"/>
      <c r="GQ248" s="149"/>
      <c r="GR248" s="149"/>
      <c r="GS248" s="149"/>
      <c r="GT248" s="149"/>
      <c r="GU248" s="149"/>
      <c r="GV248" s="149"/>
      <c r="GW248" s="149"/>
      <c r="GX248" s="149"/>
      <c r="GY248" s="149"/>
      <c r="GZ248" s="149"/>
      <c r="HA248" s="149"/>
      <c r="HB248" s="149"/>
      <c r="HC248" s="149"/>
      <c r="HD248" s="149"/>
      <c r="HE248" s="149"/>
      <c r="HF248" s="149"/>
      <c r="HG248" s="149"/>
      <c r="HH248" s="149"/>
      <c r="HI248" s="149"/>
      <c r="HJ248" s="149"/>
      <c r="HK248" s="149"/>
      <c r="HL248" s="149"/>
      <c r="HM248" s="149"/>
      <c r="HN248" s="149"/>
      <c r="HO248" s="149"/>
      <c r="HP248" s="149"/>
      <c r="HQ248" s="149"/>
    </row>
    <row r="249" spans="1:242" s="150" customFormat="1" ht="12.75" customHeight="1">
      <c r="A249" s="93" t="s">
        <v>1951</v>
      </c>
      <c r="B249" s="93" t="s">
        <v>329</v>
      </c>
      <c r="C249" s="123" t="s">
        <v>328</v>
      </c>
      <c r="D249" s="58">
        <v>0</v>
      </c>
      <c r="E249" s="58">
        <v>0</v>
      </c>
      <c r="F249" s="58">
        <v>28.94</v>
      </c>
      <c r="G249" s="58">
        <v>59.49</v>
      </c>
      <c r="H249" s="58">
        <v>233.02</v>
      </c>
      <c r="I249" s="58">
        <f t="shared" si="213"/>
        <v>107.15000000000002</v>
      </c>
      <c r="J249" s="58">
        <f t="shared" si="212"/>
        <v>133.22</v>
      </c>
      <c r="K249" s="58">
        <f t="shared" si="212"/>
        <v>157.79666666666665</v>
      </c>
      <c r="L249" s="58">
        <f t="shared" si="212"/>
        <v>132.7222222222222</v>
      </c>
      <c r="M249" s="58">
        <f t="shared" si="212"/>
        <v>141.24629629629626</v>
      </c>
      <c r="N249" s="58">
        <f t="shared" si="212"/>
        <v>143.92172839506171</v>
      </c>
      <c r="O249" s="58">
        <f t="shared" si="212"/>
        <v>139.29674897119341</v>
      </c>
      <c r="P249" s="58">
        <f t="shared" si="214"/>
        <v>1276.8036625514403</v>
      </c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  <c r="HE249" s="149"/>
      <c r="HF249" s="149"/>
      <c r="HG249" s="149"/>
      <c r="HH249" s="149"/>
      <c r="HI249" s="149"/>
      <c r="HJ249" s="149"/>
      <c r="HK249" s="149"/>
      <c r="HL249" s="149"/>
      <c r="HM249" s="149"/>
      <c r="HN249" s="149"/>
      <c r="HO249" s="149"/>
      <c r="HP249" s="149"/>
      <c r="HQ249" s="149"/>
    </row>
    <row r="250" spans="1:242" s="150" customFormat="1" ht="12.75" customHeight="1">
      <c r="A250" s="93" t="s">
        <v>1952</v>
      </c>
      <c r="B250" s="93" t="s">
        <v>368</v>
      </c>
      <c r="C250" s="123" t="s">
        <v>367</v>
      </c>
      <c r="D250" s="58">
        <v>7.49</v>
      </c>
      <c r="E250" s="58">
        <v>5.36</v>
      </c>
      <c r="F250" s="58">
        <v>2.75</v>
      </c>
      <c r="G250" s="58">
        <v>83.75</v>
      </c>
      <c r="H250" s="58">
        <v>50.69</v>
      </c>
      <c r="I250" s="58">
        <f t="shared" si="213"/>
        <v>45.73</v>
      </c>
      <c r="J250" s="58">
        <f t="shared" ref="J250:J257" si="215">SUM(G250:I250)/3</f>
        <v>60.056666666666665</v>
      </c>
      <c r="K250" s="58">
        <f t="shared" ref="K250:K257" si="216">SUM(H250:J250)/3</f>
        <v>52.158888888888889</v>
      </c>
      <c r="L250" s="58">
        <f t="shared" ref="L250:L257" si="217">SUM(I250:K250)/3</f>
        <v>52.648518518518522</v>
      </c>
      <c r="M250" s="58">
        <f t="shared" ref="M250:M257" si="218">SUM(J250:L250)/3</f>
        <v>54.954691358024689</v>
      </c>
      <c r="N250" s="58">
        <f t="shared" ref="N250:O256" si="219">SUM(K250:M250)/3</f>
        <v>53.254032921810698</v>
      </c>
      <c r="O250" s="58">
        <f t="shared" si="219"/>
        <v>53.619080932784641</v>
      </c>
      <c r="P250" s="58">
        <f t="shared" si="214"/>
        <v>522.46187928669406</v>
      </c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149"/>
      <c r="EX250" s="149"/>
      <c r="EY250" s="149"/>
      <c r="EZ250" s="149"/>
      <c r="FA250" s="149"/>
      <c r="FB250" s="149"/>
      <c r="FC250" s="149"/>
      <c r="FD250" s="149"/>
      <c r="FE250" s="149"/>
      <c r="FF250" s="149"/>
      <c r="FG250" s="149"/>
      <c r="FH250" s="149"/>
      <c r="FI250" s="149"/>
      <c r="FJ250" s="149"/>
      <c r="FK250" s="149"/>
      <c r="FL250" s="149"/>
      <c r="FM250" s="149"/>
      <c r="FN250" s="149"/>
      <c r="FO250" s="149"/>
      <c r="FP250" s="149"/>
      <c r="FQ250" s="149"/>
      <c r="FR250" s="149"/>
      <c r="FS250" s="149"/>
      <c r="FT250" s="149"/>
      <c r="FU250" s="149"/>
      <c r="FV250" s="149"/>
      <c r="FW250" s="149"/>
      <c r="FX250" s="149"/>
      <c r="FY250" s="149"/>
      <c r="FZ250" s="149"/>
      <c r="GA250" s="149"/>
      <c r="GB250" s="149"/>
      <c r="GC250" s="149"/>
      <c r="GD250" s="149"/>
      <c r="GE250" s="149"/>
      <c r="GF250" s="149"/>
      <c r="GG250" s="149"/>
      <c r="GH250" s="149"/>
      <c r="GI250" s="149"/>
      <c r="GJ250" s="149"/>
      <c r="GK250" s="149"/>
      <c r="GL250" s="149"/>
      <c r="GM250" s="149"/>
      <c r="GN250" s="149"/>
      <c r="GO250" s="149"/>
      <c r="GP250" s="149"/>
      <c r="GQ250" s="149"/>
      <c r="GR250" s="149"/>
      <c r="GS250" s="149"/>
      <c r="GT250" s="149"/>
      <c r="GU250" s="149"/>
      <c r="GV250" s="149"/>
      <c r="GW250" s="149"/>
      <c r="GX250" s="149"/>
      <c r="GY250" s="149"/>
      <c r="GZ250" s="149"/>
      <c r="HA250" s="149"/>
      <c r="HB250" s="149"/>
      <c r="HC250" s="149"/>
      <c r="HD250" s="149"/>
      <c r="HE250" s="149"/>
      <c r="HF250" s="149"/>
      <c r="HG250" s="149"/>
      <c r="HH250" s="149"/>
      <c r="HI250" s="149"/>
      <c r="HJ250" s="149"/>
      <c r="HK250" s="149"/>
      <c r="HL250" s="149"/>
      <c r="HM250" s="149"/>
      <c r="HN250" s="149"/>
      <c r="HO250" s="149"/>
      <c r="HP250" s="149"/>
      <c r="HQ250" s="149"/>
    </row>
    <row r="251" spans="1:242" s="150" customFormat="1" ht="12.75" customHeight="1">
      <c r="A251" s="93" t="s">
        <v>1954</v>
      </c>
      <c r="B251" s="93" t="s">
        <v>383</v>
      </c>
      <c r="C251" s="123" t="s">
        <v>1460</v>
      </c>
      <c r="D251" s="58"/>
      <c r="E251" s="58"/>
      <c r="F251" s="58"/>
      <c r="G251" s="58"/>
      <c r="H251" s="58"/>
      <c r="I251" s="58">
        <f t="shared" si="213"/>
        <v>0</v>
      </c>
      <c r="J251" s="58">
        <f t="shared" si="215"/>
        <v>0</v>
      </c>
      <c r="K251" s="58">
        <f t="shared" si="216"/>
        <v>0</v>
      </c>
      <c r="L251" s="58">
        <f t="shared" si="217"/>
        <v>0</v>
      </c>
      <c r="M251" s="58">
        <f t="shared" si="218"/>
        <v>0</v>
      </c>
      <c r="N251" s="58">
        <f t="shared" si="219"/>
        <v>0</v>
      </c>
      <c r="O251" s="58">
        <f t="shared" si="219"/>
        <v>0</v>
      </c>
      <c r="P251" s="58">
        <f t="shared" si="214"/>
        <v>0</v>
      </c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49"/>
      <c r="EJ251" s="149"/>
      <c r="EK251" s="149"/>
      <c r="EL251" s="149"/>
      <c r="EM251" s="149"/>
      <c r="EN251" s="149"/>
      <c r="EO251" s="149"/>
      <c r="EP251" s="149"/>
      <c r="EQ251" s="149"/>
      <c r="ER251" s="149"/>
      <c r="ES251" s="149"/>
      <c r="ET251" s="149"/>
      <c r="EU251" s="149"/>
      <c r="EV251" s="149"/>
      <c r="EW251" s="149"/>
      <c r="EX251" s="149"/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49"/>
      <c r="FK251" s="149"/>
      <c r="FL251" s="149"/>
      <c r="FM251" s="149"/>
      <c r="FN251" s="149"/>
      <c r="FO251" s="149"/>
      <c r="FP251" s="149"/>
      <c r="FQ251" s="149"/>
      <c r="FR251" s="149"/>
      <c r="FS251" s="149"/>
      <c r="FT251" s="149"/>
      <c r="FU251" s="149"/>
      <c r="FV251" s="149"/>
      <c r="FW251" s="149"/>
      <c r="FX251" s="149"/>
      <c r="FY251" s="149"/>
      <c r="FZ251" s="149"/>
      <c r="GA251" s="149"/>
      <c r="GB251" s="149"/>
      <c r="GC251" s="149"/>
      <c r="GD251" s="149"/>
      <c r="GE251" s="149"/>
      <c r="GF251" s="149"/>
      <c r="GG251" s="149"/>
      <c r="GH251" s="149"/>
      <c r="GI251" s="149"/>
      <c r="GJ251" s="149"/>
      <c r="GK251" s="149"/>
      <c r="GL251" s="149"/>
      <c r="GM251" s="149"/>
      <c r="GN251" s="149"/>
      <c r="GO251" s="149"/>
      <c r="GP251" s="149"/>
      <c r="GQ251" s="149"/>
      <c r="GR251" s="149"/>
      <c r="GS251" s="149"/>
      <c r="GT251" s="149"/>
      <c r="GU251" s="149"/>
      <c r="GV251" s="149"/>
      <c r="GW251" s="149"/>
      <c r="GX251" s="149"/>
      <c r="GY251" s="149"/>
      <c r="GZ251" s="149"/>
      <c r="HA251" s="149"/>
      <c r="HB251" s="149"/>
      <c r="HC251" s="149"/>
      <c r="HD251" s="149"/>
      <c r="HE251" s="149"/>
      <c r="HF251" s="149"/>
      <c r="HG251" s="149"/>
      <c r="HH251" s="149"/>
      <c r="HI251" s="149"/>
      <c r="HJ251" s="149"/>
      <c r="HK251" s="149"/>
      <c r="HL251" s="149"/>
      <c r="HM251" s="149"/>
      <c r="HN251" s="149"/>
      <c r="HO251" s="149"/>
      <c r="HP251" s="149"/>
      <c r="HQ251" s="149"/>
    </row>
    <row r="252" spans="1:242" s="150" customFormat="1" ht="12.75" customHeight="1">
      <c r="A252" s="93" t="s">
        <v>1955</v>
      </c>
      <c r="B252" s="93" t="s">
        <v>1956</v>
      </c>
      <c r="C252" s="123" t="s">
        <v>385</v>
      </c>
      <c r="D252" s="58">
        <v>46.04</v>
      </c>
      <c r="E252" s="58">
        <v>41.15</v>
      </c>
      <c r="F252" s="58">
        <v>143.82</v>
      </c>
      <c r="G252" s="58">
        <v>246.53</v>
      </c>
      <c r="H252" s="58">
        <v>426.34</v>
      </c>
      <c r="I252" s="58">
        <f t="shared" si="213"/>
        <v>272.23</v>
      </c>
      <c r="J252" s="58">
        <f t="shared" si="215"/>
        <v>315.03333333333336</v>
      </c>
      <c r="K252" s="58">
        <f t="shared" si="216"/>
        <v>337.86777777777775</v>
      </c>
      <c r="L252" s="58">
        <f t="shared" si="217"/>
        <v>308.37703703703704</v>
      </c>
      <c r="M252" s="58">
        <f t="shared" si="218"/>
        <v>320.42604938271603</v>
      </c>
      <c r="N252" s="58">
        <f t="shared" si="219"/>
        <v>322.22362139917692</v>
      </c>
      <c r="O252" s="58">
        <f t="shared" si="219"/>
        <v>317.00890260630996</v>
      </c>
      <c r="P252" s="58">
        <f t="shared" si="214"/>
        <v>3097.046721536351</v>
      </c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49"/>
      <c r="FU252" s="149"/>
      <c r="FV252" s="149"/>
      <c r="FW252" s="149"/>
      <c r="FX252" s="149"/>
      <c r="FY252" s="149"/>
      <c r="FZ252" s="149"/>
      <c r="GA252" s="149"/>
      <c r="GB252" s="149"/>
      <c r="GC252" s="149"/>
      <c r="GD252" s="149"/>
      <c r="GE252" s="149"/>
      <c r="GF252" s="149"/>
      <c r="GG252" s="149"/>
      <c r="GH252" s="149"/>
      <c r="GI252" s="149"/>
      <c r="GJ252" s="149"/>
      <c r="GK252" s="149"/>
      <c r="GL252" s="149"/>
      <c r="GM252" s="149"/>
      <c r="GN252" s="149"/>
      <c r="GO252" s="149"/>
      <c r="GP252" s="149"/>
      <c r="GQ252" s="149"/>
      <c r="GR252" s="149"/>
      <c r="GS252" s="149"/>
      <c r="GT252" s="149"/>
      <c r="GU252" s="149"/>
      <c r="GV252" s="149"/>
      <c r="GW252" s="149"/>
      <c r="GX252" s="149"/>
      <c r="GY252" s="149"/>
      <c r="GZ252" s="149"/>
      <c r="HA252" s="149"/>
      <c r="HB252" s="149"/>
      <c r="HC252" s="149"/>
      <c r="HD252" s="149"/>
      <c r="HE252" s="149"/>
      <c r="HF252" s="149"/>
      <c r="HG252" s="149"/>
      <c r="HH252" s="149"/>
      <c r="HI252" s="149"/>
      <c r="HJ252" s="149"/>
      <c r="HK252" s="149"/>
      <c r="HL252" s="149"/>
      <c r="HM252" s="149"/>
      <c r="HN252" s="149"/>
      <c r="HO252" s="149"/>
      <c r="HP252" s="149"/>
      <c r="HQ252" s="149"/>
    </row>
    <row r="253" spans="1:242" s="150" customFormat="1" ht="12.75" customHeight="1">
      <c r="A253" s="93" t="s">
        <v>1957</v>
      </c>
      <c r="B253" s="93" t="s">
        <v>1958</v>
      </c>
      <c r="C253" s="123" t="s">
        <v>387</v>
      </c>
      <c r="D253" s="58"/>
      <c r="E253" s="58"/>
      <c r="F253" s="58"/>
      <c r="G253" s="58"/>
      <c r="H253" s="58"/>
      <c r="I253" s="58">
        <f t="shared" si="213"/>
        <v>0</v>
      </c>
      <c r="J253" s="58">
        <f t="shared" si="215"/>
        <v>0</v>
      </c>
      <c r="K253" s="58">
        <f t="shared" si="216"/>
        <v>0</v>
      </c>
      <c r="L253" s="58">
        <f t="shared" si="217"/>
        <v>0</v>
      </c>
      <c r="M253" s="58">
        <f t="shared" si="218"/>
        <v>0</v>
      </c>
      <c r="N253" s="58">
        <f t="shared" si="219"/>
        <v>0</v>
      </c>
      <c r="O253" s="58">
        <f t="shared" si="219"/>
        <v>0</v>
      </c>
      <c r="P253" s="58">
        <f t="shared" si="214"/>
        <v>0</v>
      </c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  <c r="DM253" s="149"/>
      <c r="DN253" s="149"/>
      <c r="DO253" s="149"/>
      <c r="DP253" s="149"/>
      <c r="DQ253" s="149"/>
      <c r="DR253" s="149"/>
      <c r="DS253" s="149"/>
      <c r="DT253" s="149"/>
      <c r="DU253" s="149"/>
      <c r="DV253" s="149"/>
      <c r="DW253" s="149"/>
      <c r="DX253" s="149"/>
      <c r="DY253" s="149"/>
      <c r="DZ253" s="149"/>
      <c r="EA253" s="149"/>
      <c r="EB253" s="149"/>
      <c r="EC253" s="149"/>
      <c r="ED253" s="149"/>
      <c r="EE253" s="149"/>
      <c r="EF253" s="149"/>
      <c r="EG253" s="149"/>
      <c r="EH253" s="149"/>
      <c r="EI253" s="149"/>
      <c r="EJ253" s="149"/>
      <c r="EK253" s="149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49"/>
      <c r="EV253" s="149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49"/>
      <c r="FH253" s="149"/>
      <c r="FI253" s="149"/>
      <c r="FJ253" s="149"/>
      <c r="FK253" s="149"/>
      <c r="FL253" s="149"/>
      <c r="FM253" s="149"/>
      <c r="FN253" s="149"/>
      <c r="FO253" s="149"/>
      <c r="FP253" s="149"/>
      <c r="FQ253" s="149"/>
      <c r="FR253" s="149"/>
      <c r="FS253" s="149"/>
      <c r="FT253" s="149"/>
      <c r="FU253" s="149"/>
      <c r="FV253" s="149"/>
      <c r="FW253" s="149"/>
      <c r="FX253" s="149"/>
      <c r="FY253" s="149"/>
      <c r="FZ253" s="149"/>
      <c r="GA253" s="149"/>
      <c r="GB253" s="149"/>
      <c r="GC253" s="149"/>
      <c r="GD253" s="149"/>
      <c r="GE253" s="149"/>
      <c r="GF253" s="149"/>
      <c r="GG253" s="149"/>
      <c r="GH253" s="149"/>
      <c r="GI253" s="149"/>
      <c r="GJ253" s="149"/>
      <c r="GK253" s="149"/>
      <c r="GL253" s="149"/>
      <c r="GM253" s="149"/>
      <c r="GN253" s="149"/>
      <c r="GO253" s="149"/>
      <c r="GP253" s="149"/>
      <c r="GQ253" s="149"/>
      <c r="GR253" s="149"/>
      <c r="GS253" s="149"/>
      <c r="GT253" s="149"/>
      <c r="GU253" s="149"/>
      <c r="GV253" s="149"/>
      <c r="GW253" s="149"/>
      <c r="GX253" s="149"/>
      <c r="GY253" s="149"/>
      <c r="GZ253" s="149"/>
      <c r="HA253" s="149"/>
      <c r="HB253" s="149"/>
      <c r="HC253" s="149"/>
      <c r="HD253" s="149"/>
      <c r="HE253" s="149"/>
      <c r="HF253" s="149"/>
      <c r="HG253" s="149"/>
      <c r="HH253" s="149"/>
      <c r="HI253" s="149"/>
      <c r="HJ253" s="149"/>
      <c r="HK253" s="149"/>
      <c r="HL253" s="149"/>
      <c r="HM253" s="149"/>
      <c r="HN253" s="149"/>
      <c r="HO253" s="149"/>
      <c r="HP253" s="149"/>
      <c r="HQ253" s="149"/>
    </row>
    <row r="254" spans="1:242" s="150" customFormat="1" ht="12.75" customHeight="1">
      <c r="A254" s="93" t="s">
        <v>1959</v>
      </c>
      <c r="B254" s="93" t="s">
        <v>1960</v>
      </c>
      <c r="C254" s="123" t="s">
        <v>1542</v>
      </c>
      <c r="D254" s="58">
        <v>0.28000000000000003</v>
      </c>
      <c r="E254" s="58">
        <v>0.03</v>
      </c>
      <c r="F254" s="58">
        <v>0.21</v>
      </c>
      <c r="G254" s="58">
        <v>0.12</v>
      </c>
      <c r="H254" s="58">
        <v>13.34</v>
      </c>
      <c r="I254" s="58">
        <f t="shared" si="213"/>
        <v>4.5566666666666666</v>
      </c>
      <c r="J254" s="58">
        <f t="shared" si="215"/>
        <v>6.0055555555555555</v>
      </c>
      <c r="K254" s="58">
        <f t="shared" si="216"/>
        <v>7.9674074074074079</v>
      </c>
      <c r="L254" s="58">
        <f t="shared" si="217"/>
        <v>6.1765432098765425</v>
      </c>
      <c r="M254" s="58">
        <f t="shared" si="218"/>
        <v>6.7165020576131687</v>
      </c>
      <c r="N254" s="58">
        <f t="shared" si="219"/>
        <v>6.9534842249657061</v>
      </c>
      <c r="O254" s="58">
        <f t="shared" si="219"/>
        <v>6.6155098308184721</v>
      </c>
      <c r="P254" s="58">
        <f t="shared" si="214"/>
        <v>58.971668952903528</v>
      </c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  <c r="HE254" s="149"/>
      <c r="HF254" s="149"/>
      <c r="HG254" s="149"/>
      <c r="HH254" s="149"/>
      <c r="HI254" s="149"/>
      <c r="HJ254" s="149"/>
      <c r="HK254" s="149"/>
      <c r="HL254" s="149"/>
      <c r="HM254" s="149"/>
      <c r="HN254" s="149"/>
      <c r="HO254" s="149"/>
      <c r="HP254" s="149"/>
      <c r="HQ254" s="149"/>
    </row>
    <row r="255" spans="1:242" s="150" customFormat="1" ht="12.75" customHeight="1">
      <c r="A255" s="93" t="s">
        <v>1944</v>
      </c>
      <c r="B255" s="93" t="s">
        <v>1945</v>
      </c>
      <c r="C255" s="123" t="s">
        <v>271</v>
      </c>
      <c r="D255" s="58">
        <v>254.81</v>
      </c>
      <c r="E255" s="58">
        <v>34.99</v>
      </c>
      <c r="F255" s="58">
        <v>199.94</v>
      </c>
      <c r="G255" s="58">
        <v>117.08</v>
      </c>
      <c r="H255" s="58">
        <v>506.49</v>
      </c>
      <c r="I255" s="58">
        <f t="shared" si="213"/>
        <v>274.50333333333333</v>
      </c>
      <c r="J255" s="58">
        <f t="shared" si="215"/>
        <v>299.35777777777781</v>
      </c>
      <c r="K255" s="58">
        <f t="shared" si="216"/>
        <v>360.11703703703705</v>
      </c>
      <c r="L255" s="58">
        <f t="shared" si="217"/>
        <v>311.32604938271606</v>
      </c>
      <c r="M255" s="58">
        <f t="shared" si="218"/>
        <v>323.60028806584364</v>
      </c>
      <c r="N255" s="58">
        <f t="shared" si="219"/>
        <v>331.68112482853229</v>
      </c>
      <c r="O255" s="58">
        <f t="shared" si="219"/>
        <v>322.20248742569737</v>
      </c>
      <c r="P255" s="58">
        <f t="shared" si="214"/>
        <v>3336.0980978509374</v>
      </c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  <c r="HE255" s="149"/>
      <c r="HF255" s="149"/>
      <c r="HG255" s="149"/>
      <c r="HH255" s="149"/>
      <c r="HI255" s="149"/>
      <c r="HJ255" s="149"/>
      <c r="HK255" s="149"/>
      <c r="HL255" s="149"/>
      <c r="HM255" s="149"/>
      <c r="HN255" s="149"/>
      <c r="HO255" s="149"/>
      <c r="HP255" s="149"/>
      <c r="HQ255" s="149"/>
    </row>
    <row r="256" spans="1:242" s="150" customFormat="1" ht="12.75" customHeight="1">
      <c r="A256" s="93" t="s">
        <v>3291</v>
      </c>
      <c r="B256" s="93" t="s">
        <v>1953</v>
      </c>
      <c r="C256" s="123" t="s">
        <v>1059</v>
      </c>
      <c r="D256" s="58">
        <v>76.31</v>
      </c>
      <c r="E256" s="58">
        <v>10.34</v>
      </c>
      <c r="F256" s="58">
        <v>58.89</v>
      </c>
      <c r="G256" s="58">
        <v>34.06</v>
      </c>
      <c r="H256" s="58">
        <v>133.44999999999999</v>
      </c>
      <c r="I256" s="58">
        <f t="shared" si="213"/>
        <v>75.466666666666654</v>
      </c>
      <c r="J256" s="58">
        <f t="shared" si="215"/>
        <v>80.99222222222221</v>
      </c>
      <c r="K256" s="58">
        <f t="shared" si="216"/>
        <v>96.63629629629628</v>
      </c>
      <c r="L256" s="58">
        <f t="shared" si="217"/>
        <v>84.365061728395048</v>
      </c>
      <c r="M256" s="58">
        <f t="shared" si="218"/>
        <v>87.331193415637856</v>
      </c>
      <c r="N256" s="58">
        <f t="shared" si="219"/>
        <v>89.444183813443075</v>
      </c>
      <c r="O256" s="58">
        <f t="shared" si="219"/>
        <v>87.046812985825326</v>
      </c>
      <c r="P256" s="58">
        <f t="shared" si="214"/>
        <v>914.33243712848639</v>
      </c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  <c r="DL256" s="149"/>
      <c r="DM256" s="149"/>
      <c r="DN256" s="149"/>
      <c r="DO256" s="149"/>
      <c r="DP256" s="149"/>
      <c r="DQ256" s="149"/>
      <c r="DR256" s="149"/>
      <c r="DS256" s="149"/>
      <c r="DT256" s="149"/>
      <c r="DU256" s="149"/>
      <c r="DV256" s="149"/>
      <c r="DW256" s="149"/>
      <c r="DX256" s="149"/>
      <c r="DY256" s="149"/>
      <c r="DZ256" s="149"/>
      <c r="EA256" s="149"/>
      <c r="EB256" s="149"/>
      <c r="EC256" s="149"/>
      <c r="ED256" s="149"/>
      <c r="EE256" s="149"/>
      <c r="EF256" s="149"/>
      <c r="EG256" s="149"/>
      <c r="EH256" s="149"/>
      <c r="EI256" s="149"/>
      <c r="EJ256" s="149"/>
      <c r="EK256" s="149"/>
      <c r="EL256" s="149"/>
      <c r="EM256" s="149"/>
      <c r="EN256" s="149"/>
      <c r="EO256" s="149"/>
      <c r="EP256" s="149"/>
      <c r="EQ256" s="149"/>
      <c r="ER256" s="149"/>
      <c r="ES256" s="149"/>
      <c r="ET256" s="149"/>
      <c r="EU256" s="149"/>
      <c r="EV256" s="149"/>
      <c r="EW256" s="149"/>
      <c r="EX256" s="149"/>
      <c r="EY256" s="149"/>
      <c r="EZ256" s="149"/>
      <c r="FA256" s="149"/>
      <c r="FB256" s="149"/>
      <c r="FC256" s="149"/>
      <c r="FD256" s="149"/>
      <c r="FE256" s="149"/>
      <c r="FF256" s="149"/>
      <c r="FG256" s="149"/>
      <c r="FH256" s="149"/>
      <c r="FI256" s="149"/>
      <c r="FJ256" s="149"/>
      <c r="FK256" s="149"/>
      <c r="FL256" s="149"/>
      <c r="FM256" s="149"/>
      <c r="FN256" s="149"/>
      <c r="FO256" s="149"/>
      <c r="FP256" s="149"/>
      <c r="FQ256" s="149"/>
      <c r="FR256" s="149"/>
      <c r="FS256" s="149"/>
      <c r="FT256" s="149"/>
      <c r="FU256" s="149"/>
      <c r="FV256" s="149"/>
      <c r="FW256" s="149"/>
      <c r="FX256" s="149"/>
      <c r="FY256" s="149"/>
      <c r="FZ256" s="149"/>
      <c r="GA256" s="149"/>
      <c r="GB256" s="149"/>
      <c r="GC256" s="149"/>
      <c r="GD256" s="149"/>
      <c r="GE256" s="149"/>
      <c r="GF256" s="149"/>
      <c r="GG256" s="149"/>
      <c r="GH256" s="149"/>
      <c r="GI256" s="149"/>
      <c r="GJ256" s="149"/>
      <c r="GK256" s="149"/>
      <c r="GL256" s="149"/>
      <c r="GM256" s="149"/>
      <c r="GN256" s="149"/>
      <c r="GO256" s="149"/>
      <c r="GP256" s="149"/>
      <c r="GQ256" s="149"/>
      <c r="GR256" s="149"/>
      <c r="GS256" s="149"/>
      <c r="GT256" s="149"/>
      <c r="GU256" s="149"/>
      <c r="GV256" s="149"/>
      <c r="GW256" s="149"/>
      <c r="GX256" s="149"/>
      <c r="GY256" s="149"/>
      <c r="GZ256" s="149"/>
      <c r="HA256" s="149"/>
      <c r="HB256" s="149"/>
      <c r="HC256" s="149"/>
      <c r="HD256" s="149"/>
      <c r="HE256" s="149"/>
      <c r="HF256" s="149"/>
      <c r="HG256" s="149"/>
      <c r="HH256" s="149"/>
      <c r="HI256" s="149"/>
      <c r="HJ256" s="149"/>
      <c r="HK256" s="149"/>
      <c r="HL256" s="149"/>
      <c r="HM256" s="149"/>
      <c r="HN256" s="149"/>
      <c r="HO256" s="149"/>
      <c r="HP256" s="149"/>
      <c r="HQ256" s="149"/>
    </row>
    <row r="257" spans="1:242" s="148" customFormat="1" ht="22.5" customHeight="1">
      <c r="A257" s="145" t="s">
        <v>1961</v>
      </c>
      <c r="B257" s="146" t="s">
        <v>1962</v>
      </c>
      <c r="C257" s="123" t="s">
        <v>32</v>
      </c>
      <c r="D257" s="56">
        <v>83.57</v>
      </c>
      <c r="E257" s="56">
        <v>3.43</v>
      </c>
      <c r="F257" s="56">
        <v>13741.24</v>
      </c>
      <c r="G257" s="56">
        <v>12205.26</v>
      </c>
      <c r="H257" s="56">
        <v>29689.5</v>
      </c>
      <c r="I257" s="56">
        <f>SUM(F257:H257)/3</f>
        <v>18545.333333333332</v>
      </c>
      <c r="J257" s="56">
        <f t="shared" si="215"/>
        <v>20146.697777777779</v>
      </c>
      <c r="K257" s="56">
        <f t="shared" si="216"/>
        <v>22793.843703703704</v>
      </c>
      <c r="L257" s="56">
        <f t="shared" si="217"/>
        <v>20495.291604938273</v>
      </c>
      <c r="M257" s="56">
        <f t="shared" si="218"/>
        <v>21145.277695473254</v>
      </c>
      <c r="N257" s="56">
        <f t="shared" ref="N257:O259" si="220">SUM(K257:M257)/3</f>
        <v>21478.137668038409</v>
      </c>
      <c r="O257" s="56">
        <f t="shared" si="220"/>
        <v>21039.568989483316</v>
      </c>
      <c r="P257" s="56">
        <f>SUM(D257:O257)</f>
        <v>201367.15077274805</v>
      </c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  <c r="BI257" s="162"/>
      <c r="BJ257" s="162"/>
      <c r="BK257" s="162"/>
      <c r="BL257" s="162"/>
      <c r="BM257" s="162"/>
      <c r="BN257" s="162"/>
      <c r="BO257" s="162"/>
      <c r="BP257" s="162"/>
      <c r="BQ257" s="162"/>
      <c r="BR257" s="162"/>
      <c r="BS257" s="162"/>
      <c r="BT257" s="162"/>
      <c r="BU257" s="162"/>
      <c r="BV257" s="162"/>
      <c r="BW257" s="162"/>
      <c r="BX257" s="162"/>
      <c r="BY257" s="162"/>
      <c r="BZ257" s="162"/>
      <c r="CA257" s="162"/>
      <c r="CB257" s="162"/>
      <c r="CC257" s="162"/>
      <c r="CD257" s="162"/>
      <c r="CE257" s="162"/>
      <c r="CF257" s="162"/>
      <c r="CG257" s="162"/>
      <c r="CH257" s="162"/>
      <c r="CI257" s="162"/>
      <c r="CJ257" s="162"/>
      <c r="CK257" s="162"/>
      <c r="CL257" s="162"/>
      <c r="CM257" s="162"/>
      <c r="CN257" s="162"/>
      <c r="CO257" s="162"/>
      <c r="CP257" s="162"/>
      <c r="CQ257" s="162"/>
      <c r="CR257" s="162"/>
      <c r="CS257" s="162"/>
      <c r="CT257" s="162"/>
      <c r="CU257" s="162"/>
      <c r="CV257" s="162"/>
      <c r="CW257" s="162"/>
      <c r="CX257" s="162"/>
      <c r="CY257" s="162"/>
      <c r="CZ257" s="162"/>
      <c r="DA257" s="162"/>
      <c r="DB257" s="162"/>
      <c r="DC257" s="162"/>
      <c r="DD257" s="162"/>
      <c r="DE257" s="162"/>
      <c r="DF257" s="162"/>
      <c r="DG257" s="162"/>
      <c r="DH257" s="162"/>
      <c r="DI257" s="162"/>
      <c r="DJ257" s="162"/>
      <c r="DK257" s="162"/>
      <c r="DL257" s="162"/>
      <c r="DM257" s="162"/>
      <c r="DN257" s="162"/>
      <c r="DO257" s="162"/>
      <c r="DP257" s="162"/>
      <c r="DQ257" s="162"/>
      <c r="DR257" s="162"/>
      <c r="DS257" s="162"/>
      <c r="DT257" s="162"/>
      <c r="DU257" s="162"/>
      <c r="DV257" s="162"/>
      <c r="DW257" s="162"/>
      <c r="DX257" s="162"/>
      <c r="DY257" s="162"/>
      <c r="DZ257" s="162"/>
      <c r="EA257" s="162"/>
      <c r="EB257" s="162"/>
      <c r="EC257" s="162"/>
      <c r="ED257" s="162"/>
      <c r="EE257" s="162"/>
      <c r="EF257" s="162"/>
      <c r="EG257" s="162"/>
      <c r="EH257" s="162"/>
      <c r="EI257" s="162"/>
      <c r="EJ257" s="162"/>
      <c r="EK257" s="162"/>
      <c r="EL257" s="162"/>
      <c r="EM257" s="162"/>
      <c r="EN257" s="162"/>
      <c r="EO257" s="162"/>
      <c r="EP257" s="162"/>
      <c r="EQ257" s="162"/>
      <c r="ER257" s="162"/>
      <c r="ES257" s="162"/>
      <c r="ET257" s="162"/>
      <c r="EU257" s="162"/>
      <c r="EV257" s="162"/>
      <c r="EW257" s="162"/>
      <c r="EX257" s="162"/>
      <c r="EY257" s="162"/>
      <c r="EZ257" s="162"/>
      <c r="FA257" s="162"/>
      <c r="FB257" s="162"/>
      <c r="FC257" s="162"/>
      <c r="FD257" s="162"/>
      <c r="FE257" s="162"/>
      <c r="FF257" s="162"/>
      <c r="FG257" s="162"/>
      <c r="FH257" s="162"/>
      <c r="FI257" s="162"/>
      <c r="FJ257" s="162"/>
      <c r="FK257" s="162"/>
      <c r="FL257" s="162"/>
      <c r="FM257" s="162"/>
      <c r="FN257" s="162"/>
      <c r="FO257" s="162"/>
      <c r="FP257" s="162"/>
      <c r="FQ257" s="162"/>
      <c r="FR257" s="162"/>
      <c r="FS257" s="162"/>
      <c r="FT257" s="162"/>
      <c r="FU257" s="162"/>
      <c r="FV257" s="162"/>
      <c r="FW257" s="162"/>
      <c r="FX257" s="162"/>
      <c r="FY257" s="162"/>
      <c r="FZ257" s="162"/>
      <c r="GA257" s="162"/>
      <c r="GB257" s="162"/>
      <c r="GC257" s="162"/>
      <c r="GD257" s="162"/>
      <c r="GE257" s="162"/>
      <c r="GF257" s="162"/>
      <c r="GG257" s="162"/>
      <c r="GH257" s="162"/>
      <c r="GI257" s="162"/>
      <c r="GJ257" s="162"/>
      <c r="GK257" s="162"/>
      <c r="GL257" s="162"/>
      <c r="GM257" s="162"/>
      <c r="GN257" s="162"/>
      <c r="GO257" s="162"/>
      <c r="GP257" s="162"/>
      <c r="GQ257" s="162"/>
      <c r="GR257" s="162"/>
      <c r="GS257" s="162"/>
      <c r="GT257" s="162"/>
      <c r="GU257" s="162"/>
      <c r="GV257" s="162"/>
      <c r="GW257" s="162"/>
      <c r="GX257" s="162"/>
      <c r="GY257" s="162"/>
      <c r="GZ257" s="162"/>
      <c r="HA257" s="162"/>
      <c r="HB257" s="162"/>
      <c r="HC257" s="162"/>
      <c r="HD257" s="162"/>
      <c r="HE257" s="162"/>
      <c r="HF257" s="162"/>
      <c r="HG257" s="162"/>
      <c r="HH257" s="162"/>
      <c r="HI257" s="162"/>
      <c r="HJ257" s="162"/>
      <c r="HK257" s="162"/>
      <c r="HL257" s="162"/>
      <c r="HM257" s="162"/>
      <c r="HN257" s="162"/>
      <c r="HO257" s="162"/>
      <c r="HP257" s="162"/>
      <c r="HQ257" s="162"/>
    </row>
    <row r="258" spans="1:242" s="148" customFormat="1" ht="22.5" customHeight="1">
      <c r="A258" s="145" t="s">
        <v>1963</v>
      </c>
      <c r="B258" s="146" t="s">
        <v>1964</v>
      </c>
      <c r="C258" s="123" t="s">
        <v>35</v>
      </c>
      <c r="D258" s="56">
        <v>71.680000000000007</v>
      </c>
      <c r="E258" s="56">
        <v>100.14</v>
      </c>
      <c r="F258" s="56">
        <v>74.13</v>
      </c>
      <c r="G258" s="56">
        <v>575.47</v>
      </c>
      <c r="H258" s="56">
        <v>416.56</v>
      </c>
      <c r="I258" s="56">
        <f t="shared" ref="I258:I259" si="221">SUM(F258:H258)/3</f>
        <v>355.38666666666671</v>
      </c>
      <c r="J258" s="56">
        <f t="shared" ref="J258:J259" si="222">SUM(G258:I258)/3</f>
        <v>449.13888888888891</v>
      </c>
      <c r="K258" s="56">
        <f t="shared" ref="K258:K259" si="223">SUM(H258:J258)/3</f>
        <v>407.02851851851852</v>
      </c>
      <c r="L258" s="56">
        <f t="shared" ref="L258:L259" si="224">SUM(I258:K258)/3</f>
        <v>403.85135802469136</v>
      </c>
      <c r="M258" s="56">
        <f t="shared" ref="M258:M259" si="225">SUM(J258:L258)/3</f>
        <v>420.00625514403288</v>
      </c>
      <c r="N258" s="56">
        <f t="shared" si="220"/>
        <v>410.29537722908094</v>
      </c>
      <c r="O258" s="56">
        <f t="shared" si="220"/>
        <v>411.38433013260175</v>
      </c>
      <c r="P258" s="56">
        <f t="shared" ref="P258:P259" si="226">SUM(D258:O258)</f>
        <v>4095.0713946044812</v>
      </c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BT258" s="162"/>
      <c r="BU258" s="162"/>
      <c r="BV258" s="162"/>
      <c r="BW258" s="162"/>
      <c r="BX258" s="162"/>
      <c r="BY258" s="162"/>
      <c r="BZ258" s="162"/>
      <c r="CA258" s="162"/>
      <c r="CB258" s="162"/>
      <c r="CC258" s="162"/>
      <c r="CD258" s="162"/>
      <c r="CE258" s="162"/>
      <c r="CF258" s="162"/>
      <c r="CG258" s="162"/>
      <c r="CH258" s="162"/>
      <c r="CI258" s="162"/>
      <c r="CJ258" s="162"/>
      <c r="CK258" s="162"/>
      <c r="CL258" s="162"/>
      <c r="CM258" s="162"/>
      <c r="CN258" s="162"/>
      <c r="CO258" s="162"/>
      <c r="CP258" s="162"/>
      <c r="CQ258" s="162"/>
      <c r="CR258" s="162"/>
      <c r="CS258" s="162"/>
      <c r="CT258" s="162"/>
      <c r="CU258" s="162"/>
      <c r="CV258" s="162"/>
      <c r="CW258" s="162"/>
      <c r="CX258" s="162"/>
      <c r="CY258" s="162"/>
      <c r="CZ258" s="162"/>
      <c r="DA258" s="162"/>
      <c r="DB258" s="162"/>
      <c r="DC258" s="162"/>
      <c r="DD258" s="162"/>
      <c r="DE258" s="162"/>
      <c r="DF258" s="162"/>
      <c r="DG258" s="162"/>
      <c r="DH258" s="162"/>
      <c r="DI258" s="162"/>
      <c r="DJ258" s="162"/>
      <c r="DK258" s="162"/>
      <c r="DL258" s="162"/>
      <c r="DM258" s="162"/>
      <c r="DN258" s="162"/>
      <c r="DO258" s="162"/>
      <c r="DP258" s="162"/>
      <c r="DQ258" s="162"/>
      <c r="DR258" s="162"/>
      <c r="DS258" s="162"/>
      <c r="DT258" s="162"/>
      <c r="DU258" s="162"/>
      <c r="DV258" s="162"/>
      <c r="DW258" s="162"/>
      <c r="DX258" s="162"/>
      <c r="DY258" s="162"/>
      <c r="DZ258" s="162"/>
      <c r="EA258" s="162"/>
      <c r="EB258" s="162"/>
      <c r="EC258" s="162"/>
      <c r="ED258" s="162"/>
      <c r="EE258" s="162"/>
      <c r="EF258" s="162"/>
      <c r="EG258" s="162"/>
      <c r="EH258" s="162"/>
      <c r="EI258" s="162"/>
      <c r="EJ258" s="162"/>
      <c r="EK258" s="162"/>
      <c r="EL258" s="162"/>
      <c r="EM258" s="162"/>
      <c r="EN258" s="162"/>
      <c r="EO258" s="162"/>
      <c r="EP258" s="162"/>
      <c r="EQ258" s="162"/>
      <c r="ER258" s="162"/>
      <c r="ES258" s="162"/>
      <c r="ET258" s="162"/>
      <c r="EU258" s="162"/>
      <c r="EV258" s="162"/>
      <c r="EW258" s="162"/>
      <c r="EX258" s="162"/>
      <c r="EY258" s="162"/>
      <c r="EZ258" s="162"/>
      <c r="FA258" s="162"/>
      <c r="FB258" s="162"/>
      <c r="FC258" s="162"/>
      <c r="FD258" s="162"/>
      <c r="FE258" s="162"/>
      <c r="FF258" s="162"/>
      <c r="FG258" s="162"/>
      <c r="FH258" s="162"/>
      <c r="FI258" s="162"/>
      <c r="FJ258" s="162"/>
      <c r="FK258" s="162"/>
      <c r="FL258" s="162"/>
      <c r="FM258" s="162"/>
      <c r="FN258" s="162"/>
      <c r="FO258" s="162"/>
      <c r="FP258" s="162"/>
      <c r="FQ258" s="162"/>
      <c r="FR258" s="162"/>
      <c r="FS258" s="162"/>
      <c r="FT258" s="162"/>
      <c r="FU258" s="162"/>
      <c r="FV258" s="162"/>
      <c r="FW258" s="162"/>
      <c r="FX258" s="162"/>
      <c r="FY258" s="162"/>
      <c r="FZ258" s="162"/>
      <c r="GA258" s="162"/>
      <c r="GB258" s="162"/>
      <c r="GC258" s="162"/>
      <c r="GD258" s="162"/>
      <c r="GE258" s="162"/>
      <c r="GF258" s="162"/>
      <c r="GG258" s="162"/>
      <c r="GH258" s="162"/>
      <c r="GI258" s="162"/>
      <c r="GJ258" s="162"/>
      <c r="GK258" s="162"/>
      <c r="GL258" s="162"/>
      <c r="GM258" s="162"/>
      <c r="GN258" s="162"/>
      <c r="GO258" s="162"/>
      <c r="GP258" s="162"/>
      <c r="GQ258" s="162"/>
      <c r="GR258" s="162"/>
      <c r="GS258" s="162"/>
      <c r="GT258" s="162"/>
      <c r="GU258" s="162"/>
      <c r="GV258" s="162"/>
      <c r="GW258" s="162"/>
      <c r="GX258" s="162"/>
      <c r="GY258" s="162"/>
      <c r="GZ258" s="162"/>
      <c r="HA258" s="162"/>
      <c r="HB258" s="162"/>
      <c r="HC258" s="162"/>
      <c r="HD258" s="162"/>
      <c r="HE258" s="162"/>
      <c r="HF258" s="162"/>
      <c r="HG258" s="162"/>
      <c r="HH258" s="162"/>
      <c r="HI258" s="162"/>
      <c r="HJ258" s="162"/>
      <c r="HK258" s="162"/>
      <c r="HL258" s="162"/>
      <c r="HM258" s="162"/>
      <c r="HN258" s="162"/>
      <c r="HO258" s="162"/>
      <c r="HP258" s="162"/>
      <c r="HQ258" s="162"/>
    </row>
    <row r="259" spans="1:242" s="148" customFormat="1" ht="22.5" customHeight="1">
      <c r="A259" s="145" t="s">
        <v>1965</v>
      </c>
      <c r="B259" s="146" t="s">
        <v>1966</v>
      </c>
      <c r="C259" s="123" t="s">
        <v>397</v>
      </c>
      <c r="D259" s="56">
        <v>1.42</v>
      </c>
      <c r="E259" s="56">
        <v>1.9</v>
      </c>
      <c r="F259" s="56">
        <v>8.82</v>
      </c>
      <c r="G259" s="56">
        <v>23.9</v>
      </c>
      <c r="H259" s="56">
        <v>49.33</v>
      </c>
      <c r="I259" s="56">
        <f t="shared" si="221"/>
        <v>27.349999999999998</v>
      </c>
      <c r="J259" s="56">
        <f t="shared" si="222"/>
        <v>33.526666666666664</v>
      </c>
      <c r="K259" s="56">
        <f t="shared" si="223"/>
        <v>36.73555555555555</v>
      </c>
      <c r="L259" s="56">
        <f t="shared" si="224"/>
        <v>32.537407407407407</v>
      </c>
      <c r="M259" s="56">
        <f t="shared" si="225"/>
        <v>34.266543209876545</v>
      </c>
      <c r="N259" s="56">
        <f t="shared" si="220"/>
        <v>34.513168724279836</v>
      </c>
      <c r="O259" s="56">
        <f t="shared" si="220"/>
        <v>33.772373113854599</v>
      </c>
      <c r="P259" s="56">
        <f t="shared" si="226"/>
        <v>318.07171467764061</v>
      </c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  <c r="BI259" s="162"/>
      <c r="BJ259" s="162"/>
      <c r="BK259" s="162"/>
      <c r="BL259" s="162"/>
      <c r="BM259" s="162"/>
      <c r="BN259" s="162"/>
      <c r="BO259" s="162"/>
      <c r="BP259" s="162"/>
      <c r="BQ259" s="162"/>
      <c r="BR259" s="162"/>
      <c r="BS259" s="162"/>
      <c r="BT259" s="162"/>
      <c r="BU259" s="162"/>
      <c r="BV259" s="162"/>
      <c r="BW259" s="162"/>
      <c r="BX259" s="162"/>
      <c r="BY259" s="162"/>
      <c r="BZ259" s="162"/>
      <c r="CA259" s="162"/>
      <c r="CB259" s="162"/>
      <c r="CC259" s="162"/>
      <c r="CD259" s="162"/>
      <c r="CE259" s="162"/>
      <c r="CF259" s="162"/>
      <c r="CG259" s="162"/>
      <c r="CH259" s="162"/>
      <c r="CI259" s="162"/>
      <c r="CJ259" s="162"/>
      <c r="CK259" s="162"/>
      <c r="CL259" s="162"/>
      <c r="CM259" s="162"/>
      <c r="CN259" s="162"/>
      <c r="CO259" s="162"/>
      <c r="CP259" s="162"/>
      <c r="CQ259" s="162"/>
      <c r="CR259" s="162"/>
      <c r="CS259" s="162"/>
      <c r="CT259" s="162"/>
      <c r="CU259" s="162"/>
      <c r="CV259" s="162"/>
      <c r="CW259" s="162"/>
      <c r="CX259" s="162"/>
      <c r="CY259" s="162"/>
      <c r="CZ259" s="162"/>
      <c r="DA259" s="162"/>
      <c r="DB259" s="162"/>
      <c r="DC259" s="162"/>
      <c r="DD259" s="162"/>
      <c r="DE259" s="162"/>
      <c r="DF259" s="162"/>
      <c r="DG259" s="162"/>
      <c r="DH259" s="162"/>
      <c r="DI259" s="162"/>
      <c r="DJ259" s="162"/>
      <c r="DK259" s="162"/>
      <c r="DL259" s="162"/>
      <c r="DM259" s="162"/>
      <c r="DN259" s="162"/>
      <c r="DO259" s="162"/>
      <c r="DP259" s="162"/>
      <c r="DQ259" s="162"/>
      <c r="DR259" s="162"/>
      <c r="DS259" s="162"/>
      <c r="DT259" s="162"/>
      <c r="DU259" s="162"/>
      <c r="DV259" s="162"/>
      <c r="DW259" s="162"/>
      <c r="DX259" s="162"/>
      <c r="DY259" s="162"/>
      <c r="DZ259" s="162"/>
      <c r="EA259" s="162"/>
      <c r="EB259" s="162"/>
      <c r="EC259" s="162"/>
      <c r="ED259" s="162"/>
      <c r="EE259" s="162"/>
      <c r="EF259" s="162"/>
      <c r="EG259" s="162"/>
      <c r="EH259" s="162"/>
      <c r="EI259" s="162"/>
      <c r="EJ259" s="162"/>
      <c r="EK259" s="162"/>
      <c r="EL259" s="162"/>
      <c r="EM259" s="162"/>
      <c r="EN259" s="162"/>
      <c r="EO259" s="162"/>
      <c r="EP259" s="162"/>
      <c r="EQ259" s="162"/>
      <c r="ER259" s="162"/>
      <c r="ES259" s="162"/>
      <c r="ET259" s="162"/>
      <c r="EU259" s="162"/>
      <c r="EV259" s="162"/>
      <c r="EW259" s="162"/>
      <c r="EX259" s="162"/>
      <c r="EY259" s="162"/>
      <c r="EZ259" s="162"/>
      <c r="FA259" s="162"/>
      <c r="FB259" s="162"/>
      <c r="FC259" s="162"/>
      <c r="FD259" s="162"/>
      <c r="FE259" s="162"/>
      <c r="FF259" s="162"/>
      <c r="FG259" s="162"/>
      <c r="FH259" s="162"/>
      <c r="FI259" s="162"/>
      <c r="FJ259" s="162"/>
      <c r="FK259" s="162"/>
      <c r="FL259" s="162"/>
      <c r="FM259" s="162"/>
      <c r="FN259" s="162"/>
      <c r="FO259" s="162"/>
      <c r="FP259" s="162"/>
      <c r="FQ259" s="162"/>
      <c r="FR259" s="162"/>
      <c r="FS259" s="162"/>
      <c r="FT259" s="162"/>
      <c r="FU259" s="162"/>
      <c r="FV259" s="162"/>
      <c r="FW259" s="162"/>
      <c r="FX259" s="162"/>
      <c r="FY259" s="162"/>
      <c r="FZ259" s="162"/>
      <c r="GA259" s="162"/>
      <c r="GB259" s="162"/>
      <c r="GC259" s="162"/>
      <c r="GD259" s="162"/>
      <c r="GE259" s="162"/>
      <c r="GF259" s="162"/>
      <c r="GG259" s="162"/>
      <c r="GH259" s="162"/>
      <c r="GI259" s="162"/>
      <c r="GJ259" s="162"/>
      <c r="GK259" s="162"/>
      <c r="GL259" s="162"/>
      <c r="GM259" s="162"/>
      <c r="GN259" s="162"/>
      <c r="GO259" s="162"/>
      <c r="GP259" s="162"/>
      <c r="GQ259" s="162"/>
      <c r="GR259" s="162"/>
      <c r="GS259" s="162"/>
      <c r="GT259" s="162"/>
      <c r="GU259" s="162"/>
      <c r="GV259" s="162"/>
      <c r="GW259" s="162"/>
      <c r="GX259" s="162"/>
      <c r="GY259" s="162"/>
      <c r="GZ259" s="162"/>
      <c r="HA259" s="162"/>
      <c r="HB259" s="162"/>
      <c r="HC259" s="162"/>
      <c r="HD259" s="162"/>
      <c r="HE259" s="162"/>
      <c r="HF259" s="162"/>
      <c r="HG259" s="162"/>
      <c r="HH259" s="162"/>
      <c r="HI259" s="162"/>
      <c r="HJ259" s="162"/>
      <c r="HK259" s="162"/>
      <c r="HL259" s="162"/>
      <c r="HM259" s="162"/>
      <c r="HN259" s="162"/>
      <c r="HO259" s="162"/>
      <c r="HP259" s="162"/>
      <c r="HQ259" s="162"/>
    </row>
    <row r="260" spans="1:242" s="104" customFormat="1" ht="22.5" customHeight="1">
      <c r="A260" s="145" t="s">
        <v>1967</v>
      </c>
      <c r="B260" s="146" t="s">
        <v>1968</v>
      </c>
      <c r="C260" s="123"/>
      <c r="D260" s="56">
        <f>SUM(D261:D277)</f>
        <v>1088.58</v>
      </c>
      <c r="E260" s="56">
        <f t="shared" ref="E260:P260" si="227">SUM(E261:E277)</f>
        <v>2064.75</v>
      </c>
      <c r="F260" s="56">
        <f t="shared" si="227"/>
        <v>3492.93</v>
      </c>
      <c r="G260" s="56">
        <f>SUM(G261:G277)</f>
        <v>3727.83</v>
      </c>
      <c r="H260" s="56">
        <f t="shared" si="227"/>
        <v>5006.0099999999993</v>
      </c>
      <c r="I260" s="56">
        <f t="shared" si="227"/>
        <v>4075.5900000000011</v>
      </c>
      <c r="J260" s="56">
        <f t="shared" si="227"/>
        <v>4269.8100000000004</v>
      </c>
      <c r="K260" s="56">
        <f t="shared" si="227"/>
        <v>4450.4699999999993</v>
      </c>
      <c r="L260" s="56">
        <f t="shared" si="227"/>
        <v>4265.2900000000009</v>
      </c>
      <c r="M260" s="56">
        <f t="shared" si="227"/>
        <v>4328.5233333333335</v>
      </c>
      <c r="N260" s="56">
        <f t="shared" si="227"/>
        <v>4348.0944444444449</v>
      </c>
      <c r="O260" s="56">
        <f t="shared" si="227"/>
        <v>4313.9692592592592</v>
      </c>
      <c r="P260" s="56">
        <f t="shared" si="227"/>
        <v>45431.847037037041</v>
      </c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26"/>
      <c r="BM260" s="126"/>
      <c r="BN260" s="126"/>
      <c r="BO260" s="126"/>
      <c r="BP260" s="126"/>
      <c r="BQ260" s="126"/>
      <c r="BR260" s="126"/>
      <c r="BS260" s="126"/>
      <c r="BT260" s="126"/>
      <c r="BU260" s="126"/>
      <c r="BV260" s="126"/>
      <c r="BW260" s="126"/>
      <c r="BX260" s="126"/>
      <c r="BY260" s="126"/>
      <c r="BZ260" s="126"/>
      <c r="CA260" s="126"/>
      <c r="CB260" s="126"/>
      <c r="CC260" s="126"/>
      <c r="CD260" s="126"/>
      <c r="CE260" s="126"/>
      <c r="CF260" s="126"/>
      <c r="CG260" s="126"/>
      <c r="CH260" s="126"/>
      <c r="CI260" s="126"/>
      <c r="CJ260" s="126"/>
      <c r="CK260" s="126"/>
      <c r="CL260" s="126"/>
      <c r="CM260" s="126"/>
      <c r="CN260" s="126"/>
      <c r="CO260" s="126"/>
      <c r="CP260" s="126"/>
      <c r="CQ260" s="126"/>
      <c r="CR260" s="126"/>
      <c r="CS260" s="126"/>
      <c r="CT260" s="126"/>
      <c r="CU260" s="126"/>
      <c r="CV260" s="126"/>
      <c r="CW260" s="126"/>
      <c r="CX260" s="126"/>
      <c r="CY260" s="126"/>
      <c r="CZ260" s="126"/>
      <c r="DA260" s="126"/>
      <c r="DB260" s="126"/>
      <c r="DC260" s="126"/>
      <c r="DD260" s="126"/>
      <c r="DE260" s="126"/>
      <c r="DF260" s="126"/>
      <c r="DG260" s="126"/>
      <c r="DH260" s="126"/>
      <c r="DI260" s="126"/>
      <c r="DJ260" s="126"/>
      <c r="DK260" s="126"/>
      <c r="DL260" s="126"/>
      <c r="DM260" s="126"/>
      <c r="DN260" s="126"/>
      <c r="DO260" s="126"/>
      <c r="DP260" s="126"/>
      <c r="DQ260" s="126"/>
      <c r="DR260" s="126"/>
      <c r="DS260" s="126"/>
      <c r="DT260" s="126"/>
      <c r="DU260" s="126"/>
      <c r="DV260" s="126"/>
      <c r="DW260" s="126"/>
      <c r="DX260" s="126"/>
      <c r="DY260" s="126"/>
      <c r="DZ260" s="126"/>
      <c r="EA260" s="126"/>
      <c r="EB260" s="126"/>
      <c r="EC260" s="126"/>
      <c r="ED260" s="126"/>
      <c r="EE260" s="126"/>
      <c r="EF260" s="126"/>
      <c r="EG260" s="126"/>
      <c r="EH260" s="126"/>
      <c r="EI260" s="126"/>
      <c r="EJ260" s="126"/>
      <c r="EK260" s="126"/>
      <c r="EL260" s="126"/>
      <c r="EM260" s="126"/>
      <c r="EN260" s="126"/>
      <c r="EO260" s="126"/>
      <c r="EP260" s="126"/>
      <c r="EQ260" s="126"/>
      <c r="ER260" s="126"/>
      <c r="ES260" s="126"/>
      <c r="ET260" s="126"/>
      <c r="EU260" s="126"/>
      <c r="EV260" s="126"/>
      <c r="EW260" s="126"/>
      <c r="EX260" s="126"/>
      <c r="EY260" s="126"/>
      <c r="EZ260" s="126"/>
      <c r="FA260" s="126"/>
      <c r="FB260" s="126"/>
      <c r="FC260" s="126"/>
      <c r="FD260" s="126"/>
      <c r="FE260" s="126"/>
      <c r="FF260" s="126"/>
      <c r="FG260" s="126"/>
      <c r="FH260" s="126"/>
      <c r="FI260" s="126"/>
      <c r="FJ260" s="126"/>
      <c r="FK260" s="126"/>
      <c r="FL260" s="126"/>
      <c r="FM260" s="126"/>
      <c r="FN260" s="126"/>
      <c r="FO260" s="126"/>
      <c r="FP260" s="126"/>
      <c r="FQ260" s="126"/>
      <c r="FR260" s="126"/>
      <c r="FS260" s="126"/>
      <c r="FT260" s="126"/>
      <c r="FU260" s="126"/>
      <c r="FV260" s="126"/>
      <c r="FW260" s="126"/>
      <c r="FX260" s="126"/>
      <c r="FY260" s="126"/>
      <c r="FZ260" s="126"/>
      <c r="GA260" s="126"/>
      <c r="GB260" s="126"/>
      <c r="GC260" s="126"/>
      <c r="GD260" s="126"/>
      <c r="GE260" s="126"/>
      <c r="GF260" s="126"/>
      <c r="GG260" s="126"/>
      <c r="GH260" s="126"/>
      <c r="GI260" s="126"/>
      <c r="GJ260" s="126"/>
      <c r="GK260" s="126"/>
      <c r="GL260" s="126"/>
      <c r="GM260" s="126"/>
      <c r="GN260" s="126"/>
      <c r="GO260" s="126"/>
      <c r="GP260" s="126"/>
      <c r="GQ260" s="126"/>
      <c r="GR260" s="126"/>
      <c r="GS260" s="126"/>
      <c r="GT260" s="126"/>
      <c r="GU260" s="126"/>
      <c r="GV260" s="126"/>
      <c r="GW260" s="126"/>
      <c r="GX260" s="126"/>
      <c r="GY260" s="126"/>
      <c r="GZ260" s="126"/>
      <c r="HA260" s="126"/>
      <c r="HB260" s="126"/>
      <c r="HC260" s="126"/>
      <c r="HD260" s="126"/>
      <c r="HE260" s="126"/>
      <c r="HF260" s="126"/>
      <c r="HG260" s="126"/>
      <c r="HH260" s="126"/>
      <c r="HI260" s="126"/>
      <c r="HJ260" s="126"/>
      <c r="HK260" s="126"/>
      <c r="HL260" s="126"/>
      <c r="HM260" s="126"/>
      <c r="HN260" s="126"/>
      <c r="HO260" s="126"/>
      <c r="HP260" s="126"/>
      <c r="HQ260" s="126"/>
    </row>
    <row r="261" spans="1:242" s="149" customFormat="1" ht="12" customHeight="1">
      <c r="A261" s="93" t="s">
        <v>1969</v>
      </c>
      <c r="B261" s="111" t="s">
        <v>403</v>
      </c>
      <c r="C261" s="123" t="s">
        <v>402</v>
      </c>
      <c r="D261" s="58">
        <v>379.5</v>
      </c>
      <c r="E261" s="58">
        <v>870.93</v>
      </c>
      <c r="F261" s="58">
        <v>1390.16</v>
      </c>
      <c r="G261" s="58">
        <v>1506.14</v>
      </c>
      <c r="H261" s="58">
        <v>1960.13</v>
      </c>
      <c r="I261" s="58">
        <f>SUM(F261:H261)/3</f>
        <v>1618.8100000000002</v>
      </c>
      <c r="J261" s="58">
        <f t="shared" ref="J261:O276" si="228">SUM(G261:I261)/3</f>
        <v>1695.0266666666669</v>
      </c>
      <c r="K261" s="58">
        <f t="shared" si="228"/>
        <v>1757.9888888888891</v>
      </c>
      <c r="L261" s="58">
        <f t="shared" si="228"/>
        <v>1690.6085185185186</v>
      </c>
      <c r="M261" s="58">
        <f t="shared" si="228"/>
        <v>1714.5413580246914</v>
      </c>
      <c r="N261" s="58">
        <f t="shared" si="228"/>
        <v>1721.046255144033</v>
      </c>
      <c r="O261" s="58">
        <f t="shared" si="228"/>
        <v>1708.7320438957477</v>
      </c>
      <c r="P261" s="58">
        <f>SUM(D261:O261)</f>
        <v>18013.613731138546</v>
      </c>
      <c r="HR261" s="150"/>
      <c r="HS261" s="150"/>
      <c r="HT261" s="150"/>
      <c r="HU261" s="150"/>
      <c r="HV261" s="150"/>
      <c r="HW261" s="150"/>
      <c r="HX261" s="150"/>
      <c r="HY261" s="150"/>
      <c r="HZ261" s="150"/>
      <c r="IA261" s="150"/>
      <c r="IB261" s="150"/>
      <c r="IC261" s="150"/>
      <c r="ID261" s="150"/>
      <c r="IE261" s="150"/>
      <c r="IF261" s="150"/>
      <c r="IG261" s="150"/>
      <c r="IH261" s="150"/>
    </row>
    <row r="262" spans="1:242" s="149" customFormat="1" ht="12" customHeight="1">
      <c r="A262" s="93" t="s">
        <v>1970</v>
      </c>
      <c r="B262" s="111" t="s">
        <v>406</v>
      </c>
      <c r="C262" s="123" t="s">
        <v>405</v>
      </c>
      <c r="D262" s="58">
        <v>0</v>
      </c>
      <c r="E262" s="58">
        <v>0</v>
      </c>
      <c r="F262" s="58">
        <v>0</v>
      </c>
      <c r="G262" s="58"/>
      <c r="H262" s="58"/>
      <c r="I262" s="58">
        <f t="shared" ref="I262:I277" si="229">SUM(F262:H262)/3</f>
        <v>0</v>
      </c>
      <c r="J262" s="58">
        <f t="shared" si="228"/>
        <v>0</v>
      </c>
      <c r="K262" s="58">
        <f t="shared" si="228"/>
        <v>0</v>
      </c>
      <c r="L262" s="58">
        <f t="shared" si="228"/>
        <v>0</v>
      </c>
      <c r="M262" s="58">
        <f t="shared" si="228"/>
        <v>0</v>
      </c>
      <c r="N262" s="58">
        <f t="shared" si="228"/>
        <v>0</v>
      </c>
      <c r="O262" s="58">
        <f t="shared" si="228"/>
        <v>0</v>
      </c>
      <c r="P262" s="58">
        <f t="shared" ref="P262:P296" si="230">SUM(D262:O262)</f>
        <v>0</v>
      </c>
      <c r="HR262" s="150"/>
      <c r="HS262" s="150"/>
      <c r="HT262" s="150"/>
      <c r="HU262" s="150"/>
      <c r="HV262" s="150"/>
      <c r="HW262" s="150"/>
      <c r="HX262" s="150"/>
      <c r="HY262" s="150"/>
      <c r="HZ262" s="150"/>
      <c r="IA262" s="150"/>
      <c r="IB262" s="150"/>
      <c r="IC262" s="150"/>
      <c r="ID262" s="150"/>
      <c r="IE262" s="150"/>
      <c r="IF262" s="150"/>
      <c r="IG262" s="150"/>
      <c r="IH262" s="150"/>
    </row>
    <row r="263" spans="1:242" s="149" customFormat="1" ht="12" customHeight="1">
      <c r="A263" s="93" t="s">
        <v>1971</v>
      </c>
      <c r="B263" s="111" t="s">
        <v>409</v>
      </c>
      <c r="C263" s="123" t="s">
        <v>408</v>
      </c>
      <c r="D263" s="58">
        <v>0</v>
      </c>
      <c r="E263" s="58">
        <v>0</v>
      </c>
      <c r="F263" s="58">
        <v>0</v>
      </c>
      <c r="G263" s="58"/>
      <c r="H263" s="58"/>
      <c r="I263" s="58">
        <f t="shared" si="229"/>
        <v>0</v>
      </c>
      <c r="J263" s="58">
        <f t="shared" si="228"/>
        <v>0</v>
      </c>
      <c r="K263" s="58">
        <f t="shared" si="228"/>
        <v>0</v>
      </c>
      <c r="L263" s="58">
        <f t="shared" si="228"/>
        <v>0</v>
      </c>
      <c r="M263" s="58">
        <f t="shared" si="228"/>
        <v>0</v>
      </c>
      <c r="N263" s="58">
        <f t="shared" si="228"/>
        <v>0</v>
      </c>
      <c r="O263" s="58">
        <f t="shared" si="228"/>
        <v>0</v>
      </c>
      <c r="P263" s="58">
        <f t="shared" si="230"/>
        <v>0</v>
      </c>
      <c r="HR263" s="150"/>
      <c r="HS263" s="150"/>
      <c r="HT263" s="150"/>
      <c r="HU263" s="150"/>
      <c r="HV263" s="150"/>
      <c r="HW263" s="150"/>
      <c r="HX263" s="150"/>
      <c r="HY263" s="150"/>
      <c r="HZ263" s="150"/>
      <c r="IA263" s="150"/>
      <c r="IB263" s="150"/>
      <c r="IC263" s="150"/>
      <c r="ID263" s="150"/>
      <c r="IE263" s="150"/>
      <c r="IF263" s="150"/>
      <c r="IG263" s="150"/>
      <c r="IH263" s="150"/>
    </row>
    <row r="264" spans="1:242" s="149" customFormat="1" ht="12" customHeight="1">
      <c r="A264" s="93" t="s">
        <v>1972</v>
      </c>
      <c r="B264" s="111" t="s">
        <v>427</v>
      </c>
      <c r="C264" s="123" t="s">
        <v>426</v>
      </c>
      <c r="D264" s="58">
        <v>0.11</v>
      </c>
      <c r="E264" s="58">
        <v>0.11</v>
      </c>
      <c r="F264" s="58">
        <v>0.49</v>
      </c>
      <c r="G264" s="58">
        <v>0.86</v>
      </c>
      <c r="H264" s="58">
        <v>1.52</v>
      </c>
      <c r="I264" s="58">
        <f t="shared" si="229"/>
        <v>0.95666666666666667</v>
      </c>
      <c r="J264" s="58">
        <f t="shared" si="228"/>
        <v>1.1122222222222222</v>
      </c>
      <c r="K264" s="58">
        <f t="shared" si="228"/>
        <v>1.1962962962962962</v>
      </c>
      <c r="L264" s="58">
        <f t="shared" si="228"/>
        <v>1.0883950617283951</v>
      </c>
      <c r="M264" s="58">
        <f t="shared" si="228"/>
        <v>1.1323045267489711</v>
      </c>
      <c r="N264" s="58">
        <f t="shared" si="228"/>
        <v>1.1389986282578874</v>
      </c>
      <c r="O264" s="58">
        <f t="shared" si="228"/>
        <v>1.1198994055784179</v>
      </c>
      <c r="P264" s="58">
        <f t="shared" si="230"/>
        <v>10.834782807498856</v>
      </c>
      <c r="HR264" s="150"/>
      <c r="HS264" s="150"/>
      <c r="HT264" s="150"/>
      <c r="HU264" s="150"/>
      <c r="HV264" s="150"/>
      <c r="HW264" s="150"/>
      <c r="HX264" s="150"/>
      <c r="HY264" s="150"/>
      <c r="HZ264" s="150"/>
      <c r="IA264" s="150"/>
      <c r="IB264" s="150"/>
      <c r="IC264" s="150"/>
      <c r="ID264" s="150"/>
      <c r="IE264" s="150"/>
      <c r="IF264" s="150"/>
      <c r="IG264" s="150"/>
      <c r="IH264" s="150"/>
    </row>
    <row r="265" spans="1:242" s="149" customFormat="1" ht="12" customHeight="1">
      <c r="A265" s="93" t="s">
        <v>1973</v>
      </c>
      <c r="B265" s="111" t="s">
        <v>1544</v>
      </c>
      <c r="C265" s="123" t="s">
        <v>441</v>
      </c>
      <c r="D265" s="58">
        <v>170.15</v>
      </c>
      <c r="E265" s="58">
        <v>152.83000000000001</v>
      </c>
      <c r="F265" s="58">
        <v>242.22</v>
      </c>
      <c r="G265" s="58">
        <v>272.98</v>
      </c>
      <c r="H265" s="58">
        <v>396.86</v>
      </c>
      <c r="I265" s="58">
        <f t="shared" si="229"/>
        <v>304.02000000000004</v>
      </c>
      <c r="J265" s="58">
        <f t="shared" si="228"/>
        <v>324.62000000000006</v>
      </c>
      <c r="K265" s="58">
        <f t="shared" si="228"/>
        <v>341.83333333333343</v>
      </c>
      <c r="L265" s="58">
        <f t="shared" si="228"/>
        <v>323.49111111111119</v>
      </c>
      <c r="M265" s="58">
        <f t="shared" si="228"/>
        <v>329.98148148148158</v>
      </c>
      <c r="N265" s="58">
        <f t="shared" si="228"/>
        <v>331.76864197530875</v>
      </c>
      <c r="O265" s="58">
        <f t="shared" si="228"/>
        <v>328.4137448559672</v>
      </c>
      <c r="P265" s="58">
        <f t="shared" si="230"/>
        <v>3519.1683127572023</v>
      </c>
      <c r="HR265" s="150"/>
      <c r="HS265" s="150"/>
      <c r="HT265" s="150"/>
      <c r="HU265" s="150"/>
      <c r="HV265" s="150"/>
      <c r="HW265" s="150"/>
      <c r="HX265" s="150"/>
      <c r="HY265" s="150"/>
      <c r="HZ265" s="150"/>
      <c r="IA265" s="150"/>
      <c r="IB265" s="150"/>
      <c r="IC265" s="150"/>
      <c r="ID265" s="150"/>
      <c r="IE265" s="150"/>
      <c r="IF265" s="150"/>
      <c r="IG265" s="150"/>
      <c r="IH265" s="150"/>
    </row>
    <row r="266" spans="1:242" s="149" customFormat="1" ht="12" customHeight="1">
      <c r="A266" s="93" t="s">
        <v>1974</v>
      </c>
      <c r="B266" s="111" t="s">
        <v>460</v>
      </c>
      <c r="C266" s="123" t="s">
        <v>459</v>
      </c>
      <c r="D266" s="58">
        <v>0.33</v>
      </c>
      <c r="E266" s="58">
        <v>0.33</v>
      </c>
      <c r="F266" s="58">
        <v>1.49</v>
      </c>
      <c r="G266" s="58">
        <v>2.1</v>
      </c>
      <c r="H266" s="58">
        <v>2.89</v>
      </c>
      <c r="I266" s="58">
        <f t="shared" si="229"/>
        <v>2.16</v>
      </c>
      <c r="J266" s="58">
        <f t="shared" si="228"/>
        <v>2.3833333333333333</v>
      </c>
      <c r="K266" s="58">
        <f t="shared" si="228"/>
        <v>2.4777777777777779</v>
      </c>
      <c r="L266" s="58">
        <f t="shared" si="228"/>
        <v>2.3403703703703704</v>
      </c>
      <c r="M266" s="58">
        <f t="shared" si="228"/>
        <v>2.4004938271604939</v>
      </c>
      <c r="N266" s="58">
        <f t="shared" si="228"/>
        <v>2.4062139917695475</v>
      </c>
      <c r="O266" s="58">
        <f t="shared" si="228"/>
        <v>2.3823593964334706</v>
      </c>
      <c r="P266" s="58">
        <f t="shared" si="230"/>
        <v>23.690548696844992</v>
      </c>
      <c r="HR266" s="150"/>
      <c r="HS266" s="150"/>
      <c r="HT266" s="150"/>
      <c r="HU266" s="150"/>
      <c r="HV266" s="150"/>
      <c r="HW266" s="150"/>
      <c r="HX266" s="150"/>
      <c r="HY266" s="150"/>
      <c r="HZ266" s="150"/>
      <c r="IA266" s="150"/>
      <c r="IB266" s="150"/>
      <c r="IC266" s="150"/>
      <c r="ID266" s="150"/>
      <c r="IE266" s="150"/>
      <c r="IF266" s="150"/>
      <c r="IG266" s="150"/>
      <c r="IH266" s="150"/>
    </row>
    <row r="267" spans="1:242" s="149" customFormat="1" ht="12" customHeight="1">
      <c r="A267" s="93" t="s">
        <v>1975</v>
      </c>
      <c r="B267" s="93" t="s">
        <v>1976</v>
      </c>
      <c r="C267" s="94" t="s">
        <v>462</v>
      </c>
      <c r="D267" s="58">
        <v>8.1199999999999992</v>
      </c>
      <c r="E267" s="58">
        <v>7.8</v>
      </c>
      <c r="F267" s="58">
        <v>36.08</v>
      </c>
      <c r="G267" s="58">
        <v>62.55</v>
      </c>
      <c r="H267" s="58">
        <v>111.43</v>
      </c>
      <c r="I267" s="58">
        <f t="shared" si="229"/>
        <v>70.02</v>
      </c>
      <c r="J267" s="58">
        <f t="shared" si="228"/>
        <v>81.333333333333329</v>
      </c>
      <c r="K267" s="58">
        <f t="shared" si="228"/>
        <v>87.594444444444434</v>
      </c>
      <c r="L267" s="58">
        <f t="shared" si="228"/>
        <v>79.649259259259253</v>
      </c>
      <c r="M267" s="58">
        <f t="shared" si="228"/>
        <v>82.859012345679005</v>
      </c>
      <c r="N267" s="58">
        <f t="shared" si="228"/>
        <v>83.367572016460898</v>
      </c>
      <c r="O267" s="58">
        <f t="shared" si="228"/>
        <v>81.958614540466385</v>
      </c>
      <c r="P267" s="58">
        <f t="shared" si="230"/>
        <v>792.76223593964346</v>
      </c>
      <c r="HR267" s="150"/>
      <c r="HS267" s="150"/>
      <c r="HT267" s="150"/>
      <c r="HU267" s="150"/>
      <c r="HV267" s="150"/>
      <c r="HW267" s="150"/>
      <c r="HX267" s="150"/>
      <c r="HY267" s="150"/>
      <c r="HZ267" s="150"/>
      <c r="IA267" s="150"/>
      <c r="IB267" s="150"/>
      <c r="IC267" s="150"/>
      <c r="ID267" s="150"/>
      <c r="IE267" s="150"/>
      <c r="IF267" s="150"/>
      <c r="IG267" s="150"/>
      <c r="IH267" s="150"/>
    </row>
    <row r="268" spans="1:242" s="149" customFormat="1" ht="12" customHeight="1">
      <c r="A268" s="93" t="s">
        <v>1977</v>
      </c>
      <c r="B268" s="93" t="s">
        <v>472</v>
      </c>
      <c r="C268" s="94" t="s">
        <v>471</v>
      </c>
      <c r="D268" s="58">
        <v>197.23</v>
      </c>
      <c r="E268" s="58">
        <v>26.61</v>
      </c>
      <c r="F268" s="58">
        <v>125.39</v>
      </c>
      <c r="G268" s="58">
        <v>66.23</v>
      </c>
      <c r="H268" s="58">
        <v>247.37</v>
      </c>
      <c r="I268" s="58">
        <f t="shared" si="229"/>
        <v>146.33000000000001</v>
      </c>
      <c r="J268" s="58">
        <f t="shared" si="228"/>
        <v>153.31000000000003</v>
      </c>
      <c r="K268" s="58">
        <f t="shared" si="228"/>
        <v>182.3366666666667</v>
      </c>
      <c r="L268" s="58">
        <f t="shared" si="228"/>
        <v>160.65888888888892</v>
      </c>
      <c r="M268" s="58">
        <f t="shared" si="228"/>
        <v>165.43518518518522</v>
      </c>
      <c r="N268" s="58">
        <f t="shared" si="228"/>
        <v>169.47691358024693</v>
      </c>
      <c r="O268" s="58">
        <f t="shared" si="228"/>
        <v>165.190329218107</v>
      </c>
      <c r="P268" s="58">
        <f t="shared" si="230"/>
        <v>1805.5679835390949</v>
      </c>
      <c r="HR268" s="150"/>
      <c r="HS268" s="150"/>
      <c r="HT268" s="150"/>
      <c r="HU268" s="150"/>
      <c r="HV268" s="150"/>
      <c r="HW268" s="150"/>
      <c r="HX268" s="150"/>
      <c r="HY268" s="150"/>
      <c r="HZ268" s="150"/>
      <c r="IA268" s="150"/>
      <c r="IB268" s="150"/>
      <c r="IC268" s="150"/>
      <c r="ID268" s="150"/>
      <c r="IE268" s="150"/>
      <c r="IF268" s="150"/>
      <c r="IG268" s="150"/>
      <c r="IH268" s="150"/>
    </row>
    <row r="269" spans="1:242" s="149" customFormat="1" ht="12" customHeight="1">
      <c r="A269" s="93" t="s">
        <v>1978</v>
      </c>
      <c r="B269" s="93" t="s">
        <v>1979</v>
      </c>
      <c r="C269" s="94" t="s">
        <v>474</v>
      </c>
      <c r="D269" s="58">
        <v>60.28</v>
      </c>
      <c r="E269" s="58">
        <v>8.98</v>
      </c>
      <c r="F269" s="58">
        <v>51.13</v>
      </c>
      <c r="G269" s="58">
        <v>29.58</v>
      </c>
      <c r="H269" s="58">
        <v>115.91</v>
      </c>
      <c r="I269" s="58">
        <f t="shared" si="229"/>
        <v>65.540000000000006</v>
      </c>
      <c r="J269" s="58">
        <f t="shared" si="228"/>
        <v>70.343333333333348</v>
      </c>
      <c r="K269" s="58">
        <f t="shared" si="228"/>
        <v>83.931111111111122</v>
      </c>
      <c r="L269" s="58">
        <f t="shared" si="228"/>
        <v>73.271481481481487</v>
      </c>
      <c r="M269" s="58">
        <f t="shared" si="228"/>
        <v>75.848641975308652</v>
      </c>
      <c r="N269" s="58">
        <f t="shared" si="228"/>
        <v>77.683744855967092</v>
      </c>
      <c r="O269" s="58">
        <f t="shared" si="228"/>
        <v>75.601289437585748</v>
      </c>
      <c r="P269" s="58">
        <f t="shared" si="230"/>
        <v>788.09960219478751</v>
      </c>
      <c r="HR269" s="150"/>
      <c r="HS269" s="150"/>
      <c r="HT269" s="150"/>
      <c r="HU269" s="150"/>
      <c r="HV269" s="150"/>
      <c r="HW269" s="150"/>
      <c r="HX269" s="150"/>
      <c r="HY269" s="150"/>
      <c r="HZ269" s="150"/>
      <c r="IA269" s="150"/>
      <c r="IB269" s="150"/>
      <c r="IC269" s="150"/>
      <c r="ID269" s="150"/>
      <c r="IE269" s="150"/>
      <c r="IF269" s="150"/>
      <c r="IG269" s="150"/>
      <c r="IH269" s="150"/>
    </row>
    <row r="270" spans="1:242" s="149" customFormat="1" ht="12" customHeight="1">
      <c r="A270" s="93" t="s">
        <v>1980</v>
      </c>
      <c r="B270" s="93" t="s">
        <v>478</v>
      </c>
      <c r="C270" s="94" t="s">
        <v>477</v>
      </c>
      <c r="D270" s="58">
        <v>18.8</v>
      </c>
      <c r="E270" s="58">
        <v>18.09</v>
      </c>
      <c r="F270" s="58">
        <v>83.61</v>
      </c>
      <c r="G270" s="58">
        <v>144.94999999999999</v>
      </c>
      <c r="H270" s="58">
        <v>258.25</v>
      </c>
      <c r="I270" s="58">
        <f t="shared" si="229"/>
        <v>162.27000000000001</v>
      </c>
      <c r="J270" s="58">
        <f t="shared" si="228"/>
        <v>188.49</v>
      </c>
      <c r="K270" s="58">
        <f t="shared" si="228"/>
        <v>203.00333333333333</v>
      </c>
      <c r="L270" s="58">
        <f t="shared" si="228"/>
        <v>184.58777777777777</v>
      </c>
      <c r="M270" s="58">
        <f t="shared" si="228"/>
        <v>192.02703703703705</v>
      </c>
      <c r="N270" s="58">
        <f t="shared" si="228"/>
        <v>193.20604938271606</v>
      </c>
      <c r="O270" s="58">
        <f t="shared" si="228"/>
        <v>189.94028806584365</v>
      </c>
      <c r="P270" s="58">
        <f t="shared" si="230"/>
        <v>1837.2244855967078</v>
      </c>
      <c r="HR270" s="150"/>
      <c r="HS270" s="150"/>
      <c r="HT270" s="150"/>
      <c r="HU270" s="150"/>
      <c r="HV270" s="150"/>
      <c r="HW270" s="150"/>
      <c r="HX270" s="150"/>
      <c r="HY270" s="150"/>
      <c r="HZ270" s="150"/>
      <c r="IA270" s="150"/>
      <c r="IB270" s="150"/>
      <c r="IC270" s="150"/>
      <c r="ID270" s="150"/>
      <c r="IE270" s="150"/>
      <c r="IF270" s="150"/>
      <c r="IG270" s="150"/>
      <c r="IH270" s="150"/>
    </row>
    <row r="271" spans="1:242" s="149" customFormat="1" ht="12" customHeight="1">
      <c r="A271" s="93" t="s">
        <v>1981</v>
      </c>
      <c r="B271" s="93" t="s">
        <v>1545</v>
      </c>
      <c r="C271" s="94" t="s">
        <v>1546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f t="shared" si="229"/>
        <v>0</v>
      </c>
      <c r="J271" s="58">
        <f t="shared" si="228"/>
        <v>0</v>
      </c>
      <c r="K271" s="58">
        <f t="shared" si="228"/>
        <v>0</v>
      </c>
      <c r="L271" s="58">
        <f t="shared" si="228"/>
        <v>0</v>
      </c>
      <c r="M271" s="58">
        <f t="shared" si="228"/>
        <v>0</v>
      </c>
      <c r="N271" s="58">
        <f t="shared" si="228"/>
        <v>0</v>
      </c>
      <c r="O271" s="58">
        <f t="shared" si="228"/>
        <v>0</v>
      </c>
      <c r="P271" s="58">
        <f t="shared" si="230"/>
        <v>0</v>
      </c>
      <c r="HR271" s="150"/>
      <c r="HS271" s="150"/>
      <c r="HT271" s="150"/>
      <c r="HU271" s="150"/>
      <c r="HV271" s="150"/>
      <c r="HW271" s="150"/>
      <c r="HX271" s="150"/>
      <c r="HY271" s="150"/>
      <c r="HZ271" s="150"/>
      <c r="IA271" s="150"/>
      <c r="IB271" s="150"/>
      <c r="IC271" s="150"/>
      <c r="ID271" s="150"/>
      <c r="IE271" s="150"/>
      <c r="IF271" s="150"/>
      <c r="IG271" s="150"/>
      <c r="IH271" s="150"/>
    </row>
    <row r="272" spans="1:242" s="149" customFormat="1" ht="12" customHeight="1">
      <c r="A272" s="93" t="s">
        <v>1982</v>
      </c>
      <c r="B272" s="93" t="s">
        <v>1547</v>
      </c>
      <c r="C272" s="94" t="s">
        <v>1548</v>
      </c>
      <c r="D272" s="58">
        <v>0</v>
      </c>
      <c r="E272" s="58">
        <v>0</v>
      </c>
      <c r="F272" s="58">
        <v>0</v>
      </c>
      <c r="G272" s="58">
        <v>0</v>
      </c>
      <c r="H272" s="58"/>
      <c r="I272" s="58">
        <f t="shared" si="229"/>
        <v>0</v>
      </c>
      <c r="J272" s="58">
        <f t="shared" si="228"/>
        <v>0</v>
      </c>
      <c r="K272" s="58">
        <f t="shared" si="228"/>
        <v>0</v>
      </c>
      <c r="L272" s="58">
        <f t="shared" si="228"/>
        <v>0</v>
      </c>
      <c r="M272" s="58">
        <f t="shared" si="228"/>
        <v>0</v>
      </c>
      <c r="N272" s="58">
        <f t="shared" si="228"/>
        <v>0</v>
      </c>
      <c r="O272" s="58">
        <f t="shared" si="228"/>
        <v>0</v>
      </c>
      <c r="P272" s="58">
        <f t="shared" si="230"/>
        <v>0</v>
      </c>
      <c r="HR272" s="150"/>
      <c r="HS272" s="150"/>
      <c r="HT272" s="150"/>
      <c r="HU272" s="150"/>
      <c r="HV272" s="150"/>
      <c r="HW272" s="150"/>
      <c r="HX272" s="150"/>
      <c r="HY272" s="150"/>
      <c r="HZ272" s="150"/>
      <c r="IA272" s="150"/>
      <c r="IB272" s="150"/>
      <c r="IC272" s="150"/>
      <c r="ID272" s="150"/>
      <c r="IE272" s="150"/>
      <c r="IF272" s="150"/>
      <c r="IG272" s="150"/>
      <c r="IH272" s="150"/>
    </row>
    <row r="273" spans="1:242" s="149" customFormat="1" ht="12" customHeight="1">
      <c r="A273" s="93" t="s">
        <v>1983</v>
      </c>
      <c r="B273" s="93" t="s">
        <v>1984</v>
      </c>
      <c r="C273" s="94" t="s">
        <v>1549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f t="shared" si="229"/>
        <v>0</v>
      </c>
      <c r="J273" s="58">
        <f t="shared" si="228"/>
        <v>0</v>
      </c>
      <c r="K273" s="58">
        <f t="shared" si="228"/>
        <v>0</v>
      </c>
      <c r="L273" s="58">
        <f t="shared" si="228"/>
        <v>0</v>
      </c>
      <c r="M273" s="58">
        <f t="shared" si="228"/>
        <v>0</v>
      </c>
      <c r="N273" s="58">
        <f t="shared" si="228"/>
        <v>0</v>
      </c>
      <c r="O273" s="58">
        <f t="shared" si="228"/>
        <v>0</v>
      </c>
      <c r="P273" s="58">
        <f t="shared" si="230"/>
        <v>0</v>
      </c>
      <c r="HR273" s="150"/>
      <c r="HS273" s="150"/>
      <c r="HT273" s="150"/>
      <c r="HU273" s="150"/>
      <c r="HV273" s="150"/>
      <c r="HW273" s="150"/>
      <c r="HX273" s="150"/>
      <c r="HY273" s="150"/>
      <c r="HZ273" s="150"/>
      <c r="IA273" s="150"/>
      <c r="IB273" s="150"/>
      <c r="IC273" s="150"/>
      <c r="ID273" s="150"/>
      <c r="IE273" s="150"/>
      <c r="IF273" s="150"/>
      <c r="IG273" s="150"/>
      <c r="IH273" s="150"/>
    </row>
    <row r="274" spans="1:242" s="149" customFormat="1" ht="12" customHeight="1">
      <c r="A274" s="93" t="s">
        <v>1985</v>
      </c>
      <c r="B274" s="93" t="s">
        <v>1986</v>
      </c>
      <c r="C274" s="94" t="s">
        <v>1987</v>
      </c>
      <c r="D274" s="58">
        <v>169.38</v>
      </c>
      <c r="E274" s="58">
        <v>148.94999999999999</v>
      </c>
      <c r="F274" s="58">
        <v>331.43</v>
      </c>
      <c r="G274" s="58">
        <v>444.49</v>
      </c>
      <c r="H274" s="58">
        <v>630.4</v>
      </c>
      <c r="I274" s="58">
        <f t="shared" si="229"/>
        <v>468.77333333333337</v>
      </c>
      <c r="J274" s="58">
        <f t="shared" si="228"/>
        <v>514.55444444444436</v>
      </c>
      <c r="K274" s="58">
        <f t="shared" si="228"/>
        <v>537.90925925925922</v>
      </c>
      <c r="L274" s="58">
        <f t="shared" si="228"/>
        <v>507.07901234567902</v>
      </c>
      <c r="M274" s="58">
        <f t="shared" si="228"/>
        <v>519.84757201646096</v>
      </c>
      <c r="N274" s="58">
        <f t="shared" si="228"/>
        <v>521.61194787379975</v>
      </c>
      <c r="O274" s="58">
        <f t="shared" si="228"/>
        <v>516.17951074531322</v>
      </c>
      <c r="P274" s="58">
        <f t="shared" si="230"/>
        <v>5310.6050800182911</v>
      </c>
      <c r="HR274" s="150"/>
      <c r="HS274" s="150"/>
      <c r="HT274" s="150"/>
      <c r="HU274" s="150"/>
      <c r="HV274" s="150"/>
      <c r="HW274" s="150"/>
      <c r="HX274" s="150"/>
      <c r="HY274" s="150"/>
      <c r="HZ274" s="150"/>
      <c r="IA274" s="150"/>
      <c r="IB274" s="150"/>
      <c r="IC274" s="150"/>
      <c r="ID274" s="150"/>
      <c r="IE274" s="150"/>
      <c r="IF274" s="150"/>
      <c r="IG274" s="150"/>
      <c r="IH274" s="150"/>
    </row>
    <row r="275" spans="1:242" s="149" customFormat="1" ht="12" customHeight="1">
      <c r="A275" s="93" t="s">
        <v>3292</v>
      </c>
      <c r="B275" s="93" t="s">
        <v>3295</v>
      </c>
      <c r="C275" s="94" t="s">
        <v>3298</v>
      </c>
      <c r="D275" s="58">
        <v>0.15</v>
      </c>
      <c r="E275" s="58">
        <v>0.15</v>
      </c>
      <c r="F275" s="58">
        <v>0.67</v>
      </c>
      <c r="G275" s="58">
        <v>1.17</v>
      </c>
      <c r="H275" s="58">
        <v>2.08</v>
      </c>
      <c r="I275" s="58">
        <f t="shared" si="229"/>
        <v>1.3066666666666666</v>
      </c>
      <c r="J275" s="58">
        <f t="shared" si="228"/>
        <v>1.518888888888889</v>
      </c>
      <c r="K275" s="58">
        <f t="shared" si="228"/>
        <v>1.6351851851851853</v>
      </c>
      <c r="L275" s="58">
        <f t="shared" si="228"/>
        <v>1.4869135802469138</v>
      </c>
      <c r="M275" s="58">
        <f t="shared" si="228"/>
        <v>1.5469958847736629</v>
      </c>
      <c r="N275" s="58">
        <f t="shared" si="228"/>
        <v>1.5563648834019208</v>
      </c>
      <c r="O275" s="58">
        <f t="shared" si="228"/>
        <v>1.5300914494741658</v>
      </c>
      <c r="P275" s="58">
        <f t="shared" si="230"/>
        <v>14.801106538637404</v>
      </c>
      <c r="HR275" s="150"/>
      <c r="HS275" s="150"/>
      <c r="HT275" s="150"/>
      <c r="HU275" s="150"/>
      <c r="HV275" s="150"/>
      <c r="HW275" s="150"/>
      <c r="HX275" s="150"/>
      <c r="HY275" s="150"/>
      <c r="HZ275" s="150"/>
      <c r="IA275" s="150"/>
      <c r="IB275" s="150"/>
      <c r="IC275" s="150"/>
      <c r="ID275" s="150"/>
      <c r="IE275" s="150"/>
      <c r="IF275" s="150"/>
      <c r="IG275" s="150"/>
      <c r="IH275" s="150"/>
    </row>
    <row r="276" spans="1:242" s="149" customFormat="1" ht="12" customHeight="1">
      <c r="A276" s="93" t="s">
        <v>3293</v>
      </c>
      <c r="B276" s="93" t="s">
        <v>3296</v>
      </c>
      <c r="C276" s="94" t="s">
        <v>3299</v>
      </c>
      <c r="D276" s="58">
        <v>1.18</v>
      </c>
      <c r="E276" s="58">
        <v>0.04</v>
      </c>
      <c r="F276" s="58">
        <v>0.16</v>
      </c>
      <c r="G276" s="58">
        <v>0.27</v>
      </c>
      <c r="H276" s="58">
        <v>0.49</v>
      </c>
      <c r="I276" s="58">
        <f t="shared" si="229"/>
        <v>0.3066666666666667</v>
      </c>
      <c r="J276" s="58">
        <f t="shared" si="228"/>
        <v>0.35555555555555557</v>
      </c>
      <c r="K276" s="58">
        <f t="shared" si="228"/>
        <v>0.38407407407407407</v>
      </c>
      <c r="L276" s="58">
        <f t="shared" si="228"/>
        <v>0.34876543209876543</v>
      </c>
      <c r="M276" s="58">
        <f t="shared" si="228"/>
        <v>0.36279835390946502</v>
      </c>
      <c r="N276" s="58">
        <f t="shared" si="228"/>
        <v>0.36521262002743482</v>
      </c>
      <c r="O276" s="58">
        <f t="shared" si="228"/>
        <v>0.35892546867855507</v>
      </c>
      <c r="P276" s="58">
        <f t="shared" si="230"/>
        <v>4.6219981710105156</v>
      </c>
      <c r="HR276" s="150"/>
      <c r="HS276" s="150"/>
      <c r="HT276" s="150"/>
      <c r="HU276" s="150"/>
      <c r="HV276" s="150"/>
      <c r="HW276" s="150"/>
      <c r="HX276" s="150"/>
      <c r="HY276" s="150"/>
      <c r="HZ276" s="150"/>
      <c r="IA276" s="150"/>
      <c r="IB276" s="150"/>
      <c r="IC276" s="150"/>
      <c r="ID276" s="150"/>
      <c r="IE276" s="150"/>
      <c r="IF276" s="150"/>
      <c r="IG276" s="150"/>
      <c r="IH276" s="150"/>
    </row>
    <row r="277" spans="1:242" s="149" customFormat="1" ht="12" customHeight="1">
      <c r="A277" s="93" t="s">
        <v>3294</v>
      </c>
      <c r="B277" s="93" t="s">
        <v>3297</v>
      </c>
      <c r="C277" s="94" t="s">
        <v>3300</v>
      </c>
      <c r="D277" s="58">
        <v>83.35</v>
      </c>
      <c r="E277" s="58">
        <v>829.93</v>
      </c>
      <c r="F277" s="58">
        <v>1230.0999999999999</v>
      </c>
      <c r="G277" s="58">
        <v>1196.51</v>
      </c>
      <c r="H277" s="58">
        <v>1278.68</v>
      </c>
      <c r="I277" s="58">
        <f t="shared" si="229"/>
        <v>1235.0966666666666</v>
      </c>
      <c r="J277" s="58">
        <f t="shared" ref="J277" si="231">SUM(G277:I277)/3</f>
        <v>1236.7622222222224</v>
      </c>
      <c r="K277" s="58">
        <f t="shared" ref="K277" si="232">SUM(H277:J277)/3</f>
        <v>1250.1796296296297</v>
      </c>
      <c r="L277" s="58">
        <f t="shared" ref="L277" si="233">SUM(I277:K277)/3</f>
        <v>1240.6795061728396</v>
      </c>
      <c r="M277" s="58">
        <f t="shared" ref="M277" si="234">SUM(J277:L277)/3</f>
        <v>1242.5404526748973</v>
      </c>
      <c r="N277" s="58">
        <f t="shared" ref="N277" si="235">SUM(K277:M277)/3</f>
        <v>1244.4665294924555</v>
      </c>
      <c r="O277" s="58">
        <f t="shared" ref="O277" si="236">SUM(L277:N277)/3</f>
        <v>1242.562162780064</v>
      </c>
      <c r="P277" s="58">
        <f t="shared" si="230"/>
        <v>13310.857169638775</v>
      </c>
      <c r="HR277" s="150"/>
      <c r="HS277" s="150"/>
      <c r="HT277" s="150"/>
      <c r="HU277" s="150"/>
      <c r="HV277" s="150"/>
      <c r="HW277" s="150"/>
      <c r="HX277" s="150"/>
      <c r="HY277" s="150"/>
      <c r="HZ277" s="150"/>
      <c r="IA277" s="150"/>
      <c r="IB277" s="150"/>
      <c r="IC277" s="150"/>
      <c r="ID277" s="150"/>
      <c r="IE277" s="150"/>
      <c r="IF277" s="150"/>
      <c r="IG277" s="150"/>
      <c r="IH277" s="150"/>
    </row>
    <row r="278" spans="1:242" s="104" customFormat="1" ht="33.75" customHeight="1">
      <c r="A278" s="145" t="s">
        <v>1988</v>
      </c>
      <c r="B278" s="146" t="s">
        <v>1989</v>
      </c>
      <c r="C278" s="123"/>
      <c r="D278" s="56">
        <f t="shared" ref="D278:P278" si="237">SUM(D279:D296)</f>
        <v>14849.529999999999</v>
      </c>
      <c r="E278" s="56">
        <f t="shared" si="237"/>
        <v>11425.270000000002</v>
      </c>
      <c r="F278" s="56">
        <f t="shared" si="237"/>
        <v>16067.11</v>
      </c>
      <c r="G278" s="56">
        <f t="shared" si="237"/>
        <v>57562.819999999992</v>
      </c>
      <c r="H278" s="56">
        <f t="shared" si="237"/>
        <v>47496.83</v>
      </c>
      <c r="I278" s="56">
        <f t="shared" si="237"/>
        <v>40375.58666666667</v>
      </c>
      <c r="J278" s="56">
        <f t="shared" si="237"/>
        <v>48478.412222222229</v>
      </c>
      <c r="K278" s="56">
        <f t="shared" si="237"/>
        <v>45450.276296296295</v>
      </c>
      <c r="L278" s="56">
        <f t="shared" si="237"/>
        <v>44768.091728395062</v>
      </c>
      <c r="M278" s="56">
        <f t="shared" si="237"/>
        <v>46232.260082304529</v>
      </c>
      <c r="N278" s="56">
        <f t="shared" si="237"/>
        <v>45483.542702331957</v>
      </c>
      <c r="O278" s="56">
        <f t="shared" si="237"/>
        <v>45494.631504343852</v>
      </c>
      <c r="P278" s="56">
        <f t="shared" si="237"/>
        <v>463684.36120256066</v>
      </c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6"/>
      <c r="BD278" s="126"/>
      <c r="BE278" s="126"/>
      <c r="BF278" s="126"/>
      <c r="BG278" s="126"/>
      <c r="BH278" s="126"/>
      <c r="BI278" s="126"/>
      <c r="BJ278" s="126"/>
      <c r="BK278" s="126"/>
      <c r="BL278" s="126"/>
      <c r="BM278" s="126"/>
      <c r="BN278" s="126"/>
      <c r="BO278" s="126"/>
      <c r="BP278" s="126"/>
      <c r="BQ278" s="126"/>
      <c r="BR278" s="126"/>
      <c r="BS278" s="126"/>
      <c r="BT278" s="126"/>
      <c r="BU278" s="126"/>
      <c r="BV278" s="126"/>
      <c r="BW278" s="126"/>
      <c r="BX278" s="126"/>
      <c r="BY278" s="126"/>
      <c r="BZ278" s="126"/>
      <c r="CA278" s="126"/>
      <c r="CB278" s="126"/>
      <c r="CC278" s="126"/>
      <c r="CD278" s="126"/>
      <c r="CE278" s="126"/>
      <c r="CF278" s="126"/>
      <c r="CG278" s="126"/>
      <c r="CH278" s="126"/>
      <c r="CI278" s="126"/>
      <c r="CJ278" s="126"/>
      <c r="CK278" s="126"/>
      <c r="CL278" s="126"/>
      <c r="CM278" s="126"/>
      <c r="CN278" s="126"/>
      <c r="CO278" s="126"/>
      <c r="CP278" s="126"/>
      <c r="CQ278" s="126"/>
      <c r="CR278" s="126"/>
      <c r="CS278" s="126"/>
      <c r="CT278" s="126"/>
      <c r="CU278" s="126"/>
      <c r="CV278" s="126"/>
      <c r="CW278" s="126"/>
      <c r="CX278" s="126"/>
      <c r="CY278" s="126"/>
      <c r="CZ278" s="126"/>
      <c r="DA278" s="126"/>
      <c r="DB278" s="126"/>
      <c r="DC278" s="126"/>
      <c r="DD278" s="126"/>
      <c r="DE278" s="126"/>
      <c r="DF278" s="126"/>
      <c r="DG278" s="126"/>
      <c r="DH278" s="126"/>
      <c r="DI278" s="126"/>
      <c r="DJ278" s="126"/>
      <c r="DK278" s="126"/>
      <c r="DL278" s="126"/>
      <c r="DM278" s="126"/>
      <c r="DN278" s="126"/>
      <c r="DO278" s="126"/>
      <c r="DP278" s="126"/>
      <c r="DQ278" s="126"/>
      <c r="DR278" s="126"/>
      <c r="DS278" s="126"/>
      <c r="DT278" s="126"/>
      <c r="DU278" s="126"/>
      <c r="DV278" s="126"/>
      <c r="DW278" s="126"/>
      <c r="DX278" s="126"/>
      <c r="DY278" s="126"/>
      <c r="DZ278" s="126"/>
      <c r="EA278" s="126"/>
      <c r="EB278" s="126"/>
      <c r="EC278" s="126"/>
      <c r="ED278" s="126"/>
      <c r="EE278" s="126"/>
      <c r="EF278" s="126"/>
      <c r="EG278" s="126"/>
      <c r="EH278" s="126"/>
      <c r="EI278" s="126"/>
      <c r="EJ278" s="126"/>
      <c r="EK278" s="126"/>
      <c r="EL278" s="126"/>
      <c r="EM278" s="126"/>
      <c r="EN278" s="126"/>
      <c r="EO278" s="126"/>
      <c r="EP278" s="126"/>
      <c r="EQ278" s="126"/>
      <c r="ER278" s="126"/>
      <c r="ES278" s="126"/>
      <c r="ET278" s="126"/>
      <c r="EU278" s="126"/>
      <c r="EV278" s="126"/>
      <c r="EW278" s="126"/>
      <c r="EX278" s="126"/>
      <c r="EY278" s="126"/>
      <c r="EZ278" s="126"/>
      <c r="FA278" s="126"/>
      <c r="FB278" s="126"/>
      <c r="FC278" s="126"/>
      <c r="FD278" s="126"/>
      <c r="FE278" s="126"/>
      <c r="FF278" s="126"/>
      <c r="FG278" s="126"/>
      <c r="FH278" s="126"/>
      <c r="FI278" s="126"/>
      <c r="FJ278" s="126"/>
      <c r="FK278" s="126"/>
      <c r="FL278" s="126"/>
      <c r="FM278" s="126"/>
      <c r="FN278" s="126"/>
      <c r="FO278" s="126"/>
      <c r="FP278" s="126"/>
      <c r="FQ278" s="126"/>
      <c r="FR278" s="126"/>
      <c r="FS278" s="126"/>
      <c r="FT278" s="126"/>
      <c r="FU278" s="126"/>
      <c r="FV278" s="126"/>
      <c r="FW278" s="126"/>
      <c r="FX278" s="126"/>
      <c r="FY278" s="126"/>
      <c r="FZ278" s="126"/>
      <c r="GA278" s="126"/>
      <c r="GB278" s="126"/>
      <c r="GC278" s="126"/>
      <c r="GD278" s="126"/>
      <c r="GE278" s="126"/>
      <c r="GF278" s="126"/>
      <c r="GG278" s="126"/>
      <c r="GH278" s="126"/>
      <c r="GI278" s="126"/>
      <c r="GJ278" s="126"/>
      <c r="GK278" s="126"/>
      <c r="GL278" s="126"/>
      <c r="GM278" s="126"/>
      <c r="GN278" s="126"/>
      <c r="GO278" s="126"/>
      <c r="GP278" s="126"/>
      <c r="GQ278" s="126"/>
      <c r="GR278" s="126"/>
      <c r="GS278" s="126"/>
      <c r="GT278" s="126"/>
      <c r="GU278" s="126"/>
      <c r="GV278" s="126"/>
      <c r="GW278" s="126"/>
      <c r="GX278" s="126"/>
      <c r="GY278" s="126"/>
      <c r="GZ278" s="126"/>
      <c r="HA278" s="126"/>
      <c r="HB278" s="126"/>
      <c r="HC278" s="126"/>
      <c r="HD278" s="126"/>
      <c r="HE278" s="126"/>
      <c r="HF278" s="126"/>
      <c r="HG278" s="126"/>
      <c r="HH278" s="126"/>
      <c r="HI278" s="126"/>
      <c r="HJ278" s="126"/>
      <c r="HK278" s="126"/>
      <c r="HL278" s="126"/>
      <c r="HM278" s="126"/>
      <c r="HN278" s="126"/>
      <c r="HO278" s="126"/>
      <c r="HP278" s="126"/>
      <c r="HQ278" s="126"/>
    </row>
    <row r="279" spans="1:242" s="151" customFormat="1" ht="12" customHeight="1">
      <c r="A279" s="93" t="s">
        <v>1990</v>
      </c>
      <c r="B279" s="111" t="s">
        <v>483</v>
      </c>
      <c r="C279" s="123" t="s">
        <v>482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f>SUM(F279:H279)/3</f>
        <v>0</v>
      </c>
      <c r="J279" s="58">
        <f t="shared" ref="J279:O294" si="238">SUM(G279:I279)/3</f>
        <v>0</v>
      </c>
      <c r="K279" s="58">
        <f t="shared" si="238"/>
        <v>0</v>
      </c>
      <c r="L279" s="58">
        <f t="shared" si="238"/>
        <v>0</v>
      </c>
      <c r="M279" s="58">
        <f t="shared" si="238"/>
        <v>0</v>
      </c>
      <c r="N279" s="58">
        <f t="shared" si="238"/>
        <v>0</v>
      </c>
      <c r="O279" s="58">
        <f t="shared" si="238"/>
        <v>0</v>
      </c>
      <c r="P279" s="58">
        <f t="shared" si="230"/>
        <v>0</v>
      </c>
      <c r="HR279" s="152"/>
      <c r="HS279" s="152"/>
      <c r="HT279" s="152"/>
      <c r="HU279" s="152"/>
      <c r="HV279" s="152"/>
      <c r="HW279" s="152"/>
      <c r="HX279" s="152"/>
      <c r="HY279" s="152"/>
      <c r="HZ279" s="152"/>
      <c r="IA279" s="152"/>
      <c r="IB279" s="152"/>
      <c r="IC279" s="152"/>
      <c r="ID279" s="152"/>
      <c r="IE279" s="152"/>
      <c r="IF279" s="152"/>
      <c r="IG279" s="152"/>
      <c r="IH279" s="152"/>
    </row>
    <row r="280" spans="1:242" s="151" customFormat="1" ht="12" customHeight="1">
      <c r="A280" s="93" t="s">
        <v>1991</v>
      </c>
      <c r="B280" s="111" t="s">
        <v>486</v>
      </c>
      <c r="C280" s="123" t="s">
        <v>485</v>
      </c>
      <c r="D280" s="58">
        <v>4847.4799999999996</v>
      </c>
      <c r="E280" s="58">
        <v>2344.79</v>
      </c>
      <c r="F280" s="58">
        <v>1766.29</v>
      </c>
      <c r="G280" s="58">
        <v>41751.300000000003</v>
      </c>
      <c r="H280" s="58">
        <v>26182.639999999999</v>
      </c>
      <c r="I280" s="58">
        <f t="shared" ref="I280:I296" si="239">SUM(F280:H280)/3</f>
        <v>23233.410000000003</v>
      </c>
      <c r="J280" s="58">
        <f t="shared" si="238"/>
        <v>30389.116666666669</v>
      </c>
      <c r="K280" s="58">
        <f t="shared" si="238"/>
        <v>26601.722222222223</v>
      </c>
      <c r="L280" s="58">
        <f t="shared" si="238"/>
        <v>26741.416296296298</v>
      </c>
      <c r="M280" s="58">
        <f t="shared" si="238"/>
        <v>27910.751728395062</v>
      </c>
      <c r="N280" s="58">
        <f t="shared" si="238"/>
        <v>27084.630082304528</v>
      </c>
      <c r="O280" s="58">
        <f t="shared" si="238"/>
        <v>27245.599368998632</v>
      </c>
      <c r="P280" s="58">
        <f t="shared" si="230"/>
        <v>266099.1463648834</v>
      </c>
      <c r="HR280" s="152"/>
      <c r="HS280" s="152"/>
      <c r="HT280" s="152"/>
      <c r="HU280" s="152"/>
      <c r="HV280" s="152"/>
      <c r="HW280" s="152"/>
      <c r="HX280" s="152"/>
      <c r="HY280" s="152"/>
      <c r="HZ280" s="152"/>
      <c r="IA280" s="152"/>
      <c r="IB280" s="152"/>
      <c r="IC280" s="152"/>
      <c r="ID280" s="152"/>
      <c r="IE280" s="152"/>
      <c r="IF280" s="152"/>
      <c r="IG280" s="152"/>
      <c r="IH280" s="152"/>
    </row>
    <row r="281" spans="1:242" s="151" customFormat="1" ht="12" customHeight="1">
      <c r="A281" s="93" t="s">
        <v>1992</v>
      </c>
      <c r="B281" s="111" t="s">
        <v>489</v>
      </c>
      <c r="C281" s="123" t="s">
        <v>488</v>
      </c>
      <c r="D281" s="58">
        <v>228.88</v>
      </c>
      <c r="E281" s="58">
        <v>240.33</v>
      </c>
      <c r="F281" s="58">
        <v>505.72</v>
      </c>
      <c r="G281" s="58">
        <v>706.09</v>
      </c>
      <c r="H281" s="58">
        <v>912.12</v>
      </c>
      <c r="I281" s="58">
        <f t="shared" si="239"/>
        <v>707.97666666666657</v>
      </c>
      <c r="J281" s="58">
        <f t="shared" si="238"/>
        <v>775.39555555555546</v>
      </c>
      <c r="K281" s="58">
        <f t="shared" si="238"/>
        <v>798.49740740740742</v>
      </c>
      <c r="L281" s="58">
        <f t="shared" si="238"/>
        <v>760.62320987654311</v>
      </c>
      <c r="M281" s="58">
        <f t="shared" si="238"/>
        <v>778.1720576131687</v>
      </c>
      <c r="N281" s="58">
        <f t="shared" si="238"/>
        <v>779.09755829903986</v>
      </c>
      <c r="O281" s="58">
        <f t="shared" si="238"/>
        <v>772.63094192958397</v>
      </c>
      <c r="P281" s="58">
        <f t="shared" si="230"/>
        <v>7965.5333973479637</v>
      </c>
      <c r="HR281" s="152"/>
      <c r="HS281" s="152"/>
      <c r="HT281" s="152"/>
      <c r="HU281" s="152"/>
      <c r="HV281" s="152"/>
      <c r="HW281" s="152"/>
      <c r="HX281" s="152"/>
      <c r="HY281" s="152"/>
      <c r="HZ281" s="152"/>
      <c r="IA281" s="152"/>
      <c r="IB281" s="152"/>
      <c r="IC281" s="152"/>
      <c r="ID281" s="152"/>
      <c r="IE281" s="152"/>
      <c r="IF281" s="152"/>
      <c r="IG281" s="152"/>
      <c r="IH281" s="152"/>
    </row>
    <row r="282" spans="1:242" s="151" customFormat="1" ht="12" customHeight="1">
      <c r="A282" s="93" t="s">
        <v>1993</v>
      </c>
      <c r="B282" s="111" t="s">
        <v>492</v>
      </c>
      <c r="C282" s="123" t="s">
        <v>491</v>
      </c>
      <c r="D282" s="58">
        <v>1.71</v>
      </c>
      <c r="E282" s="58">
        <v>1.61</v>
      </c>
      <c r="F282" s="58">
        <v>14.11</v>
      </c>
      <c r="G282" s="58">
        <v>32.06</v>
      </c>
      <c r="H282" s="58">
        <v>76.48</v>
      </c>
      <c r="I282" s="58">
        <f t="shared" si="239"/>
        <v>40.883333333333333</v>
      </c>
      <c r="J282" s="58">
        <f t="shared" si="238"/>
        <v>49.80777777777778</v>
      </c>
      <c r="K282" s="58">
        <f t="shared" si="238"/>
        <v>55.723703703703706</v>
      </c>
      <c r="L282" s="58">
        <f t="shared" si="238"/>
        <v>48.804938271604932</v>
      </c>
      <c r="M282" s="58">
        <f t="shared" si="238"/>
        <v>51.445473251028801</v>
      </c>
      <c r="N282" s="58">
        <f t="shared" si="238"/>
        <v>51.991371742112477</v>
      </c>
      <c r="O282" s="58">
        <f t="shared" si="238"/>
        <v>50.747261088248734</v>
      </c>
      <c r="P282" s="58">
        <f t="shared" si="230"/>
        <v>475.37385916780977</v>
      </c>
      <c r="HR282" s="152"/>
      <c r="HS282" s="152"/>
      <c r="HT282" s="152"/>
      <c r="HU282" s="152"/>
      <c r="HV282" s="152"/>
      <c r="HW282" s="152"/>
      <c r="HX282" s="152"/>
      <c r="HY282" s="152"/>
      <c r="HZ282" s="152"/>
      <c r="IA282" s="152"/>
      <c r="IB282" s="152"/>
      <c r="IC282" s="152"/>
      <c r="ID282" s="152"/>
      <c r="IE282" s="152"/>
      <c r="IF282" s="152"/>
      <c r="IG282" s="152"/>
      <c r="IH282" s="152"/>
    </row>
    <row r="283" spans="1:242" s="151" customFormat="1" ht="12" customHeight="1">
      <c r="A283" s="93" t="s">
        <v>1994</v>
      </c>
      <c r="B283" s="111" t="s">
        <v>495</v>
      </c>
      <c r="C283" s="123" t="s">
        <v>494</v>
      </c>
      <c r="D283" s="58">
        <v>0</v>
      </c>
      <c r="E283" s="58">
        <v>0</v>
      </c>
      <c r="F283" s="58"/>
      <c r="G283" s="58"/>
      <c r="H283" s="58"/>
      <c r="I283" s="58">
        <f t="shared" si="239"/>
        <v>0</v>
      </c>
      <c r="J283" s="58">
        <f t="shared" si="238"/>
        <v>0</v>
      </c>
      <c r="K283" s="58">
        <f t="shared" si="238"/>
        <v>0</v>
      </c>
      <c r="L283" s="58">
        <f t="shared" si="238"/>
        <v>0</v>
      </c>
      <c r="M283" s="58">
        <f t="shared" si="238"/>
        <v>0</v>
      </c>
      <c r="N283" s="58">
        <f t="shared" si="238"/>
        <v>0</v>
      </c>
      <c r="O283" s="58">
        <f t="shared" si="238"/>
        <v>0</v>
      </c>
      <c r="P283" s="58">
        <f t="shared" si="230"/>
        <v>0</v>
      </c>
      <c r="HR283" s="152"/>
      <c r="HS283" s="152"/>
      <c r="HT283" s="152"/>
      <c r="HU283" s="152"/>
      <c r="HV283" s="152"/>
      <c r="HW283" s="152"/>
      <c r="HX283" s="152"/>
      <c r="HY283" s="152"/>
      <c r="HZ283" s="152"/>
      <c r="IA283" s="152"/>
      <c r="IB283" s="152"/>
      <c r="IC283" s="152"/>
      <c r="ID283" s="152"/>
      <c r="IE283" s="152"/>
      <c r="IF283" s="152"/>
      <c r="IG283" s="152"/>
      <c r="IH283" s="152"/>
    </row>
    <row r="284" spans="1:242" s="151" customFormat="1" ht="12" customHeight="1">
      <c r="A284" s="93" t="s">
        <v>1995</v>
      </c>
      <c r="B284" s="111" t="s">
        <v>1550</v>
      </c>
      <c r="C284" s="123" t="s">
        <v>500</v>
      </c>
      <c r="D284" s="58">
        <v>1.5</v>
      </c>
      <c r="E284" s="58">
        <v>1.44</v>
      </c>
      <c r="F284" s="58">
        <v>6.68</v>
      </c>
      <c r="G284" s="58">
        <v>11.57</v>
      </c>
      <c r="H284" s="58">
        <v>20.62</v>
      </c>
      <c r="I284" s="58">
        <f t="shared" si="239"/>
        <v>12.956666666666669</v>
      </c>
      <c r="J284" s="58">
        <f t="shared" si="238"/>
        <v>15.048888888888889</v>
      </c>
      <c r="K284" s="58">
        <f t="shared" si="238"/>
        <v>16.20851851851852</v>
      </c>
      <c r="L284" s="58">
        <f t="shared" si="238"/>
        <v>14.738024691358026</v>
      </c>
      <c r="M284" s="58">
        <f t="shared" si="238"/>
        <v>15.331810699588479</v>
      </c>
      <c r="N284" s="58">
        <f t="shared" si="238"/>
        <v>15.426117969821675</v>
      </c>
      <c r="O284" s="58">
        <f t="shared" si="238"/>
        <v>15.165317786922728</v>
      </c>
      <c r="P284" s="58">
        <f t="shared" si="230"/>
        <v>146.68534522176498</v>
      </c>
      <c r="HR284" s="152"/>
      <c r="HS284" s="152"/>
      <c r="HT284" s="152"/>
      <c r="HU284" s="152"/>
      <c r="HV284" s="152"/>
      <c r="HW284" s="152"/>
      <c r="HX284" s="152"/>
      <c r="HY284" s="152"/>
      <c r="HZ284" s="152"/>
      <c r="IA284" s="152"/>
      <c r="IB284" s="152"/>
      <c r="IC284" s="152"/>
      <c r="ID284" s="152"/>
      <c r="IE284" s="152"/>
      <c r="IF284" s="152"/>
      <c r="IG284" s="152"/>
      <c r="IH284" s="152"/>
    </row>
    <row r="285" spans="1:242" s="151" customFormat="1" ht="12" customHeight="1">
      <c r="A285" s="93" t="s">
        <v>1996</v>
      </c>
      <c r="B285" s="111" t="s">
        <v>1551</v>
      </c>
      <c r="C285" s="123" t="s">
        <v>503</v>
      </c>
      <c r="D285" s="58">
        <v>0.04</v>
      </c>
      <c r="E285" s="58">
        <v>0.04</v>
      </c>
      <c r="F285" s="58">
        <v>0.19</v>
      </c>
      <c r="G285" s="58">
        <v>0.32</v>
      </c>
      <c r="H285" s="58">
        <v>0.57999999999999996</v>
      </c>
      <c r="I285" s="58">
        <f t="shared" si="239"/>
        <v>0.36333333333333329</v>
      </c>
      <c r="J285" s="58">
        <f t="shared" si="238"/>
        <v>0.42111111111111105</v>
      </c>
      <c r="K285" s="58">
        <f t="shared" si="238"/>
        <v>0.45481481481481478</v>
      </c>
      <c r="L285" s="58">
        <f t="shared" si="238"/>
        <v>0.41308641975308635</v>
      </c>
      <c r="M285" s="58">
        <f t="shared" si="238"/>
        <v>0.42967078189300406</v>
      </c>
      <c r="N285" s="58">
        <f t="shared" si="238"/>
        <v>0.4325240054869684</v>
      </c>
      <c r="O285" s="58">
        <f t="shared" si="238"/>
        <v>0.4250937357110196</v>
      </c>
      <c r="P285" s="58">
        <f t="shared" si="230"/>
        <v>4.1096342021033374</v>
      </c>
      <c r="HR285" s="152"/>
      <c r="HS285" s="152"/>
      <c r="HT285" s="152"/>
      <c r="HU285" s="152"/>
      <c r="HV285" s="152"/>
      <c r="HW285" s="152"/>
      <c r="HX285" s="152"/>
      <c r="HY285" s="152"/>
      <c r="HZ285" s="152"/>
      <c r="IA285" s="152"/>
      <c r="IB285" s="152"/>
      <c r="IC285" s="152"/>
      <c r="ID285" s="152"/>
      <c r="IE285" s="152"/>
      <c r="IF285" s="152"/>
      <c r="IG285" s="152"/>
      <c r="IH285" s="152"/>
    </row>
    <row r="286" spans="1:242" s="151" customFormat="1" ht="12" customHeight="1">
      <c r="A286" s="93" t="s">
        <v>1997</v>
      </c>
      <c r="B286" s="111" t="s">
        <v>507</v>
      </c>
      <c r="C286" s="123" t="s">
        <v>506</v>
      </c>
      <c r="D286" s="58">
        <v>0</v>
      </c>
      <c r="E286" s="58">
        <v>0</v>
      </c>
      <c r="F286" s="58"/>
      <c r="G286" s="58"/>
      <c r="H286" s="58"/>
      <c r="I286" s="58">
        <f t="shared" si="239"/>
        <v>0</v>
      </c>
      <c r="J286" s="58">
        <f t="shared" si="238"/>
        <v>0</v>
      </c>
      <c r="K286" s="58">
        <f t="shared" si="238"/>
        <v>0</v>
      </c>
      <c r="L286" s="58">
        <f t="shared" si="238"/>
        <v>0</v>
      </c>
      <c r="M286" s="58">
        <f t="shared" si="238"/>
        <v>0</v>
      </c>
      <c r="N286" s="58">
        <f t="shared" si="238"/>
        <v>0</v>
      </c>
      <c r="O286" s="58">
        <f t="shared" si="238"/>
        <v>0</v>
      </c>
      <c r="P286" s="58">
        <f t="shared" si="230"/>
        <v>0</v>
      </c>
      <c r="HR286" s="152"/>
      <c r="HS286" s="152"/>
      <c r="HT286" s="152"/>
      <c r="HU286" s="152"/>
      <c r="HV286" s="152"/>
      <c r="HW286" s="152"/>
      <c r="HX286" s="152"/>
      <c r="HY286" s="152"/>
      <c r="HZ286" s="152"/>
      <c r="IA286" s="152"/>
      <c r="IB286" s="152"/>
      <c r="IC286" s="152"/>
      <c r="ID286" s="152"/>
      <c r="IE286" s="152"/>
      <c r="IF286" s="152"/>
      <c r="IG286" s="152"/>
      <c r="IH286" s="152"/>
    </row>
    <row r="287" spans="1:242" s="151" customFormat="1" ht="12" customHeight="1">
      <c r="A287" s="93" t="s">
        <v>1998</v>
      </c>
      <c r="B287" s="111" t="s">
        <v>1999</v>
      </c>
      <c r="C287" s="123" t="s">
        <v>509</v>
      </c>
      <c r="D287" s="58">
        <v>0.65</v>
      </c>
      <c r="E287" s="58">
        <v>0.63</v>
      </c>
      <c r="F287" s="58">
        <v>2.91</v>
      </c>
      <c r="G287" s="58">
        <v>5.04</v>
      </c>
      <c r="H287" s="58">
        <v>8.99</v>
      </c>
      <c r="I287" s="58">
        <f t="shared" si="239"/>
        <v>5.6466666666666674</v>
      </c>
      <c r="J287" s="58">
        <f t="shared" si="238"/>
        <v>6.5588888888888901</v>
      </c>
      <c r="K287" s="58">
        <f t="shared" si="238"/>
        <v>7.0651851851851859</v>
      </c>
      <c r="L287" s="58">
        <f t="shared" si="238"/>
        <v>6.4235802469135805</v>
      </c>
      <c r="M287" s="58">
        <f t="shared" si="238"/>
        <v>6.6825514403292194</v>
      </c>
      <c r="N287" s="58">
        <f t="shared" si="238"/>
        <v>6.7237722908093289</v>
      </c>
      <c r="O287" s="58">
        <f t="shared" si="238"/>
        <v>6.6099679926840436</v>
      </c>
      <c r="P287" s="58">
        <f t="shared" si="230"/>
        <v>63.930612711476918</v>
      </c>
      <c r="HR287" s="152"/>
      <c r="HS287" s="152"/>
      <c r="HT287" s="152"/>
      <c r="HU287" s="152"/>
      <c r="HV287" s="152"/>
      <c r="HW287" s="152"/>
      <c r="HX287" s="152"/>
      <c r="HY287" s="152"/>
      <c r="HZ287" s="152"/>
      <c r="IA287" s="152"/>
      <c r="IB287" s="152"/>
      <c r="IC287" s="152"/>
      <c r="ID287" s="152"/>
      <c r="IE287" s="152"/>
      <c r="IF287" s="152"/>
      <c r="IG287" s="152"/>
      <c r="IH287" s="152"/>
    </row>
    <row r="288" spans="1:242" s="151" customFormat="1" ht="12" customHeight="1">
      <c r="A288" s="93" t="s">
        <v>2000</v>
      </c>
      <c r="B288" s="111" t="s">
        <v>2001</v>
      </c>
      <c r="C288" s="123" t="s">
        <v>512</v>
      </c>
      <c r="D288" s="58">
        <v>2180.71</v>
      </c>
      <c r="E288" s="58">
        <v>1972.49</v>
      </c>
      <c r="F288" s="58">
        <v>3073.86</v>
      </c>
      <c r="G288" s="58">
        <v>3360.61</v>
      </c>
      <c r="H288" s="58">
        <v>4529.76</v>
      </c>
      <c r="I288" s="58">
        <f t="shared" si="239"/>
        <v>3654.7433333333333</v>
      </c>
      <c r="J288" s="58">
        <f t="shared" si="238"/>
        <v>3848.3711111111115</v>
      </c>
      <c r="K288" s="58">
        <f t="shared" si="238"/>
        <v>4010.9581481481487</v>
      </c>
      <c r="L288" s="58">
        <f t="shared" si="238"/>
        <v>3838.024197530865</v>
      </c>
      <c r="M288" s="58">
        <f t="shared" si="238"/>
        <v>3899.1178189300422</v>
      </c>
      <c r="N288" s="58">
        <f t="shared" si="238"/>
        <v>3916.0333882030186</v>
      </c>
      <c r="O288" s="58">
        <f t="shared" si="238"/>
        <v>3884.3918015546419</v>
      </c>
      <c r="P288" s="58">
        <f t="shared" si="230"/>
        <v>42169.069798811157</v>
      </c>
      <c r="HR288" s="152"/>
      <c r="HS288" s="152"/>
      <c r="HT288" s="152"/>
      <c r="HU288" s="152"/>
      <c r="HV288" s="152"/>
      <c r="HW288" s="152"/>
      <c r="HX288" s="152"/>
      <c r="HY288" s="152"/>
      <c r="HZ288" s="152"/>
      <c r="IA288" s="152"/>
      <c r="IB288" s="152"/>
      <c r="IC288" s="152"/>
      <c r="ID288" s="152"/>
      <c r="IE288" s="152"/>
      <c r="IF288" s="152"/>
      <c r="IG288" s="152"/>
      <c r="IH288" s="152"/>
    </row>
    <row r="289" spans="1:242" s="151" customFormat="1" ht="12" customHeight="1">
      <c r="A289" s="93" t="s">
        <v>2002</v>
      </c>
      <c r="B289" s="111" t="s">
        <v>2003</v>
      </c>
      <c r="C289" s="123" t="s">
        <v>515</v>
      </c>
      <c r="D289" s="58">
        <v>4996.6899999999996</v>
      </c>
      <c r="E289" s="58">
        <v>4519.51</v>
      </c>
      <c r="F289" s="58">
        <v>7040.82</v>
      </c>
      <c r="G289" s="58">
        <v>7695.36</v>
      </c>
      <c r="H289" s="58">
        <v>10369.99</v>
      </c>
      <c r="I289" s="58">
        <f t="shared" si="239"/>
        <v>8368.7233333333334</v>
      </c>
      <c r="J289" s="58">
        <f t="shared" si="238"/>
        <v>8811.3577777777773</v>
      </c>
      <c r="K289" s="58">
        <f t="shared" si="238"/>
        <v>9183.3570370370362</v>
      </c>
      <c r="L289" s="58">
        <f t="shared" si="238"/>
        <v>8787.8127160493823</v>
      </c>
      <c r="M289" s="58">
        <f t="shared" si="238"/>
        <v>8927.5091769547307</v>
      </c>
      <c r="N289" s="58">
        <f t="shared" si="238"/>
        <v>8966.2263100137152</v>
      </c>
      <c r="O289" s="58">
        <f t="shared" si="238"/>
        <v>8893.8494010059421</v>
      </c>
      <c r="P289" s="58">
        <f t="shared" si="230"/>
        <v>96561.205752171911</v>
      </c>
      <c r="HR289" s="152"/>
      <c r="HS289" s="152"/>
      <c r="HT289" s="152"/>
      <c r="HU289" s="152"/>
      <c r="HV289" s="152"/>
      <c r="HW289" s="152"/>
      <c r="HX289" s="152"/>
      <c r="HY289" s="152"/>
      <c r="HZ289" s="152"/>
      <c r="IA289" s="152"/>
      <c r="IB289" s="152"/>
      <c r="IC289" s="152"/>
      <c r="ID289" s="152"/>
      <c r="IE289" s="152"/>
      <c r="IF289" s="152"/>
      <c r="IG289" s="152"/>
      <c r="IH289" s="152"/>
    </row>
    <row r="290" spans="1:242" s="151" customFormat="1" ht="12" customHeight="1">
      <c r="A290" s="93" t="s">
        <v>2004</v>
      </c>
      <c r="B290" s="111" t="s">
        <v>2005</v>
      </c>
      <c r="C290" s="123" t="s">
        <v>521</v>
      </c>
      <c r="D290" s="58">
        <v>0.1</v>
      </c>
      <c r="E290" s="58">
        <v>0.1</v>
      </c>
      <c r="F290" s="58">
        <v>0.45</v>
      </c>
      <c r="G290" s="58">
        <v>0.77</v>
      </c>
      <c r="H290" s="58">
        <v>1.38</v>
      </c>
      <c r="I290" s="58">
        <f t="shared" si="239"/>
        <v>0.86666666666666659</v>
      </c>
      <c r="J290" s="58">
        <f t="shared" si="238"/>
        <v>1.0055555555555555</v>
      </c>
      <c r="K290" s="58">
        <f t="shared" si="238"/>
        <v>1.084074074074074</v>
      </c>
      <c r="L290" s="58">
        <f t="shared" si="238"/>
        <v>0.98543209876543203</v>
      </c>
      <c r="M290" s="58">
        <f t="shared" si="238"/>
        <v>1.0250205761316873</v>
      </c>
      <c r="N290" s="58">
        <f t="shared" si="238"/>
        <v>1.031508916323731</v>
      </c>
      <c r="O290" s="58">
        <f t="shared" si="238"/>
        <v>1.013987197073617</v>
      </c>
      <c r="P290" s="58">
        <f t="shared" si="230"/>
        <v>9.8122450845907618</v>
      </c>
      <c r="HR290" s="152"/>
      <c r="HS290" s="152"/>
      <c r="HT290" s="152"/>
      <c r="HU290" s="152"/>
      <c r="HV290" s="152"/>
      <c r="HW290" s="152"/>
      <c r="HX290" s="152"/>
      <c r="HY290" s="152"/>
      <c r="HZ290" s="152"/>
      <c r="IA290" s="152"/>
      <c r="IB290" s="152"/>
      <c r="IC290" s="152"/>
      <c r="ID290" s="152"/>
      <c r="IE290" s="152"/>
      <c r="IF290" s="152"/>
      <c r="IG290" s="152"/>
      <c r="IH290" s="152"/>
    </row>
    <row r="291" spans="1:242" s="151" customFormat="1" ht="12" customHeight="1">
      <c r="A291" s="93" t="s">
        <v>2006</v>
      </c>
      <c r="B291" s="111" t="s">
        <v>528</v>
      </c>
      <c r="C291" s="123" t="s">
        <v>527</v>
      </c>
      <c r="D291" s="58">
        <v>239.5</v>
      </c>
      <c r="E291" s="58">
        <v>216.62</v>
      </c>
      <c r="F291" s="58">
        <v>337.47</v>
      </c>
      <c r="G291" s="58">
        <v>368.82</v>
      </c>
      <c r="H291" s="58">
        <v>496.99</v>
      </c>
      <c r="I291" s="58">
        <f t="shared" si="239"/>
        <v>401.09333333333331</v>
      </c>
      <c r="J291" s="58">
        <f t="shared" si="238"/>
        <v>422.30111111111108</v>
      </c>
      <c r="K291" s="58">
        <f t="shared" si="238"/>
        <v>440.12814814814811</v>
      </c>
      <c r="L291" s="58">
        <f t="shared" si="238"/>
        <v>421.17419753086415</v>
      </c>
      <c r="M291" s="58">
        <f t="shared" si="238"/>
        <v>427.8678189300411</v>
      </c>
      <c r="N291" s="58">
        <f t="shared" si="238"/>
        <v>429.72338820301775</v>
      </c>
      <c r="O291" s="58">
        <f t="shared" si="238"/>
        <v>426.25513488797429</v>
      </c>
      <c r="P291" s="58">
        <f t="shared" si="230"/>
        <v>4627.9431321444899</v>
      </c>
      <c r="HR291" s="152"/>
      <c r="HS291" s="152"/>
      <c r="HT291" s="152"/>
      <c r="HU291" s="152"/>
      <c r="HV291" s="152"/>
      <c r="HW291" s="152"/>
      <c r="HX291" s="152"/>
      <c r="HY291" s="152"/>
      <c r="HZ291" s="152"/>
      <c r="IA291" s="152"/>
      <c r="IB291" s="152"/>
      <c r="IC291" s="152"/>
      <c r="ID291" s="152"/>
      <c r="IE291" s="152"/>
      <c r="IF291" s="152"/>
      <c r="IG291" s="152"/>
      <c r="IH291" s="152"/>
    </row>
    <row r="292" spans="1:242" s="151" customFormat="1" ht="12" customHeight="1">
      <c r="A292" s="93" t="s">
        <v>2007</v>
      </c>
      <c r="B292" s="111" t="s">
        <v>2008</v>
      </c>
      <c r="C292" s="123" t="s">
        <v>530</v>
      </c>
      <c r="D292" s="58"/>
      <c r="E292" s="58"/>
      <c r="F292" s="58"/>
      <c r="G292" s="58"/>
      <c r="H292" s="58"/>
      <c r="I292" s="58">
        <f t="shared" si="239"/>
        <v>0</v>
      </c>
      <c r="J292" s="58">
        <f t="shared" si="238"/>
        <v>0</v>
      </c>
      <c r="K292" s="58">
        <f t="shared" si="238"/>
        <v>0</v>
      </c>
      <c r="L292" s="58">
        <f t="shared" si="238"/>
        <v>0</v>
      </c>
      <c r="M292" s="58">
        <f t="shared" si="238"/>
        <v>0</v>
      </c>
      <c r="N292" s="58">
        <f t="shared" si="238"/>
        <v>0</v>
      </c>
      <c r="O292" s="58">
        <f t="shared" si="238"/>
        <v>0</v>
      </c>
      <c r="P292" s="58">
        <f t="shared" si="230"/>
        <v>0</v>
      </c>
      <c r="HR292" s="152"/>
      <c r="HS292" s="152"/>
      <c r="HT292" s="152"/>
      <c r="HU292" s="152"/>
      <c r="HV292" s="152"/>
      <c r="HW292" s="152"/>
      <c r="HX292" s="152"/>
      <c r="HY292" s="152"/>
      <c r="HZ292" s="152"/>
      <c r="IA292" s="152"/>
      <c r="IB292" s="152"/>
      <c r="IC292" s="152"/>
      <c r="ID292" s="152"/>
      <c r="IE292" s="152"/>
      <c r="IF292" s="152"/>
      <c r="IG292" s="152"/>
      <c r="IH292" s="152"/>
    </row>
    <row r="293" spans="1:242" s="151" customFormat="1" ht="12" customHeight="1">
      <c r="A293" s="93" t="s">
        <v>2009</v>
      </c>
      <c r="B293" s="111" t="s">
        <v>2010</v>
      </c>
      <c r="C293" s="123" t="s">
        <v>1552</v>
      </c>
      <c r="D293" s="58"/>
      <c r="E293" s="58"/>
      <c r="F293" s="58"/>
      <c r="G293" s="58"/>
      <c r="H293" s="58"/>
      <c r="I293" s="58">
        <f t="shared" si="239"/>
        <v>0</v>
      </c>
      <c r="J293" s="58">
        <f t="shared" si="238"/>
        <v>0</v>
      </c>
      <c r="K293" s="58">
        <f t="shared" si="238"/>
        <v>0</v>
      </c>
      <c r="L293" s="58">
        <f t="shared" si="238"/>
        <v>0</v>
      </c>
      <c r="M293" s="58">
        <f t="shared" si="238"/>
        <v>0</v>
      </c>
      <c r="N293" s="58">
        <f t="shared" si="238"/>
        <v>0</v>
      </c>
      <c r="O293" s="58">
        <f t="shared" si="238"/>
        <v>0</v>
      </c>
      <c r="P293" s="58">
        <f t="shared" si="230"/>
        <v>0</v>
      </c>
      <c r="HR293" s="152"/>
      <c r="HS293" s="152"/>
      <c r="HT293" s="152"/>
      <c r="HU293" s="152"/>
      <c r="HV293" s="152"/>
      <c r="HW293" s="152"/>
      <c r="HX293" s="152"/>
      <c r="HY293" s="152"/>
      <c r="HZ293" s="152"/>
      <c r="IA293" s="152"/>
      <c r="IB293" s="152"/>
      <c r="IC293" s="152"/>
      <c r="ID293" s="152"/>
      <c r="IE293" s="152"/>
      <c r="IF293" s="152"/>
      <c r="IG293" s="152"/>
      <c r="IH293" s="152"/>
    </row>
    <row r="294" spans="1:242" s="151" customFormat="1" ht="12" customHeight="1">
      <c r="A294" s="93" t="s">
        <v>2011</v>
      </c>
      <c r="B294" s="111" t="s">
        <v>2012</v>
      </c>
      <c r="C294" s="123" t="s">
        <v>1553</v>
      </c>
      <c r="D294" s="58">
        <v>1.21</v>
      </c>
      <c r="E294" s="58">
        <v>1.17</v>
      </c>
      <c r="F294" s="58">
        <v>5.4</v>
      </c>
      <c r="G294" s="58">
        <v>9.35</v>
      </c>
      <c r="H294" s="58">
        <v>16.66</v>
      </c>
      <c r="I294" s="58">
        <f t="shared" si="239"/>
        <v>10.47</v>
      </c>
      <c r="J294" s="58">
        <f t="shared" si="238"/>
        <v>12.159999999999998</v>
      </c>
      <c r="K294" s="58">
        <f t="shared" si="238"/>
        <v>13.096666666666666</v>
      </c>
      <c r="L294" s="58">
        <f t="shared" si="238"/>
        <v>11.908888888888889</v>
      </c>
      <c r="M294" s="58">
        <f t="shared" si="238"/>
        <v>12.388518518518518</v>
      </c>
      <c r="N294" s="58">
        <f t="shared" si="238"/>
        <v>12.464691358024689</v>
      </c>
      <c r="O294" s="58">
        <f t="shared" si="238"/>
        <v>12.254032921810698</v>
      </c>
      <c r="P294" s="58">
        <f t="shared" si="230"/>
        <v>118.53279835390947</v>
      </c>
      <c r="HR294" s="152"/>
      <c r="HS294" s="152"/>
      <c r="HT294" s="152"/>
      <c r="HU294" s="152"/>
      <c r="HV294" s="152"/>
      <c r="HW294" s="152"/>
      <c r="HX294" s="152"/>
      <c r="HY294" s="152"/>
      <c r="HZ294" s="152"/>
      <c r="IA294" s="152"/>
      <c r="IB294" s="152"/>
      <c r="IC294" s="152"/>
      <c r="ID294" s="152"/>
      <c r="IE294" s="152"/>
      <c r="IF294" s="152"/>
      <c r="IG294" s="152"/>
      <c r="IH294" s="152"/>
    </row>
    <row r="295" spans="1:242" s="151" customFormat="1" ht="12" customHeight="1">
      <c r="A295" s="93" t="s">
        <v>2013</v>
      </c>
      <c r="B295" s="111" t="s">
        <v>2014</v>
      </c>
      <c r="C295" s="123" t="s">
        <v>613</v>
      </c>
      <c r="D295" s="58">
        <v>1123.29</v>
      </c>
      <c r="E295" s="58">
        <v>1016.02</v>
      </c>
      <c r="F295" s="58">
        <v>1583.09</v>
      </c>
      <c r="G295" s="58">
        <v>1730.5</v>
      </c>
      <c r="H295" s="58">
        <v>2332.25</v>
      </c>
      <c r="I295" s="58">
        <f t="shared" si="239"/>
        <v>1881.9466666666667</v>
      </c>
      <c r="J295" s="58">
        <f t="shared" ref="J295:J296" si="240">SUM(G295:I295)/3</f>
        <v>1981.5655555555556</v>
      </c>
      <c r="K295" s="58">
        <f t="shared" ref="K295:K296" si="241">SUM(H295:J295)/3</f>
        <v>2065.2540740740742</v>
      </c>
      <c r="L295" s="58">
        <f t="shared" ref="L295:L296" si="242">SUM(I295:K295)/3</f>
        <v>1976.2554320987656</v>
      </c>
      <c r="M295" s="58">
        <f t="shared" ref="M295:M296" si="243">SUM(J295:L295)/3</f>
        <v>2007.6916872427985</v>
      </c>
      <c r="N295" s="58">
        <f t="shared" ref="N295:N296" si="244">SUM(K295:M295)/3</f>
        <v>2016.4003978052126</v>
      </c>
      <c r="O295" s="58">
        <f t="shared" ref="O295:O296" si="245">SUM(L295:N295)/3</f>
        <v>2000.1158390489254</v>
      </c>
      <c r="P295" s="58">
        <f t="shared" si="230"/>
        <v>21714.379652491996</v>
      </c>
      <c r="HR295" s="152"/>
      <c r="HS295" s="152"/>
      <c r="HT295" s="152"/>
      <c r="HU295" s="152"/>
      <c r="HV295" s="152"/>
      <c r="HW295" s="152"/>
      <c r="HX295" s="152"/>
      <c r="HY295" s="152"/>
      <c r="HZ295" s="152"/>
      <c r="IA295" s="152"/>
      <c r="IB295" s="152"/>
      <c r="IC295" s="152"/>
      <c r="ID295" s="152"/>
      <c r="IE295" s="152"/>
      <c r="IF295" s="152"/>
      <c r="IG295" s="152"/>
      <c r="IH295" s="152"/>
    </row>
    <row r="296" spans="1:242" s="151" customFormat="1" ht="12" customHeight="1">
      <c r="A296" s="93" t="s">
        <v>2015</v>
      </c>
      <c r="B296" s="111" t="s">
        <v>2016</v>
      </c>
      <c r="C296" s="123" t="s">
        <v>2017</v>
      </c>
      <c r="D296" s="58">
        <v>1227.77</v>
      </c>
      <c r="E296" s="58">
        <v>1110.52</v>
      </c>
      <c r="F296" s="58">
        <v>1730.12</v>
      </c>
      <c r="G296" s="58">
        <v>1891.03</v>
      </c>
      <c r="H296" s="58">
        <v>2548.37</v>
      </c>
      <c r="I296" s="58">
        <f t="shared" si="239"/>
        <v>2056.5066666666667</v>
      </c>
      <c r="J296" s="58">
        <f t="shared" si="240"/>
        <v>2165.3022222222221</v>
      </c>
      <c r="K296" s="58">
        <f t="shared" si="241"/>
        <v>2256.7262962962964</v>
      </c>
      <c r="L296" s="58">
        <f t="shared" si="242"/>
        <v>2159.5117283950617</v>
      </c>
      <c r="M296" s="58">
        <f t="shared" si="243"/>
        <v>2193.8467489711934</v>
      </c>
      <c r="N296" s="58">
        <f t="shared" si="244"/>
        <v>2203.3615912208502</v>
      </c>
      <c r="O296" s="58">
        <f t="shared" si="245"/>
        <v>2185.5733561957018</v>
      </c>
      <c r="P296" s="58">
        <f t="shared" si="230"/>
        <v>23728.638609967995</v>
      </c>
      <c r="HR296" s="152"/>
      <c r="HS296" s="152"/>
      <c r="HT296" s="152"/>
      <c r="HU296" s="152"/>
      <c r="HV296" s="152"/>
      <c r="HW296" s="152"/>
      <c r="HX296" s="152"/>
      <c r="HY296" s="152"/>
      <c r="HZ296" s="152"/>
      <c r="IA296" s="152"/>
      <c r="IB296" s="152"/>
      <c r="IC296" s="152"/>
      <c r="ID296" s="152"/>
      <c r="IE296" s="152"/>
      <c r="IF296" s="152"/>
      <c r="IG296" s="152"/>
      <c r="IH296" s="152"/>
    </row>
    <row r="297" spans="1:242" s="104" customFormat="1" ht="27" customHeight="1">
      <c r="A297" s="145" t="s">
        <v>2024</v>
      </c>
      <c r="B297" s="146" t="s">
        <v>2025</v>
      </c>
      <c r="C297" s="123" t="s">
        <v>173</v>
      </c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  <c r="HN297" s="126"/>
      <c r="HO297" s="126"/>
      <c r="HP297" s="126"/>
      <c r="HQ297" s="126"/>
    </row>
    <row r="298" spans="1:242" ht="24">
      <c r="A298" s="171" t="s">
        <v>2026</v>
      </c>
      <c r="B298" s="170" t="s">
        <v>2027</v>
      </c>
      <c r="C298" s="123"/>
      <c r="D298" s="56">
        <f t="shared" ref="D298:P298" si="246">SUM(D299:D347)</f>
        <v>23527.530000000006</v>
      </c>
      <c r="E298" s="56">
        <f t="shared" si="246"/>
        <v>18460.730000000007</v>
      </c>
      <c r="F298" s="56">
        <f t="shared" si="246"/>
        <v>22303.970000000005</v>
      </c>
      <c r="G298" s="56">
        <f t="shared" si="246"/>
        <v>95323.73</v>
      </c>
      <c r="H298" s="56">
        <f t="shared" si="246"/>
        <v>79185.87</v>
      </c>
      <c r="I298" s="56">
        <f t="shared" si="246"/>
        <v>65604.523333333331</v>
      </c>
      <c r="J298" s="56">
        <f t="shared" si="246"/>
        <v>80038.041111111117</v>
      </c>
      <c r="K298" s="56">
        <f t="shared" si="246"/>
        <v>74942.811481481491</v>
      </c>
      <c r="L298" s="56">
        <f t="shared" si="246"/>
        <v>73528.458641975274</v>
      </c>
      <c r="M298" s="56">
        <f t="shared" si="246"/>
        <v>76169.770411522652</v>
      </c>
      <c r="N298" s="56">
        <f t="shared" si="246"/>
        <v>74880.346844993153</v>
      </c>
      <c r="O298" s="56">
        <f t="shared" si="246"/>
        <v>74859.525299497065</v>
      </c>
      <c r="P298" s="56">
        <f t="shared" si="246"/>
        <v>758825.30712391424</v>
      </c>
    </row>
    <row r="299" spans="1:242" s="122" customFormat="1">
      <c r="A299" s="93" t="s">
        <v>2028</v>
      </c>
      <c r="B299" s="111" t="s">
        <v>538</v>
      </c>
      <c r="C299" s="123" t="s">
        <v>537</v>
      </c>
      <c r="D299" s="58">
        <v>1770.67</v>
      </c>
      <c r="E299" s="58">
        <v>1447.57</v>
      </c>
      <c r="F299" s="58">
        <v>2444.88</v>
      </c>
      <c r="G299" s="58">
        <v>5655.72</v>
      </c>
      <c r="H299" s="58">
        <v>5366.58</v>
      </c>
      <c r="I299" s="58">
        <f t="shared" ref="I299:I339" si="247">SUM(F299:H299)/3</f>
        <v>4489.0600000000004</v>
      </c>
      <c r="J299" s="58">
        <f>SUM(G299:I299)/3</f>
        <v>5170.4533333333338</v>
      </c>
      <c r="K299" s="58">
        <f t="shared" ref="K299:O314" si="248">SUM(H299:J299)/3</f>
        <v>5008.6977777777784</v>
      </c>
      <c r="L299" s="58">
        <f t="shared" si="248"/>
        <v>4889.4037037037042</v>
      </c>
      <c r="M299" s="58">
        <f t="shared" si="248"/>
        <v>5022.8516049382715</v>
      </c>
      <c r="N299" s="58">
        <f t="shared" si="248"/>
        <v>4973.6510288065847</v>
      </c>
      <c r="O299" s="58">
        <f t="shared" si="248"/>
        <v>4961.9687791495198</v>
      </c>
      <c r="P299" s="58">
        <f t="shared" ref="P299:P347" si="249">SUM(D299:O299)</f>
        <v>51201.506227709193</v>
      </c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  <c r="CE299" s="124"/>
      <c r="CF299" s="124"/>
      <c r="CG299" s="124"/>
      <c r="CH299" s="124"/>
      <c r="CI299" s="124"/>
      <c r="CJ299" s="124"/>
      <c r="CK299" s="124"/>
      <c r="CL299" s="124"/>
      <c r="CM299" s="124"/>
      <c r="CN299" s="124"/>
      <c r="CO299" s="124"/>
      <c r="CP299" s="124"/>
      <c r="CQ299" s="124"/>
      <c r="CR299" s="124"/>
      <c r="CS299" s="124"/>
      <c r="CT299" s="124"/>
      <c r="CU299" s="124"/>
      <c r="CV299" s="124"/>
      <c r="CW299" s="124"/>
      <c r="CX299" s="124"/>
      <c r="CY299" s="124"/>
      <c r="CZ299" s="124"/>
      <c r="DA299" s="124"/>
      <c r="DB299" s="124"/>
      <c r="DC299" s="124"/>
      <c r="DD299" s="124"/>
      <c r="DE299" s="124"/>
      <c r="DF299" s="124"/>
      <c r="DG299" s="124"/>
      <c r="DH299" s="124"/>
      <c r="DI299" s="124"/>
      <c r="DJ299" s="124"/>
      <c r="DK299" s="124"/>
      <c r="DL299" s="124"/>
      <c r="DM299" s="124"/>
      <c r="DN299" s="124"/>
      <c r="DO299" s="124"/>
      <c r="DP299" s="124"/>
      <c r="DQ299" s="124"/>
      <c r="DR299" s="124"/>
      <c r="DS299" s="124"/>
      <c r="DT299" s="124"/>
      <c r="DU299" s="124"/>
      <c r="DV299" s="124"/>
      <c r="DW299" s="124"/>
      <c r="DX299" s="124"/>
      <c r="DY299" s="124"/>
      <c r="DZ299" s="124"/>
      <c r="EA299" s="124"/>
      <c r="EB299" s="124"/>
      <c r="EC299" s="124"/>
      <c r="ED299" s="124"/>
      <c r="EE299" s="124"/>
      <c r="EF299" s="124"/>
      <c r="EG299" s="124"/>
      <c r="EH299" s="124"/>
      <c r="EI299" s="124"/>
      <c r="EJ299" s="124"/>
      <c r="EK299" s="124"/>
      <c r="EL299" s="124"/>
      <c r="EM299" s="124"/>
      <c r="EN299" s="124"/>
      <c r="EO299" s="124"/>
      <c r="EP299" s="124"/>
      <c r="EQ299" s="124"/>
      <c r="ER299" s="124"/>
      <c r="ES299" s="124"/>
      <c r="ET299" s="124"/>
      <c r="EU299" s="124"/>
      <c r="EV299" s="124"/>
      <c r="EW299" s="124"/>
      <c r="EX299" s="124"/>
      <c r="EY299" s="124"/>
      <c r="EZ299" s="124"/>
      <c r="FA299" s="124"/>
      <c r="FB299" s="124"/>
      <c r="FC299" s="124"/>
      <c r="FD299" s="124"/>
      <c r="FE299" s="124"/>
      <c r="FF299" s="124"/>
      <c r="FG299" s="124"/>
      <c r="FH299" s="124"/>
      <c r="FI299" s="124"/>
      <c r="FJ299" s="124"/>
      <c r="FK299" s="124"/>
      <c r="FL299" s="124"/>
      <c r="FM299" s="124"/>
      <c r="FN299" s="124"/>
      <c r="FO299" s="124"/>
      <c r="FP299" s="124"/>
      <c r="FQ299" s="124"/>
      <c r="FR299" s="124"/>
      <c r="FS299" s="124"/>
      <c r="FT299" s="124"/>
      <c r="FU299" s="124"/>
      <c r="FV299" s="124"/>
      <c r="FW299" s="124"/>
      <c r="FX299" s="124"/>
      <c r="FY299" s="124"/>
      <c r="FZ299" s="124"/>
      <c r="GA299" s="124"/>
      <c r="GB299" s="124"/>
      <c r="GC299" s="124"/>
      <c r="GD299" s="124"/>
      <c r="GE299" s="124"/>
      <c r="GF299" s="124"/>
      <c r="GG299" s="124"/>
      <c r="GH299" s="124"/>
      <c r="GI299" s="124"/>
      <c r="GJ299" s="124"/>
      <c r="GK299" s="124"/>
      <c r="GL299" s="124"/>
      <c r="GM299" s="124"/>
      <c r="GN299" s="124"/>
      <c r="GO299" s="124"/>
      <c r="GP299" s="124"/>
      <c r="GQ299" s="124"/>
      <c r="GR299" s="124"/>
      <c r="GS299" s="124"/>
      <c r="GT299" s="124"/>
      <c r="GU299" s="124"/>
      <c r="GV299" s="124"/>
      <c r="GW299" s="124"/>
      <c r="GX299" s="124"/>
      <c r="GY299" s="124"/>
      <c r="GZ299" s="124"/>
      <c r="HA299" s="124"/>
      <c r="HB299" s="124"/>
      <c r="HC299" s="124"/>
      <c r="HD299" s="124"/>
      <c r="HE299" s="124"/>
      <c r="HF299" s="124"/>
      <c r="HG299" s="124"/>
      <c r="HH299" s="124"/>
      <c r="HI299" s="124"/>
      <c r="HJ299" s="124"/>
      <c r="HK299" s="124"/>
      <c r="HL299" s="124"/>
      <c r="HM299" s="124"/>
      <c r="HN299" s="124"/>
      <c r="HO299" s="124"/>
      <c r="HP299" s="124"/>
      <c r="HQ299" s="124"/>
    </row>
    <row r="300" spans="1:242" s="122" customFormat="1">
      <c r="A300" s="93" t="s">
        <v>2029</v>
      </c>
      <c r="B300" s="111" t="s">
        <v>540</v>
      </c>
      <c r="C300" s="123" t="s">
        <v>126</v>
      </c>
      <c r="D300" s="58">
        <v>761.93</v>
      </c>
      <c r="E300" s="58">
        <v>689.37</v>
      </c>
      <c r="F300" s="58">
        <v>1069.68</v>
      </c>
      <c r="G300" s="58">
        <v>1150.17</v>
      </c>
      <c r="H300" s="58">
        <v>1582.19</v>
      </c>
      <c r="I300" s="58">
        <f t="shared" si="247"/>
        <v>1267.3466666666668</v>
      </c>
      <c r="J300" s="58">
        <f t="shared" ref="J300:J347" si="250">SUM(G300:I300)/3</f>
        <v>1333.2355555555557</v>
      </c>
      <c r="K300" s="58">
        <f t="shared" si="248"/>
        <v>1394.2574074074075</v>
      </c>
      <c r="L300" s="58">
        <f t="shared" si="248"/>
        <v>1331.6132098765431</v>
      </c>
      <c r="M300" s="58">
        <f t="shared" si="248"/>
        <v>1353.035390946502</v>
      </c>
      <c r="N300" s="58">
        <f t="shared" si="248"/>
        <v>1359.6353360768176</v>
      </c>
      <c r="O300" s="58">
        <f t="shared" si="248"/>
        <v>1348.0946456332874</v>
      </c>
      <c r="P300" s="58">
        <f t="shared" si="249"/>
        <v>14640.558212162781</v>
      </c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24"/>
      <c r="CD300" s="124"/>
      <c r="CE300" s="124"/>
      <c r="CF300" s="124"/>
      <c r="CG300" s="124"/>
      <c r="CH300" s="124"/>
      <c r="CI300" s="124"/>
      <c r="CJ300" s="124"/>
      <c r="CK300" s="124"/>
      <c r="CL300" s="124"/>
      <c r="CM300" s="124"/>
      <c r="CN300" s="124"/>
      <c r="CO300" s="124"/>
      <c r="CP300" s="124"/>
      <c r="CQ300" s="124"/>
      <c r="CR300" s="124"/>
      <c r="CS300" s="124"/>
      <c r="CT300" s="124"/>
      <c r="CU300" s="124"/>
      <c r="CV300" s="124"/>
      <c r="CW300" s="124"/>
      <c r="CX300" s="124"/>
      <c r="CY300" s="124"/>
      <c r="CZ300" s="124"/>
      <c r="DA300" s="124"/>
      <c r="DB300" s="124"/>
      <c r="DC300" s="124"/>
      <c r="DD300" s="124"/>
      <c r="DE300" s="124"/>
      <c r="DF300" s="124"/>
      <c r="DG300" s="124"/>
      <c r="DH300" s="124"/>
      <c r="DI300" s="124"/>
      <c r="DJ300" s="124"/>
      <c r="DK300" s="124"/>
      <c r="DL300" s="124"/>
      <c r="DM300" s="124"/>
      <c r="DN300" s="124"/>
      <c r="DO300" s="124"/>
      <c r="DP300" s="124"/>
      <c r="DQ300" s="124"/>
      <c r="DR300" s="124"/>
      <c r="DS300" s="124"/>
      <c r="DT300" s="124"/>
      <c r="DU300" s="124"/>
      <c r="DV300" s="124"/>
      <c r="DW300" s="124"/>
      <c r="DX300" s="124"/>
      <c r="DY300" s="124"/>
      <c r="DZ300" s="124"/>
      <c r="EA300" s="124"/>
      <c r="EB300" s="124"/>
      <c r="EC300" s="124"/>
      <c r="ED300" s="124"/>
      <c r="EE300" s="124"/>
      <c r="EF300" s="124"/>
      <c r="EG300" s="124"/>
      <c r="EH300" s="124"/>
      <c r="EI300" s="124"/>
      <c r="EJ300" s="124"/>
      <c r="EK300" s="124"/>
      <c r="EL300" s="124"/>
      <c r="EM300" s="124"/>
      <c r="EN300" s="124"/>
      <c r="EO300" s="124"/>
      <c r="EP300" s="124"/>
      <c r="EQ300" s="124"/>
      <c r="ER300" s="124"/>
      <c r="ES300" s="124"/>
      <c r="ET300" s="124"/>
      <c r="EU300" s="124"/>
      <c r="EV300" s="124"/>
      <c r="EW300" s="124"/>
      <c r="EX300" s="124"/>
      <c r="EY300" s="124"/>
      <c r="EZ300" s="124"/>
      <c r="FA300" s="124"/>
      <c r="FB300" s="124"/>
      <c r="FC300" s="124"/>
      <c r="FD300" s="124"/>
      <c r="FE300" s="124"/>
      <c r="FF300" s="124"/>
      <c r="FG300" s="124"/>
      <c r="FH300" s="124"/>
      <c r="FI300" s="124"/>
      <c r="FJ300" s="124"/>
      <c r="FK300" s="124"/>
      <c r="FL300" s="124"/>
      <c r="FM300" s="124"/>
      <c r="FN300" s="124"/>
      <c r="FO300" s="124"/>
      <c r="FP300" s="124"/>
      <c r="FQ300" s="124"/>
      <c r="FR300" s="124"/>
      <c r="FS300" s="124"/>
      <c r="FT300" s="124"/>
      <c r="FU300" s="124"/>
      <c r="FV300" s="124"/>
      <c r="FW300" s="124"/>
      <c r="FX300" s="124"/>
      <c r="FY300" s="124"/>
      <c r="FZ300" s="124"/>
      <c r="GA300" s="124"/>
      <c r="GB300" s="124"/>
      <c r="GC300" s="124"/>
      <c r="GD300" s="124"/>
      <c r="GE300" s="124"/>
      <c r="GF300" s="124"/>
      <c r="GG300" s="124"/>
      <c r="GH300" s="124"/>
      <c r="GI300" s="124"/>
      <c r="GJ300" s="124"/>
      <c r="GK300" s="124"/>
      <c r="GL300" s="124"/>
      <c r="GM300" s="124"/>
      <c r="GN300" s="124"/>
      <c r="GO300" s="124"/>
      <c r="GP300" s="124"/>
      <c r="GQ300" s="124"/>
      <c r="GR300" s="124"/>
      <c r="GS300" s="124"/>
      <c r="GT300" s="124"/>
      <c r="GU300" s="124"/>
      <c r="GV300" s="124"/>
      <c r="GW300" s="124"/>
      <c r="GX300" s="124"/>
      <c r="GY300" s="124"/>
      <c r="GZ300" s="124"/>
      <c r="HA300" s="124"/>
      <c r="HB300" s="124"/>
      <c r="HC300" s="124"/>
      <c r="HD300" s="124"/>
      <c r="HE300" s="124"/>
      <c r="HF300" s="124"/>
      <c r="HG300" s="124"/>
      <c r="HH300" s="124"/>
      <c r="HI300" s="124"/>
      <c r="HJ300" s="124"/>
      <c r="HK300" s="124"/>
      <c r="HL300" s="124"/>
      <c r="HM300" s="124"/>
      <c r="HN300" s="124"/>
      <c r="HO300" s="124"/>
      <c r="HP300" s="124"/>
      <c r="HQ300" s="124"/>
    </row>
    <row r="301" spans="1:242" s="122" customFormat="1">
      <c r="A301" s="93" t="s">
        <v>2030</v>
      </c>
      <c r="B301" s="111" t="s">
        <v>543</v>
      </c>
      <c r="C301" s="123" t="s">
        <v>542</v>
      </c>
      <c r="D301" s="58">
        <v>1606.02</v>
      </c>
      <c r="E301" s="58">
        <v>251.93</v>
      </c>
      <c r="F301" s="58">
        <v>1310.7</v>
      </c>
      <c r="G301" s="58">
        <v>737.69</v>
      </c>
      <c r="H301" s="58">
        <v>3065.38</v>
      </c>
      <c r="I301" s="58">
        <f t="shared" si="247"/>
        <v>1704.5900000000001</v>
      </c>
      <c r="J301" s="58">
        <f t="shared" si="250"/>
        <v>1835.8866666666665</v>
      </c>
      <c r="K301" s="58">
        <f t="shared" si="248"/>
        <v>2201.9522222222222</v>
      </c>
      <c r="L301" s="58">
        <f t="shared" si="248"/>
        <v>1914.1429629629629</v>
      </c>
      <c r="M301" s="58">
        <f t="shared" si="248"/>
        <v>1983.9939506172839</v>
      </c>
      <c r="N301" s="58">
        <f t="shared" si="248"/>
        <v>2033.3630452674897</v>
      </c>
      <c r="O301" s="58">
        <f t="shared" si="248"/>
        <v>1977.1666529492456</v>
      </c>
      <c r="P301" s="58">
        <f t="shared" si="249"/>
        <v>20622.815500685876</v>
      </c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  <c r="CE301" s="124"/>
      <c r="CF301" s="124"/>
      <c r="CG301" s="124"/>
      <c r="CH301" s="124"/>
      <c r="CI301" s="124"/>
      <c r="CJ301" s="124"/>
      <c r="CK301" s="124"/>
      <c r="CL301" s="124"/>
      <c r="CM301" s="124"/>
      <c r="CN301" s="124"/>
      <c r="CO301" s="124"/>
      <c r="CP301" s="124"/>
      <c r="CQ301" s="124"/>
      <c r="CR301" s="124"/>
      <c r="CS301" s="124"/>
      <c r="CT301" s="124"/>
      <c r="CU301" s="124"/>
      <c r="CV301" s="124"/>
      <c r="CW301" s="124"/>
      <c r="CX301" s="124"/>
      <c r="CY301" s="124"/>
      <c r="CZ301" s="124"/>
      <c r="DA301" s="124"/>
      <c r="DB301" s="124"/>
      <c r="DC301" s="124"/>
      <c r="DD301" s="124"/>
      <c r="DE301" s="124"/>
      <c r="DF301" s="124"/>
      <c r="DG301" s="124"/>
      <c r="DH301" s="124"/>
      <c r="DI301" s="124"/>
      <c r="DJ301" s="124"/>
      <c r="DK301" s="124"/>
      <c r="DL301" s="124"/>
      <c r="DM301" s="124"/>
      <c r="DN301" s="124"/>
      <c r="DO301" s="124"/>
      <c r="DP301" s="124"/>
      <c r="DQ301" s="124"/>
      <c r="DR301" s="124"/>
      <c r="DS301" s="124"/>
      <c r="DT301" s="124"/>
      <c r="DU301" s="124"/>
      <c r="DV301" s="124"/>
      <c r="DW301" s="124"/>
      <c r="DX301" s="124"/>
      <c r="DY301" s="124"/>
      <c r="DZ301" s="124"/>
      <c r="EA301" s="124"/>
      <c r="EB301" s="124"/>
      <c r="EC301" s="124"/>
      <c r="ED301" s="124"/>
      <c r="EE301" s="124"/>
      <c r="EF301" s="124"/>
      <c r="EG301" s="124"/>
      <c r="EH301" s="124"/>
      <c r="EI301" s="124"/>
      <c r="EJ301" s="124"/>
      <c r="EK301" s="124"/>
      <c r="EL301" s="124"/>
      <c r="EM301" s="124"/>
      <c r="EN301" s="124"/>
      <c r="EO301" s="124"/>
      <c r="EP301" s="124"/>
      <c r="EQ301" s="124"/>
      <c r="ER301" s="124"/>
      <c r="ES301" s="124"/>
      <c r="ET301" s="124"/>
      <c r="EU301" s="124"/>
      <c r="EV301" s="124"/>
      <c r="EW301" s="124"/>
      <c r="EX301" s="124"/>
      <c r="EY301" s="124"/>
      <c r="EZ301" s="124"/>
      <c r="FA301" s="124"/>
      <c r="FB301" s="124"/>
      <c r="FC301" s="124"/>
      <c r="FD301" s="124"/>
      <c r="FE301" s="124"/>
      <c r="FF301" s="124"/>
      <c r="FG301" s="124"/>
      <c r="FH301" s="124"/>
      <c r="FI301" s="124"/>
      <c r="FJ301" s="124"/>
      <c r="FK301" s="124"/>
      <c r="FL301" s="124"/>
      <c r="FM301" s="124"/>
      <c r="FN301" s="124"/>
      <c r="FO301" s="124"/>
      <c r="FP301" s="124"/>
      <c r="FQ301" s="124"/>
      <c r="FR301" s="124"/>
      <c r="FS301" s="124"/>
      <c r="FT301" s="124"/>
      <c r="FU301" s="124"/>
      <c r="FV301" s="124"/>
      <c r="FW301" s="124"/>
      <c r="FX301" s="124"/>
      <c r="FY301" s="124"/>
      <c r="FZ301" s="124"/>
      <c r="GA301" s="124"/>
      <c r="GB301" s="124"/>
      <c r="GC301" s="124"/>
      <c r="GD301" s="124"/>
      <c r="GE301" s="124"/>
      <c r="GF301" s="124"/>
      <c r="GG301" s="124"/>
      <c r="GH301" s="124"/>
      <c r="GI301" s="124"/>
      <c r="GJ301" s="124"/>
      <c r="GK301" s="124"/>
      <c r="GL301" s="124"/>
      <c r="GM301" s="124"/>
      <c r="GN301" s="124"/>
      <c r="GO301" s="124"/>
      <c r="GP301" s="124"/>
      <c r="GQ301" s="124"/>
      <c r="GR301" s="124"/>
      <c r="GS301" s="124"/>
      <c r="GT301" s="124"/>
      <c r="GU301" s="124"/>
      <c r="GV301" s="124"/>
      <c r="GW301" s="124"/>
      <c r="GX301" s="124"/>
      <c r="GY301" s="124"/>
      <c r="GZ301" s="124"/>
      <c r="HA301" s="124"/>
      <c r="HB301" s="124"/>
      <c r="HC301" s="124"/>
      <c r="HD301" s="124"/>
      <c r="HE301" s="124"/>
      <c r="HF301" s="124"/>
      <c r="HG301" s="124"/>
      <c r="HH301" s="124"/>
      <c r="HI301" s="124"/>
      <c r="HJ301" s="124"/>
      <c r="HK301" s="124"/>
      <c r="HL301" s="124"/>
      <c r="HM301" s="124"/>
      <c r="HN301" s="124"/>
      <c r="HO301" s="124"/>
      <c r="HP301" s="124"/>
      <c r="HQ301" s="124"/>
    </row>
    <row r="302" spans="1:242" s="122" customFormat="1">
      <c r="A302" s="93" t="s">
        <v>2031</v>
      </c>
      <c r="B302" s="111" t="s">
        <v>546</v>
      </c>
      <c r="C302" s="123" t="s">
        <v>545</v>
      </c>
      <c r="D302" s="58">
        <v>13.64</v>
      </c>
      <c r="E302" s="58">
        <v>13.45</v>
      </c>
      <c r="F302" s="58">
        <v>65.7</v>
      </c>
      <c r="G302" s="58">
        <v>113.93</v>
      </c>
      <c r="H302" s="58">
        <v>203.6</v>
      </c>
      <c r="I302" s="58">
        <f t="shared" si="247"/>
        <v>127.74333333333334</v>
      </c>
      <c r="J302" s="58">
        <f t="shared" si="250"/>
        <v>148.42444444444445</v>
      </c>
      <c r="K302" s="58">
        <f t="shared" si="248"/>
        <v>159.92259259259262</v>
      </c>
      <c r="L302" s="58">
        <f t="shared" si="248"/>
        <v>145.36345679012348</v>
      </c>
      <c r="M302" s="58">
        <f t="shared" si="248"/>
        <v>151.23683127572019</v>
      </c>
      <c r="N302" s="58">
        <f t="shared" si="248"/>
        <v>152.17429355281209</v>
      </c>
      <c r="O302" s="58">
        <f t="shared" si="248"/>
        <v>149.59152720621856</v>
      </c>
      <c r="P302" s="58">
        <f t="shared" si="249"/>
        <v>1444.776479195245</v>
      </c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124"/>
      <c r="AP302" s="124"/>
      <c r="AQ302" s="124"/>
      <c r="AR302" s="124"/>
      <c r="AS302" s="124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4"/>
      <c r="BD302" s="124"/>
      <c r="BE302" s="124"/>
      <c r="BF302" s="124"/>
      <c r="BG302" s="124"/>
      <c r="BH302" s="124"/>
      <c r="BI302" s="124"/>
      <c r="BJ302" s="124"/>
      <c r="BK302" s="124"/>
      <c r="BL302" s="124"/>
      <c r="BM302" s="124"/>
      <c r="BN302" s="124"/>
      <c r="BO302" s="124"/>
      <c r="BP302" s="124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24"/>
      <c r="CD302" s="124"/>
      <c r="CE302" s="124"/>
      <c r="CF302" s="124"/>
      <c r="CG302" s="124"/>
      <c r="CH302" s="124"/>
      <c r="CI302" s="124"/>
      <c r="CJ302" s="124"/>
      <c r="CK302" s="124"/>
      <c r="CL302" s="124"/>
      <c r="CM302" s="124"/>
      <c r="CN302" s="124"/>
      <c r="CO302" s="124"/>
      <c r="CP302" s="124"/>
      <c r="CQ302" s="124"/>
      <c r="CR302" s="124"/>
      <c r="CS302" s="124"/>
      <c r="CT302" s="124"/>
      <c r="CU302" s="124"/>
      <c r="CV302" s="124"/>
      <c r="CW302" s="124"/>
      <c r="CX302" s="124"/>
      <c r="CY302" s="124"/>
      <c r="CZ302" s="124"/>
      <c r="DA302" s="124"/>
      <c r="DB302" s="124"/>
      <c r="DC302" s="124"/>
      <c r="DD302" s="124"/>
      <c r="DE302" s="124"/>
      <c r="DF302" s="124"/>
      <c r="DG302" s="124"/>
      <c r="DH302" s="124"/>
      <c r="DI302" s="124"/>
      <c r="DJ302" s="124"/>
      <c r="DK302" s="124"/>
      <c r="DL302" s="124"/>
      <c r="DM302" s="124"/>
      <c r="DN302" s="124"/>
      <c r="DO302" s="124"/>
      <c r="DP302" s="124"/>
      <c r="DQ302" s="124"/>
      <c r="DR302" s="124"/>
      <c r="DS302" s="124"/>
      <c r="DT302" s="124"/>
      <c r="DU302" s="124"/>
      <c r="DV302" s="124"/>
      <c r="DW302" s="124"/>
      <c r="DX302" s="124"/>
      <c r="DY302" s="124"/>
      <c r="DZ302" s="124"/>
      <c r="EA302" s="124"/>
      <c r="EB302" s="124"/>
      <c r="EC302" s="124"/>
      <c r="ED302" s="124"/>
      <c r="EE302" s="124"/>
      <c r="EF302" s="124"/>
      <c r="EG302" s="124"/>
      <c r="EH302" s="124"/>
      <c r="EI302" s="124"/>
      <c r="EJ302" s="124"/>
      <c r="EK302" s="124"/>
      <c r="EL302" s="124"/>
      <c r="EM302" s="124"/>
      <c r="EN302" s="124"/>
      <c r="EO302" s="124"/>
      <c r="EP302" s="124"/>
      <c r="EQ302" s="124"/>
      <c r="ER302" s="124"/>
      <c r="ES302" s="124"/>
      <c r="ET302" s="124"/>
      <c r="EU302" s="124"/>
      <c r="EV302" s="124"/>
      <c r="EW302" s="124"/>
      <c r="EX302" s="124"/>
      <c r="EY302" s="124"/>
      <c r="EZ302" s="124"/>
      <c r="FA302" s="124"/>
      <c r="FB302" s="124"/>
      <c r="FC302" s="124"/>
      <c r="FD302" s="124"/>
      <c r="FE302" s="124"/>
      <c r="FF302" s="124"/>
      <c r="FG302" s="124"/>
      <c r="FH302" s="124"/>
      <c r="FI302" s="124"/>
      <c r="FJ302" s="124"/>
      <c r="FK302" s="124"/>
      <c r="FL302" s="124"/>
      <c r="FM302" s="124"/>
      <c r="FN302" s="124"/>
      <c r="FO302" s="124"/>
      <c r="FP302" s="124"/>
      <c r="FQ302" s="124"/>
      <c r="FR302" s="124"/>
      <c r="FS302" s="124"/>
      <c r="FT302" s="124"/>
      <c r="FU302" s="124"/>
      <c r="FV302" s="124"/>
      <c r="FW302" s="124"/>
      <c r="FX302" s="124"/>
      <c r="FY302" s="124"/>
      <c r="FZ302" s="124"/>
      <c r="GA302" s="124"/>
      <c r="GB302" s="124"/>
      <c r="GC302" s="124"/>
      <c r="GD302" s="124"/>
      <c r="GE302" s="124"/>
      <c r="GF302" s="124"/>
      <c r="GG302" s="124"/>
      <c r="GH302" s="124"/>
      <c r="GI302" s="124"/>
      <c r="GJ302" s="124"/>
      <c r="GK302" s="124"/>
      <c r="GL302" s="124"/>
      <c r="GM302" s="124"/>
      <c r="GN302" s="124"/>
      <c r="GO302" s="124"/>
      <c r="GP302" s="124"/>
      <c r="GQ302" s="124"/>
      <c r="GR302" s="124"/>
      <c r="GS302" s="124"/>
      <c r="GT302" s="124"/>
      <c r="GU302" s="124"/>
      <c r="GV302" s="124"/>
      <c r="GW302" s="124"/>
      <c r="GX302" s="124"/>
      <c r="GY302" s="124"/>
      <c r="GZ302" s="124"/>
      <c r="HA302" s="124"/>
      <c r="HB302" s="124"/>
      <c r="HC302" s="124"/>
      <c r="HD302" s="124"/>
      <c r="HE302" s="124"/>
      <c r="HF302" s="124"/>
      <c r="HG302" s="124"/>
      <c r="HH302" s="124"/>
      <c r="HI302" s="124"/>
      <c r="HJ302" s="124"/>
      <c r="HK302" s="124"/>
      <c r="HL302" s="124"/>
      <c r="HM302" s="124"/>
      <c r="HN302" s="124"/>
      <c r="HO302" s="124"/>
      <c r="HP302" s="124"/>
      <c r="HQ302" s="124"/>
    </row>
    <row r="303" spans="1:242" s="122" customFormat="1">
      <c r="A303" s="93" t="s">
        <v>2032</v>
      </c>
      <c r="B303" s="111" t="s">
        <v>1554</v>
      </c>
      <c r="C303" s="123" t="s">
        <v>144</v>
      </c>
      <c r="D303" s="58"/>
      <c r="E303" s="58"/>
      <c r="F303" s="58"/>
      <c r="G303" s="58"/>
      <c r="H303" s="58"/>
      <c r="I303" s="58">
        <f t="shared" si="247"/>
        <v>0</v>
      </c>
      <c r="J303" s="58">
        <f t="shared" si="250"/>
        <v>0</v>
      </c>
      <c r="K303" s="58">
        <f t="shared" si="248"/>
        <v>0</v>
      </c>
      <c r="L303" s="58">
        <f t="shared" si="248"/>
        <v>0</v>
      </c>
      <c r="M303" s="58">
        <f t="shared" si="248"/>
        <v>0</v>
      </c>
      <c r="N303" s="58">
        <f t="shared" si="248"/>
        <v>0</v>
      </c>
      <c r="O303" s="58">
        <f t="shared" si="248"/>
        <v>0</v>
      </c>
      <c r="P303" s="58">
        <f t="shared" si="249"/>
        <v>0</v>
      </c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  <c r="AM303" s="124"/>
      <c r="AN303" s="124"/>
      <c r="AO303" s="124"/>
      <c r="AP303" s="124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4"/>
      <c r="BD303" s="124"/>
      <c r="BE303" s="124"/>
      <c r="BF303" s="124"/>
      <c r="BG303" s="124"/>
      <c r="BH303" s="124"/>
      <c r="BI303" s="124"/>
      <c r="BJ303" s="124"/>
      <c r="BK303" s="124"/>
      <c r="BL303" s="124"/>
      <c r="BM303" s="124"/>
      <c r="BN303" s="124"/>
      <c r="BO303" s="124"/>
      <c r="BP303" s="124"/>
      <c r="BQ303" s="124"/>
      <c r="BR303" s="124"/>
      <c r="BS303" s="124"/>
      <c r="BT303" s="124"/>
      <c r="BU303" s="124"/>
      <c r="BV303" s="124"/>
      <c r="BW303" s="124"/>
      <c r="BX303" s="124"/>
      <c r="BY303" s="124"/>
      <c r="BZ303" s="124"/>
      <c r="CA303" s="124"/>
      <c r="CB303" s="124"/>
      <c r="CC303" s="124"/>
      <c r="CD303" s="124"/>
      <c r="CE303" s="124"/>
      <c r="CF303" s="124"/>
      <c r="CG303" s="124"/>
      <c r="CH303" s="124"/>
      <c r="CI303" s="124"/>
      <c r="CJ303" s="124"/>
      <c r="CK303" s="124"/>
      <c r="CL303" s="124"/>
      <c r="CM303" s="124"/>
      <c r="CN303" s="124"/>
      <c r="CO303" s="124"/>
      <c r="CP303" s="124"/>
      <c r="CQ303" s="124"/>
      <c r="CR303" s="124"/>
      <c r="CS303" s="124"/>
      <c r="CT303" s="124"/>
      <c r="CU303" s="124"/>
      <c r="CV303" s="124"/>
      <c r="CW303" s="124"/>
      <c r="CX303" s="124"/>
      <c r="CY303" s="124"/>
      <c r="CZ303" s="124"/>
      <c r="DA303" s="124"/>
      <c r="DB303" s="124"/>
      <c r="DC303" s="124"/>
      <c r="DD303" s="124"/>
      <c r="DE303" s="124"/>
      <c r="DF303" s="124"/>
      <c r="DG303" s="124"/>
      <c r="DH303" s="124"/>
      <c r="DI303" s="124"/>
      <c r="DJ303" s="124"/>
      <c r="DK303" s="124"/>
      <c r="DL303" s="124"/>
      <c r="DM303" s="124"/>
      <c r="DN303" s="124"/>
      <c r="DO303" s="124"/>
      <c r="DP303" s="124"/>
      <c r="DQ303" s="124"/>
      <c r="DR303" s="124"/>
      <c r="DS303" s="124"/>
      <c r="DT303" s="124"/>
      <c r="DU303" s="124"/>
      <c r="DV303" s="124"/>
      <c r="DW303" s="124"/>
      <c r="DX303" s="124"/>
      <c r="DY303" s="124"/>
      <c r="DZ303" s="124"/>
      <c r="EA303" s="124"/>
      <c r="EB303" s="124"/>
      <c r="EC303" s="124"/>
      <c r="ED303" s="124"/>
      <c r="EE303" s="124"/>
      <c r="EF303" s="124"/>
      <c r="EG303" s="124"/>
      <c r="EH303" s="124"/>
      <c r="EI303" s="124"/>
      <c r="EJ303" s="124"/>
      <c r="EK303" s="124"/>
      <c r="EL303" s="124"/>
      <c r="EM303" s="124"/>
      <c r="EN303" s="124"/>
      <c r="EO303" s="124"/>
      <c r="EP303" s="124"/>
      <c r="EQ303" s="124"/>
      <c r="ER303" s="124"/>
      <c r="ES303" s="124"/>
      <c r="ET303" s="124"/>
      <c r="EU303" s="124"/>
      <c r="EV303" s="124"/>
      <c r="EW303" s="124"/>
      <c r="EX303" s="124"/>
      <c r="EY303" s="124"/>
      <c r="EZ303" s="124"/>
      <c r="FA303" s="124"/>
      <c r="FB303" s="124"/>
      <c r="FC303" s="124"/>
      <c r="FD303" s="124"/>
      <c r="FE303" s="124"/>
      <c r="FF303" s="124"/>
      <c r="FG303" s="124"/>
      <c r="FH303" s="124"/>
      <c r="FI303" s="124"/>
      <c r="FJ303" s="124"/>
      <c r="FK303" s="124"/>
      <c r="FL303" s="124"/>
      <c r="FM303" s="124"/>
      <c r="FN303" s="124"/>
      <c r="FO303" s="124"/>
      <c r="FP303" s="124"/>
      <c r="FQ303" s="124"/>
      <c r="FR303" s="124"/>
      <c r="FS303" s="124"/>
      <c r="FT303" s="124"/>
      <c r="FU303" s="124"/>
      <c r="FV303" s="124"/>
      <c r="FW303" s="124"/>
      <c r="FX303" s="124"/>
      <c r="FY303" s="124"/>
      <c r="FZ303" s="124"/>
      <c r="GA303" s="124"/>
      <c r="GB303" s="124"/>
      <c r="GC303" s="124"/>
      <c r="GD303" s="124"/>
      <c r="GE303" s="124"/>
      <c r="GF303" s="124"/>
      <c r="GG303" s="124"/>
      <c r="GH303" s="124"/>
      <c r="GI303" s="124"/>
      <c r="GJ303" s="124"/>
      <c r="GK303" s="124"/>
      <c r="GL303" s="124"/>
      <c r="GM303" s="124"/>
      <c r="GN303" s="124"/>
      <c r="GO303" s="124"/>
      <c r="GP303" s="124"/>
      <c r="GQ303" s="124"/>
      <c r="GR303" s="124"/>
      <c r="GS303" s="124"/>
      <c r="GT303" s="124"/>
      <c r="GU303" s="124"/>
      <c r="GV303" s="124"/>
      <c r="GW303" s="124"/>
      <c r="GX303" s="124"/>
      <c r="GY303" s="124"/>
      <c r="GZ303" s="124"/>
      <c r="HA303" s="124"/>
      <c r="HB303" s="124"/>
      <c r="HC303" s="124"/>
      <c r="HD303" s="124"/>
      <c r="HE303" s="124"/>
      <c r="HF303" s="124"/>
      <c r="HG303" s="124"/>
      <c r="HH303" s="124"/>
      <c r="HI303" s="124"/>
      <c r="HJ303" s="124"/>
      <c r="HK303" s="124"/>
      <c r="HL303" s="124"/>
      <c r="HM303" s="124"/>
      <c r="HN303" s="124"/>
      <c r="HO303" s="124"/>
      <c r="HP303" s="124"/>
      <c r="HQ303" s="124"/>
    </row>
    <row r="304" spans="1:242" s="122" customFormat="1">
      <c r="A304" s="93" t="s">
        <v>2033</v>
      </c>
      <c r="B304" s="111" t="s">
        <v>553</v>
      </c>
      <c r="C304" s="123" t="s">
        <v>139</v>
      </c>
      <c r="D304" s="58">
        <v>623.28</v>
      </c>
      <c r="E304" s="58">
        <v>108.86</v>
      </c>
      <c r="F304" s="58">
        <v>615.55999999999995</v>
      </c>
      <c r="G304" s="58">
        <v>365.95</v>
      </c>
      <c r="H304" s="58">
        <v>3146.51</v>
      </c>
      <c r="I304" s="58">
        <f t="shared" si="247"/>
        <v>1376.0066666666669</v>
      </c>
      <c r="J304" s="58">
        <f t="shared" si="250"/>
        <v>1629.4888888888891</v>
      </c>
      <c r="K304" s="58">
        <f t="shared" si="248"/>
        <v>2050.6685185185188</v>
      </c>
      <c r="L304" s="58">
        <f t="shared" si="248"/>
        <v>1685.3880246913584</v>
      </c>
      <c r="M304" s="58">
        <f t="shared" si="248"/>
        <v>1788.5151440329221</v>
      </c>
      <c r="N304" s="58">
        <f t="shared" si="248"/>
        <v>1841.5238957475997</v>
      </c>
      <c r="O304" s="58">
        <f t="shared" si="248"/>
        <v>1771.8090214906267</v>
      </c>
      <c r="P304" s="58">
        <f t="shared" si="249"/>
        <v>17003.560160036581</v>
      </c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/>
      <c r="AF304" s="124"/>
      <c r="AG304" s="124"/>
      <c r="AH304" s="124"/>
      <c r="AI304" s="124"/>
      <c r="AJ304" s="124"/>
      <c r="AK304" s="124"/>
      <c r="AL304" s="124"/>
      <c r="AM304" s="124"/>
      <c r="AN304" s="124"/>
      <c r="AO304" s="124"/>
      <c r="AP304" s="124"/>
      <c r="AQ304" s="124"/>
      <c r="AR304" s="124"/>
      <c r="AS304" s="124"/>
      <c r="AT304" s="124"/>
      <c r="AU304" s="124"/>
      <c r="AV304" s="124"/>
      <c r="AW304" s="124"/>
      <c r="AX304" s="124"/>
      <c r="AY304" s="124"/>
      <c r="AZ304" s="124"/>
      <c r="BA304" s="124"/>
      <c r="BB304" s="124"/>
      <c r="BC304" s="124"/>
      <c r="BD304" s="124"/>
      <c r="BE304" s="124"/>
      <c r="BF304" s="124"/>
      <c r="BG304" s="124"/>
      <c r="BH304" s="124"/>
      <c r="BI304" s="124"/>
      <c r="BJ304" s="124"/>
      <c r="BK304" s="124"/>
      <c r="BL304" s="124"/>
      <c r="BM304" s="124"/>
      <c r="BN304" s="124"/>
      <c r="BO304" s="124"/>
      <c r="BP304" s="124"/>
      <c r="BQ304" s="124"/>
      <c r="BR304" s="124"/>
      <c r="BS304" s="124"/>
      <c r="BT304" s="124"/>
      <c r="BU304" s="124"/>
      <c r="BV304" s="124"/>
      <c r="BW304" s="124"/>
      <c r="BX304" s="124"/>
      <c r="BY304" s="124"/>
      <c r="BZ304" s="124"/>
      <c r="CA304" s="124"/>
      <c r="CB304" s="124"/>
      <c r="CC304" s="124"/>
      <c r="CD304" s="124"/>
      <c r="CE304" s="124"/>
      <c r="CF304" s="124"/>
      <c r="CG304" s="124"/>
      <c r="CH304" s="124"/>
      <c r="CI304" s="124"/>
      <c r="CJ304" s="124"/>
      <c r="CK304" s="124"/>
      <c r="CL304" s="124"/>
      <c r="CM304" s="124"/>
      <c r="CN304" s="124"/>
      <c r="CO304" s="124"/>
      <c r="CP304" s="124"/>
      <c r="CQ304" s="124"/>
      <c r="CR304" s="124"/>
      <c r="CS304" s="124"/>
      <c r="CT304" s="124"/>
      <c r="CU304" s="124"/>
      <c r="CV304" s="124"/>
      <c r="CW304" s="124"/>
      <c r="CX304" s="124"/>
      <c r="CY304" s="124"/>
      <c r="CZ304" s="124"/>
      <c r="DA304" s="124"/>
      <c r="DB304" s="124"/>
      <c r="DC304" s="124"/>
      <c r="DD304" s="124"/>
      <c r="DE304" s="124"/>
      <c r="DF304" s="124"/>
      <c r="DG304" s="124"/>
      <c r="DH304" s="124"/>
      <c r="DI304" s="124"/>
      <c r="DJ304" s="124"/>
      <c r="DK304" s="124"/>
      <c r="DL304" s="124"/>
      <c r="DM304" s="124"/>
      <c r="DN304" s="124"/>
      <c r="DO304" s="124"/>
      <c r="DP304" s="124"/>
      <c r="DQ304" s="124"/>
      <c r="DR304" s="124"/>
      <c r="DS304" s="124"/>
      <c r="DT304" s="124"/>
      <c r="DU304" s="124"/>
      <c r="DV304" s="124"/>
      <c r="DW304" s="124"/>
      <c r="DX304" s="124"/>
      <c r="DY304" s="124"/>
      <c r="DZ304" s="124"/>
      <c r="EA304" s="124"/>
      <c r="EB304" s="124"/>
      <c r="EC304" s="124"/>
      <c r="ED304" s="124"/>
      <c r="EE304" s="124"/>
      <c r="EF304" s="124"/>
      <c r="EG304" s="124"/>
      <c r="EH304" s="124"/>
      <c r="EI304" s="124"/>
      <c r="EJ304" s="124"/>
      <c r="EK304" s="124"/>
      <c r="EL304" s="124"/>
      <c r="EM304" s="124"/>
      <c r="EN304" s="124"/>
      <c r="EO304" s="124"/>
      <c r="EP304" s="124"/>
      <c r="EQ304" s="124"/>
      <c r="ER304" s="124"/>
      <c r="ES304" s="124"/>
      <c r="ET304" s="124"/>
      <c r="EU304" s="124"/>
      <c r="EV304" s="124"/>
      <c r="EW304" s="124"/>
      <c r="EX304" s="124"/>
      <c r="EY304" s="124"/>
      <c r="EZ304" s="124"/>
      <c r="FA304" s="124"/>
      <c r="FB304" s="124"/>
      <c r="FC304" s="124"/>
      <c r="FD304" s="124"/>
      <c r="FE304" s="124"/>
      <c r="FF304" s="124"/>
      <c r="FG304" s="124"/>
      <c r="FH304" s="124"/>
      <c r="FI304" s="124"/>
      <c r="FJ304" s="124"/>
      <c r="FK304" s="124"/>
      <c r="FL304" s="124"/>
      <c r="FM304" s="124"/>
      <c r="FN304" s="124"/>
      <c r="FO304" s="124"/>
      <c r="FP304" s="124"/>
      <c r="FQ304" s="124"/>
      <c r="FR304" s="124"/>
      <c r="FS304" s="124"/>
      <c r="FT304" s="124"/>
      <c r="FU304" s="124"/>
      <c r="FV304" s="124"/>
      <c r="FW304" s="124"/>
      <c r="FX304" s="124"/>
      <c r="FY304" s="124"/>
      <c r="FZ304" s="124"/>
      <c r="GA304" s="124"/>
      <c r="GB304" s="124"/>
      <c r="GC304" s="124"/>
      <c r="GD304" s="124"/>
      <c r="GE304" s="124"/>
      <c r="GF304" s="124"/>
      <c r="GG304" s="124"/>
      <c r="GH304" s="124"/>
      <c r="GI304" s="124"/>
      <c r="GJ304" s="124"/>
      <c r="GK304" s="124"/>
      <c r="GL304" s="124"/>
      <c r="GM304" s="124"/>
      <c r="GN304" s="124"/>
      <c r="GO304" s="124"/>
      <c r="GP304" s="124"/>
      <c r="GQ304" s="124"/>
      <c r="GR304" s="124"/>
      <c r="GS304" s="124"/>
      <c r="GT304" s="124"/>
      <c r="GU304" s="124"/>
      <c r="GV304" s="124"/>
      <c r="GW304" s="124"/>
      <c r="GX304" s="124"/>
      <c r="GY304" s="124"/>
      <c r="GZ304" s="124"/>
      <c r="HA304" s="124"/>
      <c r="HB304" s="124"/>
      <c r="HC304" s="124"/>
      <c r="HD304" s="124"/>
      <c r="HE304" s="124"/>
      <c r="HF304" s="124"/>
      <c r="HG304" s="124"/>
      <c r="HH304" s="124"/>
      <c r="HI304" s="124"/>
      <c r="HJ304" s="124"/>
      <c r="HK304" s="124"/>
      <c r="HL304" s="124"/>
      <c r="HM304" s="124"/>
      <c r="HN304" s="124"/>
      <c r="HO304" s="124"/>
      <c r="HP304" s="124"/>
      <c r="HQ304" s="124"/>
    </row>
    <row r="305" spans="1:242" s="122" customFormat="1">
      <c r="A305" s="93" t="s">
        <v>2034</v>
      </c>
      <c r="B305" s="111" t="s">
        <v>559</v>
      </c>
      <c r="C305" s="123" t="s">
        <v>558</v>
      </c>
      <c r="D305" s="58">
        <v>6529.63</v>
      </c>
      <c r="E305" s="58">
        <v>6142.25</v>
      </c>
      <c r="F305" s="58">
        <v>5753.52</v>
      </c>
      <c r="G305" s="58">
        <v>6891.58</v>
      </c>
      <c r="H305" s="58">
        <v>9571.74</v>
      </c>
      <c r="I305" s="58">
        <f t="shared" si="247"/>
        <v>7405.6133333333337</v>
      </c>
      <c r="J305" s="58">
        <f t="shared" si="250"/>
        <v>7956.3111111111111</v>
      </c>
      <c r="K305" s="58">
        <f t="shared" si="248"/>
        <v>8311.2214814814815</v>
      </c>
      <c r="L305" s="58">
        <f t="shared" si="248"/>
        <v>7891.0486419753097</v>
      </c>
      <c r="M305" s="58">
        <f t="shared" si="248"/>
        <v>8052.8604115226344</v>
      </c>
      <c r="N305" s="58">
        <f t="shared" si="248"/>
        <v>8085.0435116598082</v>
      </c>
      <c r="O305" s="58">
        <f t="shared" si="248"/>
        <v>8009.6508550525841</v>
      </c>
      <c r="P305" s="58">
        <f t="shared" si="249"/>
        <v>90600.469346136277</v>
      </c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  <c r="AG305" s="124"/>
      <c r="AH305" s="124"/>
      <c r="AI305" s="124"/>
      <c r="AJ305" s="124"/>
      <c r="AK305" s="124"/>
      <c r="AL305" s="124"/>
      <c r="AM305" s="124"/>
      <c r="AN305" s="124"/>
      <c r="AO305" s="124"/>
      <c r="AP305" s="124"/>
      <c r="AQ305" s="124"/>
      <c r="AR305" s="124"/>
      <c r="AS305" s="124"/>
      <c r="AT305" s="124"/>
      <c r="AU305" s="124"/>
      <c r="AV305" s="124"/>
      <c r="AW305" s="124"/>
      <c r="AX305" s="124"/>
      <c r="AY305" s="124"/>
      <c r="AZ305" s="124"/>
      <c r="BA305" s="124"/>
      <c r="BB305" s="124"/>
      <c r="BC305" s="124"/>
      <c r="BD305" s="124"/>
      <c r="BE305" s="124"/>
      <c r="BF305" s="124"/>
      <c r="BG305" s="124"/>
      <c r="BH305" s="124"/>
      <c r="BI305" s="124"/>
      <c r="BJ305" s="124"/>
      <c r="BK305" s="124"/>
      <c r="BL305" s="124"/>
      <c r="BM305" s="124"/>
      <c r="BN305" s="124"/>
      <c r="BO305" s="124"/>
      <c r="BP305" s="124"/>
      <c r="BQ305" s="124"/>
      <c r="BR305" s="124"/>
      <c r="BS305" s="124"/>
      <c r="BT305" s="124"/>
      <c r="BU305" s="124"/>
      <c r="BV305" s="124"/>
      <c r="BW305" s="124"/>
      <c r="BX305" s="124"/>
      <c r="BY305" s="124"/>
      <c r="BZ305" s="124"/>
      <c r="CA305" s="124"/>
      <c r="CB305" s="124"/>
      <c r="CC305" s="124"/>
      <c r="CD305" s="124"/>
      <c r="CE305" s="124"/>
      <c r="CF305" s="124"/>
      <c r="CG305" s="124"/>
      <c r="CH305" s="124"/>
      <c r="CI305" s="124"/>
      <c r="CJ305" s="124"/>
      <c r="CK305" s="124"/>
      <c r="CL305" s="124"/>
      <c r="CM305" s="124"/>
      <c r="CN305" s="124"/>
      <c r="CO305" s="124"/>
      <c r="CP305" s="124"/>
      <c r="CQ305" s="124"/>
      <c r="CR305" s="124"/>
      <c r="CS305" s="124"/>
      <c r="CT305" s="124"/>
      <c r="CU305" s="124"/>
      <c r="CV305" s="124"/>
      <c r="CW305" s="124"/>
      <c r="CX305" s="124"/>
      <c r="CY305" s="124"/>
      <c r="CZ305" s="124"/>
      <c r="DA305" s="124"/>
      <c r="DB305" s="124"/>
      <c r="DC305" s="124"/>
      <c r="DD305" s="124"/>
      <c r="DE305" s="124"/>
      <c r="DF305" s="124"/>
      <c r="DG305" s="124"/>
      <c r="DH305" s="124"/>
      <c r="DI305" s="124"/>
      <c r="DJ305" s="124"/>
      <c r="DK305" s="124"/>
      <c r="DL305" s="124"/>
      <c r="DM305" s="124"/>
      <c r="DN305" s="124"/>
      <c r="DO305" s="124"/>
      <c r="DP305" s="124"/>
      <c r="DQ305" s="124"/>
      <c r="DR305" s="124"/>
      <c r="DS305" s="124"/>
      <c r="DT305" s="124"/>
      <c r="DU305" s="124"/>
      <c r="DV305" s="124"/>
      <c r="DW305" s="124"/>
      <c r="DX305" s="124"/>
      <c r="DY305" s="124"/>
      <c r="DZ305" s="124"/>
      <c r="EA305" s="124"/>
      <c r="EB305" s="124"/>
      <c r="EC305" s="124"/>
      <c r="ED305" s="124"/>
      <c r="EE305" s="124"/>
      <c r="EF305" s="124"/>
      <c r="EG305" s="124"/>
      <c r="EH305" s="124"/>
      <c r="EI305" s="124"/>
      <c r="EJ305" s="124"/>
      <c r="EK305" s="124"/>
      <c r="EL305" s="124"/>
      <c r="EM305" s="124"/>
      <c r="EN305" s="124"/>
      <c r="EO305" s="124"/>
      <c r="EP305" s="124"/>
      <c r="EQ305" s="124"/>
      <c r="ER305" s="124"/>
      <c r="ES305" s="124"/>
      <c r="ET305" s="124"/>
      <c r="EU305" s="124"/>
      <c r="EV305" s="124"/>
      <c r="EW305" s="124"/>
      <c r="EX305" s="124"/>
      <c r="EY305" s="124"/>
      <c r="EZ305" s="124"/>
      <c r="FA305" s="124"/>
      <c r="FB305" s="124"/>
      <c r="FC305" s="124"/>
      <c r="FD305" s="124"/>
      <c r="FE305" s="124"/>
      <c r="FF305" s="124"/>
      <c r="FG305" s="124"/>
      <c r="FH305" s="124"/>
      <c r="FI305" s="124"/>
      <c r="FJ305" s="124"/>
      <c r="FK305" s="124"/>
      <c r="FL305" s="124"/>
      <c r="FM305" s="124"/>
      <c r="FN305" s="124"/>
      <c r="FO305" s="124"/>
      <c r="FP305" s="124"/>
      <c r="FQ305" s="124"/>
      <c r="FR305" s="124"/>
      <c r="FS305" s="124"/>
      <c r="FT305" s="124"/>
      <c r="FU305" s="124"/>
      <c r="FV305" s="124"/>
      <c r="FW305" s="124"/>
      <c r="FX305" s="124"/>
      <c r="FY305" s="124"/>
      <c r="FZ305" s="124"/>
      <c r="GA305" s="124"/>
      <c r="GB305" s="124"/>
      <c r="GC305" s="124"/>
      <c r="GD305" s="124"/>
      <c r="GE305" s="124"/>
      <c r="GF305" s="124"/>
      <c r="GG305" s="124"/>
      <c r="GH305" s="124"/>
      <c r="GI305" s="124"/>
      <c r="GJ305" s="124"/>
      <c r="GK305" s="124"/>
      <c r="GL305" s="124"/>
      <c r="GM305" s="124"/>
      <c r="GN305" s="124"/>
      <c r="GO305" s="124"/>
      <c r="GP305" s="124"/>
      <c r="GQ305" s="124"/>
      <c r="GR305" s="124"/>
      <c r="GS305" s="124"/>
      <c r="GT305" s="124"/>
      <c r="GU305" s="124"/>
      <c r="GV305" s="124"/>
      <c r="GW305" s="124"/>
      <c r="GX305" s="124"/>
      <c r="GY305" s="124"/>
      <c r="GZ305" s="124"/>
      <c r="HA305" s="124"/>
      <c r="HB305" s="124"/>
      <c r="HC305" s="124"/>
      <c r="HD305" s="124"/>
      <c r="HE305" s="124"/>
      <c r="HF305" s="124"/>
      <c r="HG305" s="124"/>
      <c r="HH305" s="124"/>
      <c r="HI305" s="124"/>
      <c r="HJ305" s="124"/>
      <c r="HK305" s="124"/>
      <c r="HL305" s="124"/>
      <c r="HM305" s="124"/>
      <c r="HN305" s="124"/>
      <c r="HO305" s="124"/>
      <c r="HP305" s="124"/>
      <c r="HQ305" s="124"/>
    </row>
    <row r="306" spans="1:242" s="122" customFormat="1">
      <c r="A306" s="93" t="s">
        <v>2035</v>
      </c>
      <c r="B306" s="111" t="s">
        <v>573</v>
      </c>
      <c r="C306" s="123" t="s">
        <v>218</v>
      </c>
      <c r="D306" s="58">
        <v>2597.91</v>
      </c>
      <c r="E306" s="58">
        <v>2385.5100000000002</v>
      </c>
      <c r="F306" s="58">
        <v>4487.96</v>
      </c>
      <c r="G306" s="58">
        <v>4423.1099999999997</v>
      </c>
      <c r="H306" s="58">
        <v>7242.39</v>
      </c>
      <c r="I306" s="58">
        <f t="shared" si="247"/>
        <v>5384.4866666666667</v>
      </c>
      <c r="J306" s="58">
        <f t="shared" si="250"/>
        <v>5683.3288888888892</v>
      </c>
      <c r="K306" s="58">
        <f t="shared" si="248"/>
        <v>6103.4018518518524</v>
      </c>
      <c r="L306" s="58">
        <f t="shared" si="248"/>
        <v>5723.7391358024697</v>
      </c>
      <c r="M306" s="58">
        <f t="shared" si="248"/>
        <v>5836.8232921810704</v>
      </c>
      <c r="N306" s="58">
        <f t="shared" si="248"/>
        <v>5887.9880932784645</v>
      </c>
      <c r="O306" s="58">
        <f t="shared" si="248"/>
        <v>5816.1835070873349</v>
      </c>
      <c r="P306" s="58">
        <f t="shared" si="249"/>
        <v>61572.831435756751</v>
      </c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/>
      <c r="AH306" s="124"/>
      <c r="AI306" s="124"/>
      <c r="AJ306" s="124"/>
      <c r="AK306" s="124"/>
      <c r="AL306" s="124"/>
      <c r="AM306" s="124"/>
      <c r="AN306" s="124"/>
      <c r="AO306" s="124"/>
      <c r="AP306" s="124"/>
      <c r="AQ306" s="124"/>
      <c r="AR306" s="124"/>
      <c r="AS306" s="124"/>
      <c r="AT306" s="124"/>
      <c r="AU306" s="124"/>
      <c r="AV306" s="124"/>
      <c r="AW306" s="124"/>
      <c r="AX306" s="124"/>
      <c r="AY306" s="124"/>
      <c r="AZ306" s="124"/>
      <c r="BA306" s="124"/>
      <c r="BB306" s="124"/>
      <c r="BC306" s="124"/>
      <c r="BD306" s="124"/>
      <c r="BE306" s="124"/>
      <c r="BF306" s="124"/>
      <c r="BG306" s="124"/>
      <c r="BH306" s="124"/>
      <c r="BI306" s="124"/>
      <c r="BJ306" s="124"/>
      <c r="BK306" s="124"/>
      <c r="BL306" s="124"/>
      <c r="BM306" s="124"/>
      <c r="BN306" s="124"/>
      <c r="BO306" s="124"/>
      <c r="BP306" s="124"/>
      <c r="BQ306" s="124"/>
      <c r="BR306" s="124"/>
      <c r="BS306" s="124"/>
      <c r="BT306" s="124"/>
      <c r="BU306" s="124"/>
      <c r="BV306" s="124"/>
      <c r="BW306" s="124"/>
      <c r="BX306" s="124"/>
      <c r="BY306" s="124"/>
      <c r="BZ306" s="124"/>
      <c r="CA306" s="124"/>
      <c r="CB306" s="124"/>
      <c r="CC306" s="124"/>
      <c r="CD306" s="124"/>
      <c r="CE306" s="124"/>
      <c r="CF306" s="124"/>
      <c r="CG306" s="124"/>
      <c r="CH306" s="124"/>
      <c r="CI306" s="124"/>
      <c r="CJ306" s="124"/>
      <c r="CK306" s="124"/>
      <c r="CL306" s="124"/>
      <c r="CM306" s="124"/>
      <c r="CN306" s="124"/>
      <c r="CO306" s="124"/>
      <c r="CP306" s="124"/>
      <c r="CQ306" s="124"/>
      <c r="CR306" s="124"/>
      <c r="CS306" s="124"/>
      <c r="CT306" s="124"/>
      <c r="CU306" s="124"/>
      <c r="CV306" s="124"/>
      <c r="CW306" s="124"/>
      <c r="CX306" s="124"/>
      <c r="CY306" s="124"/>
      <c r="CZ306" s="124"/>
      <c r="DA306" s="124"/>
      <c r="DB306" s="124"/>
      <c r="DC306" s="124"/>
      <c r="DD306" s="124"/>
      <c r="DE306" s="124"/>
      <c r="DF306" s="124"/>
      <c r="DG306" s="124"/>
      <c r="DH306" s="124"/>
      <c r="DI306" s="124"/>
      <c r="DJ306" s="124"/>
      <c r="DK306" s="124"/>
      <c r="DL306" s="124"/>
      <c r="DM306" s="124"/>
      <c r="DN306" s="124"/>
      <c r="DO306" s="124"/>
      <c r="DP306" s="124"/>
      <c r="DQ306" s="124"/>
      <c r="DR306" s="124"/>
      <c r="DS306" s="124"/>
      <c r="DT306" s="124"/>
      <c r="DU306" s="124"/>
      <c r="DV306" s="124"/>
      <c r="DW306" s="124"/>
      <c r="DX306" s="124"/>
      <c r="DY306" s="124"/>
      <c r="DZ306" s="124"/>
      <c r="EA306" s="124"/>
      <c r="EB306" s="124"/>
      <c r="EC306" s="124"/>
      <c r="ED306" s="124"/>
      <c r="EE306" s="124"/>
      <c r="EF306" s="124"/>
      <c r="EG306" s="124"/>
      <c r="EH306" s="124"/>
      <c r="EI306" s="124"/>
      <c r="EJ306" s="124"/>
      <c r="EK306" s="124"/>
      <c r="EL306" s="124"/>
      <c r="EM306" s="124"/>
      <c r="EN306" s="124"/>
      <c r="EO306" s="124"/>
      <c r="EP306" s="124"/>
      <c r="EQ306" s="124"/>
      <c r="ER306" s="124"/>
      <c r="ES306" s="124"/>
      <c r="ET306" s="124"/>
      <c r="EU306" s="124"/>
      <c r="EV306" s="124"/>
      <c r="EW306" s="124"/>
      <c r="EX306" s="124"/>
      <c r="EY306" s="124"/>
      <c r="EZ306" s="124"/>
      <c r="FA306" s="124"/>
      <c r="FB306" s="124"/>
      <c r="FC306" s="124"/>
      <c r="FD306" s="124"/>
      <c r="FE306" s="124"/>
      <c r="FF306" s="124"/>
      <c r="FG306" s="124"/>
      <c r="FH306" s="124"/>
      <c r="FI306" s="124"/>
      <c r="FJ306" s="124"/>
      <c r="FK306" s="124"/>
      <c r="FL306" s="124"/>
      <c r="FM306" s="124"/>
      <c r="FN306" s="124"/>
      <c r="FO306" s="124"/>
      <c r="FP306" s="124"/>
      <c r="FQ306" s="124"/>
      <c r="FR306" s="124"/>
      <c r="FS306" s="124"/>
      <c r="FT306" s="124"/>
      <c r="FU306" s="124"/>
      <c r="FV306" s="124"/>
      <c r="FW306" s="124"/>
      <c r="FX306" s="124"/>
      <c r="FY306" s="124"/>
      <c r="FZ306" s="124"/>
      <c r="GA306" s="124"/>
      <c r="GB306" s="124"/>
      <c r="GC306" s="124"/>
      <c r="GD306" s="124"/>
      <c r="GE306" s="124"/>
      <c r="GF306" s="124"/>
      <c r="GG306" s="124"/>
      <c r="GH306" s="124"/>
      <c r="GI306" s="124"/>
      <c r="GJ306" s="124"/>
      <c r="GK306" s="124"/>
      <c r="GL306" s="124"/>
      <c r="GM306" s="124"/>
      <c r="GN306" s="124"/>
      <c r="GO306" s="124"/>
      <c r="GP306" s="124"/>
      <c r="GQ306" s="124"/>
      <c r="GR306" s="124"/>
      <c r="GS306" s="124"/>
      <c r="GT306" s="124"/>
      <c r="GU306" s="124"/>
      <c r="GV306" s="124"/>
      <c r="GW306" s="124"/>
      <c r="GX306" s="124"/>
      <c r="GY306" s="124"/>
      <c r="GZ306" s="124"/>
      <c r="HA306" s="124"/>
      <c r="HB306" s="124"/>
      <c r="HC306" s="124"/>
      <c r="HD306" s="124"/>
      <c r="HE306" s="124"/>
      <c r="HF306" s="124"/>
      <c r="HG306" s="124"/>
      <c r="HH306" s="124"/>
      <c r="HI306" s="124"/>
      <c r="HJ306" s="124"/>
      <c r="HK306" s="124"/>
      <c r="HL306" s="124"/>
      <c r="HM306" s="124"/>
      <c r="HN306" s="124"/>
      <c r="HO306" s="124"/>
      <c r="HP306" s="124"/>
      <c r="HQ306" s="124"/>
    </row>
    <row r="307" spans="1:242" s="122" customFormat="1">
      <c r="A307" s="93" t="s">
        <v>2036</v>
      </c>
      <c r="B307" s="111" t="s">
        <v>582</v>
      </c>
      <c r="C307" s="123" t="s">
        <v>581</v>
      </c>
      <c r="D307" s="58"/>
      <c r="E307" s="58"/>
      <c r="F307" s="58"/>
      <c r="G307" s="58"/>
      <c r="H307" s="58"/>
      <c r="I307" s="58">
        <f t="shared" si="247"/>
        <v>0</v>
      </c>
      <c r="J307" s="58">
        <f t="shared" si="250"/>
        <v>0</v>
      </c>
      <c r="K307" s="58">
        <f t="shared" si="248"/>
        <v>0</v>
      </c>
      <c r="L307" s="58">
        <f t="shared" si="248"/>
        <v>0</v>
      </c>
      <c r="M307" s="58">
        <f t="shared" si="248"/>
        <v>0</v>
      </c>
      <c r="N307" s="58">
        <f t="shared" si="248"/>
        <v>0</v>
      </c>
      <c r="O307" s="58">
        <f t="shared" si="248"/>
        <v>0</v>
      </c>
      <c r="P307" s="58">
        <f t="shared" si="249"/>
        <v>0</v>
      </c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/>
      <c r="AH307" s="124"/>
      <c r="AI307" s="124"/>
      <c r="AJ307" s="124"/>
      <c r="AK307" s="124"/>
      <c r="AL307" s="124"/>
      <c r="AM307" s="124"/>
      <c r="AN307" s="124"/>
      <c r="AO307" s="124"/>
      <c r="AP307" s="124"/>
      <c r="AQ307" s="124"/>
      <c r="AR307" s="124"/>
      <c r="AS307" s="124"/>
      <c r="AT307" s="124"/>
      <c r="AU307" s="124"/>
      <c r="AV307" s="124"/>
      <c r="AW307" s="124"/>
      <c r="AX307" s="124"/>
      <c r="AY307" s="124"/>
      <c r="AZ307" s="124"/>
      <c r="BA307" s="124"/>
      <c r="BB307" s="124"/>
      <c r="BC307" s="124"/>
      <c r="BD307" s="124"/>
      <c r="BE307" s="124"/>
      <c r="BF307" s="124"/>
      <c r="BG307" s="124"/>
      <c r="BH307" s="124"/>
      <c r="BI307" s="124"/>
      <c r="BJ307" s="124"/>
      <c r="BK307" s="124"/>
      <c r="BL307" s="124"/>
      <c r="BM307" s="124"/>
      <c r="BN307" s="124"/>
      <c r="BO307" s="124"/>
      <c r="BP307" s="124"/>
      <c r="BQ307" s="124"/>
      <c r="BR307" s="124"/>
      <c r="BS307" s="124"/>
      <c r="BT307" s="124"/>
      <c r="BU307" s="124"/>
      <c r="BV307" s="124"/>
      <c r="BW307" s="124"/>
      <c r="BX307" s="124"/>
      <c r="BY307" s="124"/>
      <c r="BZ307" s="124"/>
      <c r="CA307" s="124"/>
      <c r="CB307" s="124"/>
      <c r="CC307" s="124"/>
      <c r="CD307" s="124"/>
      <c r="CE307" s="124"/>
      <c r="CF307" s="124"/>
      <c r="CG307" s="124"/>
      <c r="CH307" s="124"/>
      <c r="CI307" s="124"/>
      <c r="CJ307" s="124"/>
      <c r="CK307" s="124"/>
      <c r="CL307" s="124"/>
      <c r="CM307" s="124"/>
      <c r="CN307" s="124"/>
      <c r="CO307" s="124"/>
      <c r="CP307" s="124"/>
      <c r="CQ307" s="124"/>
      <c r="CR307" s="124"/>
      <c r="CS307" s="124"/>
      <c r="CT307" s="124"/>
      <c r="CU307" s="124"/>
      <c r="CV307" s="124"/>
      <c r="CW307" s="124"/>
      <c r="CX307" s="124"/>
      <c r="CY307" s="124"/>
      <c r="CZ307" s="124"/>
      <c r="DA307" s="124"/>
      <c r="DB307" s="124"/>
      <c r="DC307" s="124"/>
      <c r="DD307" s="124"/>
      <c r="DE307" s="124"/>
      <c r="DF307" s="124"/>
      <c r="DG307" s="124"/>
      <c r="DH307" s="124"/>
      <c r="DI307" s="124"/>
      <c r="DJ307" s="124"/>
      <c r="DK307" s="124"/>
      <c r="DL307" s="124"/>
      <c r="DM307" s="124"/>
      <c r="DN307" s="124"/>
      <c r="DO307" s="124"/>
      <c r="DP307" s="124"/>
      <c r="DQ307" s="124"/>
      <c r="DR307" s="124"/>
      <c r="DS307" s="124"/>
      <c r="DT307" s="124"/>
      <c r="DU307" s="124"/>
      <c r="DV307" s="124"/>
      <c r="DW307" s="124"/>
      <c r="DX307" s="124"/>
      <c r="DY307" s="124"/>
      <c r="DZ307" s="124"/>
      <c r="EA307" s="124"/>
      <c r="EB307" s="124"/>
      <c r="EC307" s="124"/>
      <c r="ED307" s="124"/>
      <c r="EE307" s="124"/>
      <c r="EF307" s="124"/>
      <c r="EG307" s="124"/>
      <c r="EH307" s="124"/>
      <c r="EI307" s="124"/>
      <c r="EJ307" s="124"/>
      <c r="EK307" s="124"/>
      <c r="EL307" s="124"/>
      <c r="EM307" s="124"/>
      <c r="EN307" s="124"/>
      <c r="EO307" s="124"/>
      <c r="EP307" s="124"/>
      <c r="EQ307" s="124"/>
      <c r="ER307" s="124"/>
      <c r="ES307" s="124"/>
      <c r="ET307" s="124"/>
      <c r="EU307" s="124"/>
      <c r="EV307" s="124"/>
      <c r="EW307" s="124"/>
      <c r="EX307" s="124"/>
      <c r="EY307" s="124"/>
      <c r="EZ307" s="124"/>
      <c r="FA307" s="124"/>
      <c r="FB307" s="124"/>
      <c r="FC307" s="124"/>
      <c r="FD307" s="124"/>
      <c r="FE307" s="124"/>
      <c r="FF307" s="124"/>
      <c r="FG307" s="124"/>
      <c r="FH307" s="124"/>
      <c r="FI307" s="124"/>
      <c r="FJ307" s="124"/>
      <c r="FK307" s="124"/>
      <c r="FL307" s="124"/>
      <c r="FM307" s="124"/>
      <c r="FN307" s="124"/>
      <c r="FO307" s="124"/>
      <c r="FP307" s="124"/>
      <c r="FQ307" s="124"/>
      <c r="FR307" s="124"/>
      <c r="FS307" s="124"/>
      <c r="FT307" s="124"/>
      <c r="FU307" s="124"/>
      <c r="FV307" s="124"/>
      <c r="FW307" s="124"/>
      <c r="FX307" s="124"/>
      <c r="FY307" s="124"/>
      <c r="FZ307" s="124"/>
      <c r="GA307" s="124"/>
      <c r="GB307" s="124"/>
      <c r="GC307" s="124"/>
      <c r="GD307" s="124"/>
      <c r="GE307" s="124"/>
      <c r="GF307" s="124"/>
      <c r="GG307" s="124"/>
      <c r="GH307" s="124"/>
      <c r="GI307" s="124"/>
      <c r="GJ307" s="124"/>
      <c r="GK307" s="124"/>
      <c r="GL307" s="124"/>
      <c r="GM307" s="124"/>
      <c r="GN307" s="124"/>
      <c r="GO307" s="124"/>
      <c r="GP307" s="124"/>
      <c r="GQ307" s="124"/>
      <c r="GR307" s="124"/>
      <c r="GS307" s="124"/>
      <c r="GT307" s="124"/>
      <c r="GU307" s="124"/>
      <c r="GV307" s="124"/>
      <c r="GW307" s="124"/>
      <c r="GX307" s="124"/>
      <c r="GY307" s="124"/>
      <c r="GZ307" s="124"/>
      <c r="HA307" s="124"/>
      <c r="HB307" s="124"/>
      <c r="HC307" s="124"/>
      <c r="HD307" s="124"/>
      <c r="HE307" s="124"/>
      <c r="HF307" s="124"/>
      <c r="HG307" s="124"/>
      <c r="HH307" s="124"/>
      <c r="HI307" s="124"/>
      <c r="HJ307" s="124"/>
      <c r="HK307" s="124"/>
      <c r="HL307" s="124"/>
      <c r="HM307" s="124"/>
      <c r="HN307" s="124"/>
      <c r="HO307" s="124"/>
      <c r="HP307" s="124"/>
      <c r="HQ307" s="124"/>
    </row>
    <row r="308" spans="1:242" s="122" customFormat="1">
      <c r="A308" s="93" t="s">
        <v>2037</v>
      </c>
      <c r="B308" s="93" t="s">
        <v>596</v>
      </c>
      <c r="C308" s="94" t="s">
        <v>224</v>
      </c>
      <c r="D308" s="58">
        <v>1072.5899999999999</v>
      </c>
      <c r="E308" s="58">
        <v>759.09</v>
      </c>
      <c r="F308" s="58">
        <v>0</v>
      </c>
      <c r="G308" s="58">
        <v>11855.56</v>
      </c>
      <c r="H308" s="58">
        <v>7632.49</v>
      </c>
      <c r="I308" s="58">
        <f t="shared" si="247"/>
        <v>6496.0166666666664</v>
      </c>
      <c r="J308" s="58">
        <f t="shared" si="250"/>
        <v>8661.3555555555558</v>
      </c>
      <c r="K308" s="58">
        <f t="shared" si="248"/>
        <v>7596.620740740741</v>
      </c>
      <c r="L308" s="58">
        <f t="shared" si="248"/>
        <v>7584.6643209876538</v>
      </c>
      <c r="M308" s="58">
        <f t="shared" si="248"/>
        <v>7947.5468724279826</v>
      </c>
      <c r="N308" s="58">
        <f t="shared" si="248"/>
        <v>7709.6106447187922</v>
      </c>
      <c r="O308" s="58">
        <f t="shared" si="248"/>
        <v>7747.2739460448092</v>
      </c>
      <c r="P308" s="58">
        <f t="shared" si="249"/>
        <v>75062.818747142199</v>
      </c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  <c r="AR308" s="124"/>
      <c r="AS308" s="124"/>
      <c r="AT308" s="124"/>
      <c r="AU308" s="124"/>
      <c r="AV308" s="124"/>
      <c r="AW308" s="124"/>
      <c r="AX308" s="124"/>
      <c r="AY308" s="124"/>
      <c r="AZ308" s="124"/>
      <c r="BA308" s="124"/>
      <c r="BB308" s="124"/>
      <c r="BC308" s="124"/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/>
      <c r="CA308" s="124"/>
      <c r="CB308" s="124"/>
      <c r="CC308" s="124"/>
      <c r="CD308" s="124"/>
      <c r="CE308" s="124"/>
      <c r="CF308" s="124"/>
      <c r="CG308" s="124"/>
      <c r="CH308" s="124"/>
      <c r="CI308" s="124"/>
      <c r="CJ308" s="124"/>
      <c r="CK308" s="124"/>
      <c r="CL308" s="124"/>
      <c r="CM308" s="124"/>
      <c r="CN308" s="124"/>
      <c r="CO308" s="124"/>
      <c r="CP308" s="124"/>
      <c r="CQ308" s="124"/>
      <c r="CR308" s="124"/>
      <c r="CS308" s="124"/>
      <c r="CT308" s="124"/>
      <c r="CU308" s="124"/>
      <c r="CV308" s="124"/>
      <c r="CW308" s="124"/>
      <c r="CX308" s="124"/>
      <c r="CY308" s="124"/>
      <c r="CZ308" s="124"/>
      <c r="DA308" s="124"/>
      <c r="DB308" s="124"/>
      <c r="DC308" s="124"/>
      <c r="DD308" s="124"/>
      <c r="DE308" s="124"/>
      <c r="DF308" s="124"/>
      <c r="DG308" s="124"/>
      <c r="DH308" s="124"/>
      <c r="DI308" s="124"/>
      <c r="DJ308" s="124"/>
      <c r="DK308" s="124"/>
      <c r="DL308" s="124"/>
      <c r="DM308" s="124"/>
      <c r="DN308" s="124"/>
      <c r="DO308" s="124"/>
      <c r="DP308" s="124"/>
      <c r="DQ308" s="124"/>
      <c r="DR308" s="124"/>
      <c r="DS308" s="124"/>
      <c r="DT308" s="124"/>
      <c r="DU308" s="124"/>
      <c r="DV308" s="124"/>
      <c r="DW308" s="124"/>
      <c r="DX308" s="124"/>
      <c r="DY308" s="124"/>
      <c r="DZ308" s="124"/>
      <c r="EA308" s="124"/>
      <c r="EB308" s="124"/>
      <c r="EC308" s="124"/>
      <c r="ED308" s="124"/>
      <c r="EE308" s="124"/>
      <c r="EF308" s="124"/>
      <c r="EG308" s="124"/>
      <c r="EH308" s="124"/>
      <c r="EI308" s="124"/>
      <c r="EJ308" s="124"/>
      <c r="EK308" s="124"/>
      <c r="EL308" s="124"/>
      <c r="EM308" s="124"/>
      <c r="EN308" s="124"/>
      <c r="EO308" s="124"/>
      <c r="EP308" s="124"/>
      <c r="EQ308" s="124"/>
      <c r="ER308" s="124"/>
      <c r="ES308" s="124"/>
      <c r="ET308" s="124"/>
      <c r="EU308" s="124"/>
      <c r="EV308" s="124"/>
      <c r="EW308" s="124"/>
      <c r="EX308" s="124"/>
      <c r="EY308" s="124"/>
      <c r="EZ308" s="124"/>
      <c r="FA308" s="124"/>
      <c r="FB308" s="124"/>
      <c r="FC308" s="124"/>
      <c r="FD308" s="124"/>
      <c r="FE308" s="124"/>
      <c r="FF308" s="124"/>
      <c r="FG308" s="124"/>
      <c r="FH308" s="124"/>
      <c r="FI308" s="124"/>
      <c r="FJ308" s="124"/>
      <c r="FK308" s="124"/>
      <c r="FL308" s="124"/>
      <c r="FM308" s="124"/>
      <c r="FN308" s="124"/>
      <c r="FO308" s="124"/>
      <c r="FP308" s="124"/>
      <c r="FQ308" s="124"/>
      <c r="FR308" s="124"/>
      <c r="FS308" s="124"/>
      <c r="FT308" s="124"/>
      <c r="FU308" s="124"/>
      <c r="FV308" s="124"/>
      <c r="FW308" s="124"/>
      <c r="FX308" s="124"/>
      <c r="FY308" s="124"/>
      <c r="FZ308" s="124"/>
      <c r="GA308" s="124"/>
      <c r="GB308" s="124"/>
      <c r="GC308" s="124"/>
      <c r="GD308" s="124"/>
      <c r="GE308" s="124"/>
      <c r="GF308" s="124"/>
      <c r="GG308" s="124"/>
      <c r="GH308" s="124"/>
      <c r="GI308" s="124"/>
      <c r="GJ308" s="124"/>
      <c r="GK308" s="124"/>
      <c r="GL308" s="124"/>
      <c r="GM308" s="124"/>
      <c r="GN308" s="124"/>
      <c r="GO308" s="124"/>
      <c r="GP308" s="124"/>
      <c r="GQ308" s="124"/>
      <c r="GR308" s="124"/>
      <c r="GS308" s="124"/>
      <c r="GT308" s="124"/>
      <c r="GU308" s="124"/>
      <c r="GV308" s="124"/>
      <c r="GW308" s="124"/>
      <c r="GX308" s="124"/>
      <c r="GY308" s="124"/>
      <c r="GZ308" s="124"/>
      <c r="HA308" s="124"/>
      <c r="HB308" s="124"/>
      <c r="HC308" s="124"/>
      <c r="HD308" s="124"/>
      <c r="HE308" s="124"/>
      <c r="HF308" s="124"/>
      <c r="HG308" s="124"/>
      <c r="HH308" s="124"/>
      <c r="HI308" s="124"/>
      <c r="HJ308" s="124"/>
      <c r="HK308" s="124"/>
      <c r="HL308" s="124"/>
      <c r="HM308" s="124"/>
      <c r="HN308" s="124"/>
      <c r="HO308" s="124"/>
      <c r="HP308" s="124"/>
      <c r="HQ308" s="124"/>
    </row>
    <row r="309" spans="1:242">
      <c r="A309" s="93" t="s">
        <v>2038</v>
      </c>
      <c r="B309" s="93" t="s">
        <v>1563</v>
      </c>
      <c r="C309" s="94" t="s">
        <v>1564</v>
      </c>
      <c r="D309" s="58">
        <v>137.82</v>
      </c>
      <c r="E309" s="58">
        <v>236.11</v>
      </c>
      <c r="F309" s="58">
        <v>670.15</v>
      </c>
      <c r="G309" s="58">
        <v>800.06</v>
      </c>
      <c r="H309" s="58">
        <v>1127.8499999999999</v>
      </c>
      <c r="I309" s="58">
        <f t="shared" si="247"/>
        <v>866.02</v>
      </c>
      <c r="J309" s="58">
        <f t="shared" si="250"/>
        <v>931.31</v>
      </c>
      <c r="K309" s="58">
        <f t="shared" si="248"/>
        <v>975.06</v>
      </c>
      <c r="L309" s="58">
        <f t="shared" si="248"/>
        <v>924.13</v>
      </c>
      <c r="M309" s="58">
        <f t="shared" si="248"/>
        <v>943.5</v>
      </c>
      <c r="N309" s="58">
        <f t="shared" si="248"/>
        <v>947.56333333333339</v>
      </c>
      <c r="O309" s="58">
        <f t="shared" si="248"/>
        <v>938.39777777777783</v>
      </c>
      <c r="P309" s="58">
        <f t="shared" si="249"/>
        <v>9497.9711111111101</v>
      </c>
    </row>
    <row r="310" spans="1:242">
      <c r="A310" s="93" t="s">
        <v>2039</v>
      </c>
      <c r="B310" s="93" t="s">
        <v>684</v>
      </c>
      <c r="C310" s="94" t="s">
        <v>683</v>
      </c>
      <c r="D310" s="58">
        <v>356.77</v>
      </c>
      <c r="E310" s="58">
        <v>357.19</v>
      </c>
      <c r="F310" s="58">
        <v>357.61</v>
      </c>
      <c r="G310" s="58">
        <v>392.59</v>
      </c>
      <c r="H310" s="58">
        <v>491.77</v>
      </c>
      <c r="I310" s="58">
        <f t="shared" si="247"/>
        <v>413.99</v>
      </c>
      <c r="J310" s="58">
        <f t="shared" si="250"/>
        <v>432.7833333333333</v>
      </c>
      <c r="K310" s="58">
        <f t="shared" si="248"/>
        <v>446.18111111111108</v>
      </c>
      <c r="L310" s="58">
        <f t="shared" si="248"/>
        <v>430.9848148148148</v>
      </c>
      <c r="M310" s="58">
        <f t="shared" si="248"/>
        <v>436.64975308641971</v>
      </c>
      <c r="N310" s="58">
        <f t="shared" si="248"/>
        <v>437.93855967078184</v>
      </c>
      <c r="O310" s="58">
        <f t="shared" si="248"/>
        <v>435.19104252400547</v>
      </c>
      <c r="P310" s="58">
        <f t="shared" si="249"/>
        <v>4989.648614540466</v>
      </c>
    </row>
    <row r="311" spans="1:242">
      <c r="A311" s="93" t="s">
        <v>2043</v>
      </c>
      <c r="B311" s="93" t="s">
        <v>2044</v>
      </c>
      <c r="C311" s="94" t="s">
        <v>567</v>
      </c>
      <c r="D311" s="58">
        <v>0.63</v>
      </c>
      <c r="E311" s="58">
        <v>0.62</v>
      </c>
      <c r="F311" s="58">
        <v>2.83</v>
      </c>
      <c r="G311" s="58">
        <v>4.91</v>
      </c>
      <c r="H311" s="58">
        <v>8.76</v>
      </c>
      <c r="I311" s="58">
        <f t="shared" si="247"/>
        <v>5.5</v>
      </c>
      <c r="J311" s="58">
        <f t="shared" si="250"/>
        <v>6.3900000000000006</v>
      </c>
      <c r="K311" s="58">
        <f t="shared" si="248"/>
        <v>6.8833333333333329</v>
      </c>
      <c r="L311" s="58">
        <f t="shared" si="248"/>
        <v>6.2577777777777781</v>
      </c>
      <c r="M311" s="58">
        <f t="shared" si="248"/>
        <v>6.5103703703703708</v>
      </c>
      <c r="N311" s="58">
        <f t="shared" si="248"/>
        <v>6.5504938271604942</v>
      </c>
      <c r="O311" s="58">
        <f t="shared" si="248"/>
        <v>6.4395473251028816</v>
      </c>
      <c r="P311" s="58">
        <f t="shared" si="249"/>
        <v>62.281522633744856</v>
      </c>
    </row>
    <row r="312" spans="1:242">
      <c r="A312" s="93" t="s">
        <v>2045</v>
      </c>
      <c r="B312" s="93" t="s">
        <v>1555</v>
      </c>
      <c r="C312" s="94" t="s">
        <v>575</v>
      </c>
      <c r="D312" s="58">
        <v>6.29</v>
      </c>
      <c r="E312" s="58">
        <v>0.86</v>
      </c>
      <c r="F312" s="58">
        <v>4.8600000000000003</v>
      </c>
      <c r="G312" s="58">
        <v>2.81</v>
      </c>
      <c r="H312" s="58">
        <v>11</v>
      </c>
      <c r="I312" s="58">
        <f t="shared" si="247"/>
        <v>6.2233333333333336</v>
      </c>
      <c r="J312" s="58">
        <f t="shared" si="250"/>
        <v>6.677777777777778</v>
      </c>
      <c r="K312" s="58">
        <f t="shared" si="248"/>
        <v>7.9670370370370369</v>
      </c>
      <c r="L312" s="58">
        <f t="shared" si="248"/>
        <v>6.9560493827160492</v>
      </c>
      <c r="M312" s="58">
        <f t="shared" si="248"/>
        <v>7.2002880658436217</v>
      </c>
      <c r="N312" s="58">
        <f t="shared" si="248"/>
        <v>7.3744581618655696</v>
      </c>
      <c r="O312" s="58">
        <f t="shared" si="248"/>
        <v>7.1769318701417468</v>
      </c>
      <c r="P312" s="58">
        <f t="shared" si="249"/>
        <v>75.395875628715146</v>
      </c>
    </row>
    <row r="313" spans="1:242">
      <c r="A313" s="93" t="s">
        <v>2049</v>
      </c>
      <c r="B313" s="93" t="s">
        <v>2050</v>
      </c>
      <c r="C313" s="94" t="s">
        <v>642</v>
      </c>
      <c r="D313" s="58">
        <v>1.1499999999999999</v>
      </c>
      <c r="E313" s="58">
        <v>1.1000000000000001</v>
      </c>
      <c r="F313" s="58">
        <v>5.1100000000000003</v>
      </c>
      <c r="G313" s="58">
        <v>8.86</v>
      </c>
      <c r="H313" s="58">
        <v>15.77</v>
      </c>
      <c r="I313" s="58">
        <f t="shared" si="247"/>
        <v>9.9133333333333322</v>
      </c>
      <c r="J313" s="58">
        <f t="shared" si="250"/>
        <v>11.514444444444443</v>
      </c>
      <c r="K313" s="58">
        <f t="shared" si="248"/>
        <v>12.399259259259258</v>
      </c>
      <c r="L313" s="58">
        <f t="shared" si="248"/>
        <v>11.275679012345678</v>
      </c>
      <c r="M313" s="58">
        <f t="shared" si="248"/>
        <v>11.729794238683127</v>
      </c>
      <c r="N313" s="58">
        <f t="shared" si="248"/>
        <v>11.801577503429355</v>
      </c>
      <c r="O313" s="58">
        <f t="shared" si="248"/>
        <v>11.602350251486053</v>
      </c>
      <c r="P313" s="58">
        <f t="shared" si="249"/>
        <v>112.22643804298124</v>
      </c>
    </row>
    <row r="314" spans="1:242">
      <c r="A314" s="93" t="s">
        <v>2051</v>
      </c>
      <c r="B314" s="93" t="s">
        <v>2052</v>
      </c>
      <c r="C314" s="94" t="s">
        <v>651</v>
      </c>
      <c r="D314" s="58"/>
      <c r="E314" s="58"/>
      <c r="F314" s="58"/>
      <c r="G314" s="58"/>
      <c r="H314" s="58"/>
      <c r="I314" s="58">
        <f t="shared" si="247"/>
        <v>0</v>
      </c>
      <c r="J314" s="58">
        <f t="shared" si="250"/>
        <v>0</v>
      </c>
      <c r="K314" s="58">
        <f t="shared" si="248"/>
        <v>0</v>
      </c>
      <c r="L314" s="58">
        <f t="shared" si="248"/>
        <v>0</v>
      </c>
      <c r="M314" s="58">
        <f t="shared" si="248"/>
        <v>0</v>
      </c>
      <c r="N314" s="58">
        <f t="shared" si="248"/>
        <v>0</v>
      </c>
      <c r="O314" s="58">
        <f t="shared" si="248"/>
        <v>0</v>
      </c>
      <c r="P314" s="58">
        <f t="shared" si="249"/>
        <v>0</v>
      </c>
    </row>
    <row r="315" spans="1:242" s="122" customFormat="1">
      <c r="A315" s="93" t="s">
        <v>2053</v>
      </c>
      <c r="B315" s="93" t="s">
        <v>2054</v>
      </c>
      <c r="C315" s="94" t="s">
        <v>221</v>
      </c>
      <c r="D315" s="58">
        <v>916.37</v>
      </c>
      <c r="E315" s="58">
        <v>903.82</v>
      </c>
      <c r="F315" s="58">
        <v>1654.16</v>
      </c>
      <c r="G315" s="58">
        <v>1292.73</v>
      </c>
      <c r="H315" s="58">
        <v>2093.23</v>
      </c>
      <c r="I315" s="58">
        <f t="shared" si="247"/>
        <v>1680.0400000000002</v>
      </c>
      <c r="J315" s="58">
        <f t="shared" si="250"/>
        <v>1688.6666666666667</v>
      </c>
      <c r="K315" s="58">
        <f t="shared" ref="K315:K347" si="251">SUM(H315:J315)/3</f>
        <v>1820.6455555555558</v>
      </c>
      <c r="L315" s="58">
        <f t="shared" ref="L315:L347" si="252">SUM(I315:K315)/3</f>
        <v>1729.7840740740742</v>
      </c>
      <c r="M315" s="58">
        <f t="shared" ref="M315:M347" si="253">SUM(J315:L315)/3</f>
        <v>1746.3654320987655</v>
      </c>
      <c r="N315" s="58">
        <f t="shared" ref="N315:N347" si="254">SUM(K315:M315)/3</f>
        <v>1765.598353909465</v>
      </c>
      <c r="O315" s="58">
        <f t="shared" ref="O315:O347" si="255">SUM(L315:N315)/3</f>
        <v>1747.2492866941018</v>
      </c>
      <c r="P315" s="58">
        <f t="shared" si="249"/>
        <v>19038.659368998629</v>
      </c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  <c r="CI315" s="124"/>
      <c r="CJ315" s="124"/>
      <c r="CK315" s="124"/>
      <c r="CL315" s="124"/>
      <c r="CM315" s="124"/>
      <c r="CN315" s="124"/>
      <c r="CO315" s="124"/>
      <c r="CP315" s="124"/>
      <c r="CQ315" s="124"/>
      <c r="CR315" s="124"/>
      <c r="CS315" s="124"/>
      <c r="CT315" s="124"/>
      <c r="CU315" s="124"/>
      <c r="CV315" s="124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24"/>
      <c r="DG315" s="124"/>
      <c r="DH315" s="124"/>
      <c r="DI315" s="124"/>
      <c r="DJ315" s="124"/>
      <c r="DK315" s="124"/>
      <c r="DL315" s="124"/>
      <c r="DM315" s="124"/>
      <c r="DN315" s="124"/>
      <c r="DO315" s="124"/>
      <c r="DP315" s="124"/>
      <c r="DQ315" s="124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  <c r="EG315" s="124"/>
      <c r="EH315" s="124"/>
      <c r="EI315" s="124"/>
      <c r="EJ315" s="124"/>
      <c r="EK315" s="124"/>
      <c r="EL315" s="124"/>
      <c r="EM315" s="124"/>
      <c r="EN315" s="124"/>
      <c r="EO315" s="124"/>
      <c r="EP315" s="124"/>
      <c r="EQ315" s="124"/>
      <c r="ER315" s="124"/>
      <c r="ES315" s="124"/>
      <c r="ET315" s="124"/>
      <c r="EU315" s="124"/>
      <c r="EV315" s="124"/>
      <c r="EW315" s="124"/>
      <c r="EX315" s="124"/>
      <c r="EY315" s="124"/>
      <c r="EZ315" s="124"/>
      <c r="FA315" s="124"/>
      <c r="FB315" s="124"/>
      <c r="FC315" s="124"/>
      <c r="FD315" s="124"/>
      <c r="FE315" s="124"/>
      <c r="FF315" s="124"/>
      <c r="FG315" s="124"/>
      <c r="FH315" s="124"/>
      <c r="FI315" s="124"/>
      <c r="FJ315" s="124"/>
      <c r="FK315" s="124"/>
      <c r="FL315" s="124"/>
      <c r="FM315" s="124"/>
      <c r="FN315" s="124"/>
      <c r="FO315" s="124"/>
      <c r="FP315" s="124"/>
      <c r="FQ315" s="124"/>
      <c r="FR315" s="124"/>
      <c r="FS315" s="124"/>
      <c r="FT315" s="124"/>
      <c r="FU315" s="124"/>
      <c r="FV315" s="124"/>
      <c r="FW315" s="124"/>
      <c r="FX315" s="124"/>
      <c r="FY315" s="124"/>
      <c r="FZ315" s="124"/>
      <c r="GA315" s="124"/>
      <c r="GB315" s="124"/>
      <c r="GC315" s="124"/>
      <c r="GD315" s="124"/>
      <c r="GE315" s="124"/>
      <c r="GF315" s="124"/>
      <c r="GG315" s="124"/>
      <c r="GH315" s="124"/>
      <c r="GI315" s="124"/>
      <c r="GJ315" s="124"/>
      <c r="GK315" s="124"/>
      <c r="GL315" s="124"/>
      <c r="GM315" s="124"/>
      <c r="GN315" s="124"/>
      <c r="GO315" s="124"/>
      <c r="GP315" s="124"/>
      <c r="GQ315" s="124"/>
      <c r="GR315" s="124"/>
      <c r="GS315" s="124"/>
      <c r="GT315" s="124"/>
      <c r="GU315" s="124"/>
      <c r="GV315" s="124"/>
      <c r="GW315" s="124"/>
      <c r="GX315" s="124"/>
      <c r="GY315" s="124"/>
      <c r="GZ315" s="124"/>
      <c r="HA315" s="124"/>
      <c r="HB315" s="124"/>
      <c r="HC315" s="124"/>
      <c r="HD315" s="124"/>
      <c r="HE315" s="124"/>
      <c r="HF315" s="124"/>
      <c r="HG315" s="124"/>
      <c r="HH315" s="124"/>
      <c r="HI315" s="124"/>
      <c r="HJ315" s="124"/>
      <c r="HK315" s="124"/>
      <c r="HL315" s="124"/>
      <c r="HM315" s="124"/>
      <c r="HN315" s="124"/>
      <c r="HO315" s="124"/>
      <c r="HP315" s="124"/>
      <c r="HQ315" s="124"/>
    </row>
    <row r="316" spans="1:242">
      <c r="A316" s="93" t="s">
        <v>2055</v>
      </c>
      <c r="B316" s="93" t="s">
        <v>2056</v>
      </c>
      <c r="C316" s="94" t="s">
        <v>1556</v>
      </c>
      <c r="D316" s="58"/>
      <c r="E316" s="58"/>
      <c r="F316" s="58"/>
      <c r="G316" s="58"/>
      <c r="H316" s="58"/>
      <c r="I316" s="58">
        <f t="shared" si="247"/>
        <v>0</v>
      </c>
      <c r="J316" s="58">
        <f t="shared" si="250"/>
        <v>0</v>
      </c>
      <c r="K316" s="58">
        <f t="shared" si="251"/>
        <v>0</v>
      </c>
      <c r="L316" s="58">
        <f t="shared" si="252"/>
        <v>0</v>
      </c>
      <c r="M316" s="58">
        <f t="shared" si="253"/>
        <v>0</v>
      </c>
      <c r="N316" s="58">
        <f t="shared" si="254"/>
        <v>0</v>
      </c>
      <c r="O316" s="58">
        <f t="shared" si="255"/>
        <v>0</v>
      </c>
      <c r="P316" s="58">
        <f t="shared" si="249"/>
        <v>0</v>
      </c>
    </row>
    <row r="317" spans="1:242">
      <c r="A317" s="93" t="s">
        <v>2057</v>
      </c>
      <c r="B317" s="93" t="s">
        <v>2058</v>
      </c>
      <c r="C317" s="94" t="s">
        <v>1558</v>
      </c>
      <c r="D317" s="58">
        <v>4.83</v>
      </c>
      <c r="E317" s="58">
        <v>4.1100000000000003</v>
      </c>
      <c r="F317" s="58">
        <v>14.42</v>
      </c>
      <c r="G317" s="58">
        <v>26.75</v>
      </c>
      <c r="H317" s="58">
        <v>44.73</v>
      </c>
      <c r="I317" s="58">
        <f t="shared" si="247"/>
        <v>28.633333333333336</v>
      </c>
      <c r="J317" s="58">
        <f t="shared" si="250"/>
        <v>33.371111111111112</v>
      </c>
      <c r="K317" s="58">
        <f t="shared" si="251"/>
        <v>35.578148148148152</v>
      </c>
      <c r="L317" s="58">
        <f t="shared" si="252"/>
        <v>32.52753086419753</v>
      </c>
      <c r="M317" s="58">
        <f t="shared" si="253"/>
        <v>33.825596707818931</v>
      </c>
      <c r="N317" s="58">
        <f t="shared" si="254"/>
        <v>33.97709190672154</v>
      </c>
      <c r="O317" s="58">
        <f t="shared" si="255"/>
        <v>33.443406492912665</v>
      </c>
      <c r="P317" s="58">
        <f t="shared" si="249"/>
        <v>326.19621856424328</v>
      </c>
    </row>
    <row r="318" spans="1:242" s="151" customFormat="1" ht="14.25" customHeight="1">
      <c r="A318" s="93" t="s">
        <v>2068</v>
      </c>
      <c r="B318" s="93" t="s">
        <v>582</v>
      </c>
      <c r="C318" s="94" t="s">
        <v>581</v>
      </c>
      <c r="D318" s="158">
        <v>609.80999999999995</v>
      </c>
      <c r="E318" s="158">
        <v>83.01</v>
      </c>
      <c r="F318" s="158">
        <v>471.31</v>
      </c>
      <c r="G318" s="158">
        <v>273.62</v>
      </c>
      <c r="H318" s="158">
        <v>1067.71</v>
      </c>
      <c r="I318" s="58">
        <f t="shared" si="247"/>
        <v>604.21333333333337</v>
      </c>
      <c r="J318" s="58">
        <f t="shared" si="250"/>
        <v>648.51444444444439</v>
      </c>
      <c r="K318" s="58">
        <f t="shared" si="251"/>
        <v>773.47925925925927</v>
      </c>
      <c r="L318" s="58">
        <f t="shared" si="252"/>
        <v>675.40234567901234</v>
      </c>
      <c r="M318" s="58">
        <f t="shared" si="253"/>
        <v>699.13201646090545</v>
      </c>
      <c r="N318" s="58">
        <f t="shared" si="254"/>
        <v>716.00454046639243</v>
      </c>
      <c r="O318" s="58">
        <f t="shared" si="255"/>
        <v>696.84630086877007</v>
      </c>
      <c r="P318" s="58">
        <f t="shared" si="249"/>
        <v>7319.0522405121164</v>
      </c>
      <c r="HR318" s="152"/>
      <c r="HS318" s="152"/>
      <c r="HT318" s="152"/>
      <c r="HU318" s="152"/>
      <c r="HV318" s="152"/>
      <c r="HW318" s="152"/>
      <c r="HX318" s="152"/>
      <c r="HY318" s="152"/>
      <c r="HZ318" s="152"/>
      <c r="IA318" s="152"/>
      <c r="IB318" s="152"/>
      <c r="IC318" s="152"/>
      <c r="ID318" s="152"/>
      <c r="IE318" s="152"/>
      <c r="IF318" s="152"/>
      <c r="IG318" s="152"/>
      <c r="IH318" s="152"/>
    </row>
    <row r="319" spans="1:242" s="151" customFormat="1" ht="14.25" customHeight="1">
      <c r="A319" s="93" t="s">
        <v>2069</v>
      </c>
      <c r="B319" s="93" t="s">
        <v>2070</v>
      </c>
      <c r="C319" s="94" t="s">
        <v>601</v>
      </c>
      <c r="D319" s="158">
        <v>0.06</v>
      </c>
      <c r="E319" s="158">
        <v>0.43</v>
      </c>
      <c r="F319" s="158">
        <v>7.26</v>
      </c>
      <c r="G319" s="158">
        <v>12.58</v>
      </c>
      <c r="H319" s="158">
        <v>22.41</v>
      </c>
      <c r="I319" s="58">
        <f t="shared" si="247"/>
        <v>14.083333333333334</v>
      </c>
      <c r="J319" s="58">
        <f t="shared" si="250"/>
        <v>16.35777777777778</v>
      </c>
      <c r="K319" s="58">
        <f t="shared" si="251"/>
        <v>17.617037037037036</v>
      </c>
      <c r="L319" s="58">
        <f t="shared" si="252"/>
        <v>16.019382716049382</v>
      </c>
      <c r="M319" s="58">
        <f t="shared" si="253"/>
        <v>16.664732510288065</v>
      </c>
      <c r="N319" s="58">
        <f t="shared" si="254"/>
        <v>16.767050754458158</v>
      </c>
      <c r="O319" s="58">
        <f t="shared" si="255"/>
        <v>16.483721993598536</v>
      </c>
      <c r="P319" s="58">
        <f t="shared" si="249"/>
        <v>156.73303612254227</v>
      </c>
      <c r="HR319" s="152"/>
      <c r="HS319" s="152"/>
      <c r="HT319" s="152"/>
      <c r="HU319" s="152"/>
      <c r="HV319" s="152"/>
      <c r="HW319" s="152"/>
      <c r="HX319" s="152"/>
      <c r="HY319" s="152"/>
      <c r="HZ319" s="152"/>
      <c r="IA319" s="152"/>
      <c r="IB319" s="152"/>
      <c r="IC319" s="152"/>
      <c r="ID319" s="152"/>
      <c r="IE319" s="152"/>
      <c r="IF319" s="152"/>
      <c r="IG319" s="152"/>
      <c r="IH319" s="152"/>
    </row>
    <row r="320" spans="1:242" s="151" customFormat="1" ht="14.25" customHeight="1">
      <c r="A320" s="93" t="s">
        <v>2071</v>
      </c>
      <c r="B320" s="93" t="s">
        <v>2072</v>
      </c>
      <c r="C320" s="94" t="s">
        <v>1568</v>
      </c>
      <c r="D320" s="158">
        <v>314</v>
      </c>
      <c r="E320" s="158">
        <v>42.58</v>
      </c>
      <c r="F320" s="158">
        <v>242.31</v>
      </c>
      <c r="G320" s="58">
        <v>140.16</v>
      </c>
      <c r="H320" s="58">
        <v>549.13</v>
      </c>
      <c r="I320" s="58">
        <f t="shared" si="247"/>
        <v>310.53333333333336</v>
      </c>
      <c r="J320" s="58">
        <f t="shared" si="250"/>
        <v>333.27444444444444</v>
      </c>
      <c r="K320" s="58">
        <f t="shared" si="251"/>
        <v>397.64592592592595</v>
      </c>
      <c r="L320" s="58">
        <f t="shared" si="252"/>
        <v>347.15123456790121</v>
      </c>
      <c r="M320" s="58">
        <f t="shared" si="253"/>
        <v>359.35720164609052</v>
      </c>
      <c r="N320" s="58">
        <f t="shared" si="254"/>
        <v>368.05145404663926</v>
      </c>
      <c r="O320" s="58">
        <f t="shared" si="255"/>
        <v>358.18663008687696</v>
      </c>
      <c r="P320" s="58">
        <f t="shared" si="249"/>
        <v>3762.3802240512114</v>
      </c>
      <c r="HR320" s="152"/>
      <c r="HS320" s="152"/>
      <c r="HT320" s="152"/>
      <c r="HU320" s="152"/>
      <c r="HV320" s="152"/>
      <c r="HW320" s="152"/>
      <c r="HX320" s="152"/>
      <c r="HY320" s="152"/>
      <c r="HZ320" s="152"/>
      <c r="IA320" s="152"/>
      <c r="IB320" s="152"/>
      <c r="IC320" s="152"/>
      <c r="ID320" s="152"/>
      <c r="IE320" s="152"/>
      <c r="IF320" s="152"/>
      <c r="IG320" s="152"/>
      <c r="IH320" s="152"/>
    </row>
    <row r="321" spans="1:242" s="151" customFormat="1" ht="14.25" customHeight="1">
      <c r="A321" s="93" t="s">
        <v>2073</v>
      </c>
      <c r="B321" s="93" t="s">
        <v>1570</v>
      </c>
      <c r="C321" s="94" t="s">
        <v>1571</v>
      </c>
      <c r="D321" s="158">
        <v>100.77</v>
      </c>
      <c r="E321" s="158">
        <v>14.33</v>
      </c>
      <c r="F321" s="158">
        <v>89.74</v>
      </c>
      <c r="G321" s="158">
        <v>0.38</v>
      </c>
      <c r="H321" s="158">
        <v>211.34</v>
      </c>
      <c r="I321" s="58">
        <f t="shared" si="247"/>
        <v>100.48666666666666</v>
      </c>
      <c r="J321" s="58">
        <f t="shared" si="250"/>
        <v>104.06888888888888</v>
      </c>
      <c r="K321" s="58">
        <f t="shared" si="251"/>
        <v>138.63185185185185</v>
      </c>
      <c r="L321" s="58">
        <f t="shared" si="252"/>
        <v>114.39580246913579</v>
      </c>
      <c r="M321" s="58">
        <f t="shared" si="253"/>
        <v>119.03218106995884</v>
      </c>
      <c r="N321" s="58">
        <f t="shared" si="254"/>
        <v>124.01994513031549</v>
      </c>
      <c r="O321" s="58">
        <f t="shared" si="255"/>
        <v>119.14930955647003</v>
      </c>
      <c r="P321" s="58">
        <f t="shared" si="249"/>
        <v>1236.3446456332877</v>
      </c>
      <c r="HR321" s="152"/>
      <c r="HS321" s="152"/>
      <c r="HT321" s="152"/>
      <c r="HU321" s="152"/>
      <c r="HV321" s="152"/>
      <c r="HW321" s="152"/>
      <c r="HX321" s="152"/>
      <c r="HY321" s="152"/>
      <c r="HZ321" s="152"/>
      <c r="IA321" s="152"/>
      <c r="IB321" s="152"/>
      <c r="IC321" s="152"/>
      <c r="ID321" s="152"/>
      <c r="IE321" s="152"/>
      <c r="IF321" s="152"/>
      <c r="IG321" s="152"/>
      <c r="IH321" s="152"/>
    </row>
    <row r="322" spans="1:242" s="151" customFormat="1" ht="14.25" customHeight="1">
      <c r="A322" s="93" t="s">
        <v>2074</v>
      </c>
      <c r="B322" s="93" t="s">
        <v>2075</v>
      </c>
      <c r="C322" s="94" t="s">
        <v>1557</v>
      </c>
      <c r="D322" s="158"/>
      <c r="E322" s="158"/>
      <c r="F322" s="158"/>
      <c r="G322" s="158"/>
      <c r="H322" s="158"/>
      <c r="I322" s="58">
        <f t="shared" si="247"/>
        <v>0</v>
      </c>
      <c r="J322" s="58">
        <f t="shared" si="250"/>
        <v>0</v>
      </c>
      <c r="K322" s="58">
        <f t="shared" si="251"/>
        <v>0</v>
      </c>
      <c r="L322" s="58">
        <f t="shared" si="252"/>
        <v>0</v>
      </c>
      <c r="M322" s="58">
        <f t="shared" si="253"/>
        <v>0</v>
      </c>
      <c r="N322" s="58">
        <f t="shared" si="254"/>
        <v>0</v>
      </c>
      <c r="O322" s="58">
        <f t="shared" si="255"/>
        <v>0</v>
      </c>
      <c r="P322" s="58">
        <f t="shared" si="249"/>
        <v>0</v>
      </c>
      <c r="HR322" s="152"/>
      <c r="HS322" s="152"/>
      <c r="HT322" s="152"/>
      <c r="HU322" s="152"/>
      <c r="HV322" s="152"/>
      <c r="HW322" s="152"/>
      <c r="HX322" s="152"/>
      <c r="HY322" s="152"/>
      <c r="HZ322" s="152"/>
      <c r="IA322" s="152"/>
      <c r="IB322" s="152"/>
      <c r="IC322" s="152"/>
      <c r="ID322" s="152"/>
      <c r="IE322" s="152"/>
      <c r="IF322" s="152"/>
      <c r="IG322" s="152"/>
      <c r="IH322" s="152"/>
    </row>
    <row r="323" spans="1:242" s="151" customFormat="1" ht="14.25" customHeight="1">
      <c r="A323" s="93" t="s">
        <v>2076</v>
      </c>
      <c r="B323" s="93" t="s">
        <v>3384</v>
      </c>
      <c r="C323" s="94" t="s">
        <v>1362</v>
      </c>
      <c r="D323" s="158">
        <v>207.9</v>
      </c>
      <c r="E323" s="158">
        <v>123.04</v>
      </c>
      <c r="F323" s="158">
        <v>250.6</v>
      </c>
      <c r="G323" s="158">
        <v>343.89</v>
      </c>
      <c r="H323" s="158">
        <v>381.78</v>
      </c>
      <c r="I323" s="58">
        <f t="shared" si="247"/>
        <v>325.42333333333335</v>
      </c>
      <c r="J323" s="58">
        <f t="shared" si="250"/>
        <v>350.36444444444442</v>
      </c>
      <c r="K323" s="58">
        <f t="shared" si="251"/>
        <v>352.52259259259262</v>
      </c>
      <c r="L323" s="58">
        <f t="shared" si="252"/>
        <v>342.77012345679015</v>
      </c>
      <c r="M323" s="58">
        <f t="shared" si="253"/>
        <v>348.55238683127573</v>
      </c>
      <c r="N323" s="58">
        <f t="shared" si="254"/>
        <v>347.94836762688618</v>
      </c>
      <c r="O323" s="58">
        <f t="shared" si="255"/>
        <v>346.42362597165067</v>
      </c>
      <c r="P323" s="58">
        <f t="shared" si="249"/>
        <v>3721.2148742569734</v>
      </c>
      <c r="HR323" s="152"/>
      <c r="HS323" s="152"/>
      <c r="HT323" s="152"/>
      <c r="HU323" s="152"/>
      <c r="HV323" s="152"/>
      <c r="HW323" s="152"/>
      <c r="HX323" s="152"/>
      <c r="HY323" s="152"/>
      <c r="HZ323" s="152"/>
      <c r="IA323" s="152"/>
      <c r="IB323" s="152"/>
      <c r="IC323" s="152"/>
      <c r="ID323" s="152"/>
      <c r="IE323" s="152"/>
      <c r="IF323" s="152"/>
      <c r="IG323" s="152"/>
      <c r="IH323" s="152"/>
    </row>
    <row r="324" spans="1:242" s="151" customFormat="1" ht="14.25" customHeight="1">
      <c r="A324" s="93"/>
      <c r="B324" s="93" t="s">
        <v>2077</v>
      </c>
      <c r="C324" s="94" t="s">
        <v>1352</v>
      </c>
      <c r="D324" s="158"/>
      <c r="E324" s="158"/>
      <c r="F324" s="158"/>
      <c r="G324" s="158"/>
      <c r="H324" s="158"/>
      <c r="I324" s="58">
        <f t="shared" si="247"/>
        <v>0</v>
      </c>
      <c r="J324" s="58">
        <f t="shared" si="250"/>
        <v>0</v>
      </c>
      <c r="K324" s="58">
        <f t="shared" si="251"/>
        <v>0</v>
      </c>
      <c r="L324" s="58">
        <f t="shared" si="252"/>
        <v>0</v>
      </c>
      <c r="M324" s="58">
        <f t="shared" si="253"/>
        <v>0</v>
      </c>
      <c r="N324" s="58">
        <f t="shared" si="254"/>
        <v>0</v>
      </c>
      <c r="O324" s="58">
        <f t="shared" si="255"/>
        <v>0</v>
      </c>
      <c r="P324" s="58">
        <f t="shared" si="249"/>
        <v>0</v>
      </c>
      <c r="HR324" s="152"/>
      <c r="HS324" s="152"/>
      <c r="HT324" s="152"/>
      <c r="HU324" s="152"/>
      <c r="HV324" s="152"/>
      <c r="HW324" s="152"/>
      <c r="HX324" s="152"/>
      <c r="HY324" s="152"/>
      <c r="HZ324" s="152"/>
      <c r="IA324" s="152"/>
      <c r="IB324" s="152"/>
      <c r="IC324" s="152"/>
      <c r="ID324" s="152"/>
      <c r="IE324" s="152"/>
      <c r="IF324" s="152"/>
      <c r="IG324" s="152"/>
      <c r="IH324" s="152"/>
    </row>
    <row r="325" spans="1:242" s="151" customFormat="1" ht="14.25" customHeight="1">
      <c r="A325" s="93" t="s">
        <v>2078</v>
      </c>
      <c r="B325" s="93" t="s">
        <v>2079</v>
      </c>
      <c r="C325" s="94" t="s">
        <v>1355</v>
      </c>
      <c r="D325" s="158">
        <v>0.04</v>
      </c>
      <c r="E325" s="158">
        <v>0.04</v>
      </c>
      <c r="F325" s="158">
        <v>0.13</v>
      </c>
      <c r="G325" s="158">
        <v>0.23</v>
      </c>
      <c r="H325" s="158">
        <v>0.4</v>
      </c>
      <c r="I325" s="58">
        <f t="shared" si="247"/>
        <v>0.25333333333333335</v>
      </c>
      <c r="J325" s="58">
        <f t="shared" si="250"/>
        <v>0.29444444444444445</v>
      </c>
      <c r="K325" s="58">
        <f t="shared" si="251"/>
        <v>0.31592592592592594</v>
      </c>
      <c r="L325" s="58">
        <f t="shared" si="252"/>
        <v>0.28790123456790123</v>
      </c>
      <c r="M325" s="58">
        <f t="shared" si="253"/>
        <v>0.29942386831275725</v>
      </c>
      <c r="N325" s="58">
        <f t="shared" si="254"/>
        <v>0.30108367626886151</v>
      </c>
      <c r="O325" s="58">
        <f t="shared" si="255"/>
        <v>0.2961362597165067</v>
      </c>
      <c r="P325" s="58">
        <f t="shared" si="249"/>
        <v>2.888248742569731</v>
      </c>
      <c r="HR325" s="152"/>
      <c r="HS325" s="152"/>
      <c r="HT325" s="152"/>
      <c r="HU325" s="152"/>
      <c r="HV325" s="152"/>
      <c r="HW325" s="152"/>
      <c r="HX325" s="152"/>
      <c r="HY325" s="152"/>
      <c r="HZ325" s="152"/>
      <c r="IA325" s="152"/>
      <c r="IB325" s="152"/>
      <c r="IC325" s="152"/>
      <c r="ID325" s="152"/>
      <c r="IE325" s="152"/>
      <c r="IF325" s="152"/>
      <c r="IG325" s="152"/>
      <c r="IH325" s="152"/>
    </row>
    <row r="326" spans="1:242" s="151" customFormat="1" ht="14.25" customHeight="1">
      <c r="A326" s="93" t="s">
        <v>2080</v>
      </c>
      <c r="B326" s="93" t="s">
        <v>2081</v>
      </c>
      <c r="C326" s="94" t="s">
        <v>2082</v>
      </c>
      <c r="D326" s="158">
        <v>26.86</v>
      </c>
      <c r="E326" s="158">
        <v>24.02</v>
      </c>
      <c r="F326" s="158">
        <v>93.81</v>
      </c>
      <c r="G326" s="158">
        <v>142.78</v>
      </c>
      <c r="H326" s="158">
        <v>262.64999999999998</v>
      </c>
      <c r="I326" s="58">
        <f t="shared" si="247"/>
        <v>166.41333333333333</v>
      </c>
      <c r="J326" s="58">
        <f t="shared" si="250"/>
        <v>190.61444444444442</v>
      </c>
      <c r="K326" s="58">
        <f t="shared" si="251"/>
        <v>206.55925925925922</v>
      </c>
      <c r="L326" s="58">
        <f t="shared" si="252"/>
        <v>187.86234567901229</v>
      </c>
      <c r="M326" s="58">
        <f t="shared" si="253"/>
        <v>195.0120164609053</v>
      </c>
      <c r="N326" s="58">
        <f t="shared" si="254"/>
        <v>196.47787379972559</v>
      </c>
      <c r="O326" s="58">
        <f t="shared" si="255"/>
        <v>193.11741197988104</v>
      </c>
      <c r="P326" s="58">
        <f t="shared" si="249"/>
        <v>1886.1766849565613</v>
      </c>
      <c r="HR326" s="152"/>
      <c r="HS326" s="152"/>
      <c r="HT326" s="152"/>
      <c r="HU326" s="152"/>
      <c r="HV326" s="152"/>
      <c r="HW326" s="152"/>
      <c r="HX326" s="152"/>
      <c r="HY326" s="152"/>
      <c r="HZ326" s="152"/>
      <c r="IA326" s="152"/>
      <c r="IB326" s="152"/>
      <c r="IC326" s="152"/>
      <c r="ID326" s="152"/>
      <c r="IE326" s="152"/>
      <c r="IF326" s="152"/>
      <c r="IG326" s="152"/>
      <c r="IH326" s="152"/>
    </row>
    <row r="327" spans="1:242" s="151" customFormat="1" ht="14.25" customHeight="1">
      <c r="A327" s="93" t="s">
        <v>2083</v>
      </c>
      <c r="B327" s="93" t="s">
        <v>2084</v>
      </c>
      <c r="C327" s="94" t="s">
        <v>2085</v>
      </c>
      <c r="D327" s="158"/>
      <c r="E327" s="158"/>
      <c r="F327" s="158"/>
      <c r="G327" s="158"/>
      <c r="H327" s="158"/>
      <c r="I327" s="58">
        <f t="shared" si="247"/>
        <v>0</v>
      </c>
      <c r="J327" s="58">
        <f t="shared" si="250"/>
        <v>0</v>
      </c>
      <c r="K327" s="58">
        <f t="shared" si="251"/>
        <v>0</v>
      </c>
      <c r="L327" s="58">
        <f t="shared" si="252"/>
        <v>0</v>
      </c>
      <c r="M327" s="58">
        <f t="shared" si="253"/>
        <v>0</v>
      </c>
      <c r="N327" s="58">
        <f t="shared" si="254"/>
        <v>0</v>
      </c>
      <c r="O327" s="58">
        <f t="shared" si="255"/>
        <v>0</v>
      </c>
      <c r="P327" s="58">
        <f t="shared" si="249"/>
        <v>0</v>
      </c>
      <c r="HR327" s="152"/>
      <c r="HS327" s="152"/>
      <c r="HT327" s="152"/>
      <c r="HU327" s="152"/>
      <c r="HV327" s="152"/>
      <c r="HW327" s="152"/>
      <c r="HX327" s="152"/>
      <c r="HY327" s="152"/>
      <c r="HZ327" s="152"/>
      <c r="IA327" s="152"/>
      <c r="IB327" s="152"/>
      <c r="IC327" s="152"/>
      <c r="ID327" s="152"/>
      <c r="IE327" s="152"/>
      <c r="IF327" s="152"/>
      <c r="IG327" s="152"/>
      <c r="IH327" s="152"/>
    </row>
    <row r="328" spans="1:242" s="153" customFormat="1" ht="14.25" customHeight="1">
      <c r="A328" s="93" t="s">
        <v>2086</v>
      </c>
      <c r="B328" s="93" t="s">
        <v>2087</v>
      </c>
      <c r="C328" s="94" t="s">
        <v>2088</v>
      </c>
      <c r="D328" s="158">
        <v>4</v>
      </c>
      <c r="E328" s="158">
        <v>0.54</v>
      </c>
      <c r="F328" s="158">
        <v>3.09</v>
      </c>
      <c r="G328" s="158">
        <v>1.78</v>
      </c>
      <c r="H328" s="158">
        <v>7</v>
      </c>
      <c r="I328" s="58">
        <f t="shared" si="247"/>
        <v>3.956666666666667</v>
      </c>
      <c r="J328" s="58">
        <f t="shared" si="250"/>
        <v>4.2455555555555557</v>
      </c>
      <c r="K328" s="58">
        <f t="shared" si="251"/>
        <v>5.0674074074074076</v>
      </c>
      <c r="L328" s="58">
        <f t="shared" si="252"/>
        <v>4.4232098765432104</v>
      </c>
      <c r="M328" s="58">
        <f t="shared" si="253"/>
        <v>4.5787242798353915</v>
      </c>
      <c r="N328" s="58">
        <f t="shared" si="254"/>
        <v>4.6897805212620032</v>
      </c>
      <c r="O328" s="58">
        <f t="shared" si="255"/>
        <v>4.5639048925468684</v>
      </c>
      <c r="P328" s="58">
        <f t="shared" si="249"/>
        <v>47.9352491998171</v>
      </c>
      <c r="HR328" s="154"/>
      <c r="HS328" s="154"/>
      <c r="HT328" s="154"/>
      <c r="HU328" s="154"/>
      <c r="HV328" s="154"/>
      <c r="HW328" s="154"/>
      <c r="HX328" s="154"/>
      <c r="HY328" s="154"/>
      <c r="HZ328" s="154"/>
      <c r="IA328" s="154"/>
      <c r="IB328" s="154"/>
      <c r="IC328" s="154"/>
      <c r="ID328" s="154"/>
      <c r="IE328" s="154"/>
      <c r="IF328" s="154"/>
      <c r="IG328" s="154"/>
      <c r="IH328" s="154"/>
    </row>
    <row r="329" spans="1:242" s="153" customFormat="1" ht="14.25" customHeight="1">
      <c r="A329" s="93" t="s">
        <v>2089</v>
      </c>
      <c r="B329" s="93" t="s">
        <v>2090</v>
      </c>
      <c r="C329" s="94" t="s">
        <v>2091</v>
      </c>
      <c r="D329" s="158">
        <v>5387.69</v>
      </c>
      <c r="E329" s="158">
        <v>4478.3900000000003</v>
      </c>
      <c r="F329" s="158">
        <v>1829.39</v>
      </c>
      <c r="G329" s="58">
        <v>57673.760000000002</v>
      </c>
      <c r="H329" s="58">
        <v>31810.03</v>
      </c>
      <c r="I329" s="58">
        <f t="shared" si="247"/>
        <v>30437.726666666666</v>
      </c>
      <c r="J329" s="58">
        <f t="shared" si="250"/>
        <v>39973.838888888895</v>
      </c>
      <c r="K329" s="58">
        <f t="shared" si="251"/>
        <v>34073.86518518519</v>
      </c>
      <c r="L329" s="58">
        <f t="shared" si="252"/>
        <v>34828.476913580249</v>
      </c>
      <c r="M329" s="58">
        <f t="shared" si="253"/>
        <v>36292.060329218111</v>
      </c>
      <c r="N329" s="58">
        <f t="shared" si="254"/>
        <v>35064.800809327855</v>
      </c>
      <c r="O329" s="58">
        <f t="shared" si="255"/>
        <v>35395.112684042077</v>
      </c>
      <c r="P329" s="58">
        <f t="shared" si="249"/>
        <v>347245.14147690905</v>
      </c>
      <c r="HR329" s="154"/>
      <c r="HS329" s="154"/>
      <c r="HT329" s="154"/>
      <c r="HU329" s="154"/>
      <c r="HV329" s="154"/>
      <c r="HW329" s="154"/>
      <c r="HX329" s="154"/>
      <c r="HY329" s="154"/>
      <c r="HZ329" s="154"/>
      <c r="IA329" s="154"/>
      <c r="IB329" s="154"/>
      <c r="IC329" s="154"/>
      <c r="ID329" s="154"/>
      <c r="IE329" s="154"/>
      <c r="IF329" s="154"/>
      <c r="IG329" s="154"/>
      <c r="IH329" s="154"/>
    </row>
    <row r="330" spans="1:242" s="153" customFormat="1" ht="14.25" customHeight="1">
      <c r="A330" s="93" t="s">
        <v>2101</v>
      </c>
      <c r="B330" s="93" t="s">
        <v>2102</v>
      </c>
      <c r="C330" s="94" t="s">
        <v>2103</v>
      </c>
      <c r="D330" s="158">
        <v>10.47</v>
      </c>
      <c r="E330" s="158">
        <v>1.41</v>
      </c>
      <c r="F330" s="158">
        <v>8.08</v>
      </c>
      <c r="G330" s="158">
        <v>4.67</v>
      </c>
      <c r="H330" s="158">
        <v>18.3</v>
      </c>
      <c r="I330" s="58">
        <f t="shared" si="247"/>
        <v>10.35</v>
      </c>
      <c r="J330" s="58">
        <f t="shared" si="250"/>
        <v>11.106666666666667</v>
      </c>
      <c r="K330" s="58">
        <f t="shared" si="251"/>
        <v>13.252222222222223</v>
      </c>
      <c r="L330" s="58">
        <f t="shared" si="252"/>
        <v>11.569629629629631</v>
      </c>
      <c r="M330" s="58">
        <f t="shared" si="253"/>
        <v>11.976172839506175</v>
      </c>
      <c r="N330" s="58">
        <f t="shared" si="254"/>
        <v>12.266008230452677</v>
      </c>
      <c r="O330" s="58">
        <f t="shared" si="255"/>
        <v>11.937270233196161</v>
      </c>
      <c r="P330" s="58">
        <f t="shared" si="249"/>
        <v>125.38796982167352</v>
      </c>
      <c r="HR330" s="154"/>
      <c r="HS330" s="154"/>
      <c r="HT330" s="154"/>
      <c r="HU330" s="154"/>
      <c r="HV330" s="154"/>
      <c r="HW330" s="154"/>
      <c r="HX330" s="154"/>
      <c r="HY330" s="154"/>
      <c r="HZ330" s="154"/>
      <c r="IA330" s="154"/>
      <c r="IB330" s="154"/>
      <c r="IC330" s="154"/>
      <c r="ID330" s="154"/>
      <c r="IE330" s="154"/>
      <c r="IF330" s="154"/>
      <c r="IG330" s="154"/>
      <c r="IH330" s="154"/>
    </row>
    <row r="331" spans="1:242" s="153" customFormat="1" ht="14.25" customHeight="1">
      <c r="A331" s="93" t="s">
        <v>2104</v>
      </c>
      <c r="B331" s="93" t="s">
        <v>2105</v>
      </c>
      <c r="C331" s="94" t="s">
        <v>2106</v>
      </c>
      <c r="D331" s="158">
        <v>6.76</v>
      </c>
      <c r="E331" s="158">
        <v>6.03</v>
      </c>
      <c r="F331" s="158">
        <v>21.6</v>
      </c>
      <c r="G331" s="58">
        <v>37.58</v>
      </c>
      <c r="H331" s="58">
        <v>1298.3399999999999</v>
      </c>
      <c r="I331" s="58">
        <f t="shared" si="247"/>
        <v>452.50666666666666</v>
      </c>
      <c r="J331" s="58">
        <f t="shared" si="250"/>
        <v>596.14222222222213</v>
      </c>
      <c r="K331" s="58">
        <f t="shared" si="251"/>
        <v>782.32962962962949</v>
      </c>
      <c r="L331" s="58">
        <f t="shared" si="252"/>
        <v>610.32617283950606</v>
      </c>
      <c r="M331" s="58">
        <f t="shared" si="253"/>
        <v>662.93267489711923</v>
      </c>
      <c r="N331" s="58">
        <f t="shared" si="254"/>
        <v>685.19615912208485</v>
      </c>
      <c r="O331" s="58">
        <f t="shared" si="255"/>
        <v>652.81833561957001</v>
      </c>
      <c r="P331" s="58">
        <f t="shared" si="249"/>
        <v>5812.5618609967987</v>
      </c>
      <c r="HR331" s="154"/>
      <c r="HS331" s="154"/>
      <c r="HT331" s="154"/>
      <c r="HU331" s="154"/>
      <c r="HV331" s="154"/>
      <c r="HW331" s="154"/>
      <c r="HX331" s="154"/>
      <c r="HY331" s="154"/>
      <c r="HZ331" s="154"/>
      <c r="IA331" s="154"/>
      <c r="IB331" s="154"/>
      <c r="IC331" s="154"/>
      <c r="ID331" s="154"/>
      <c r="IE331" s="154"/>
      <c r="IF331" s="154"/>
      <c r="IG331" s="154"/>
      <c r="IH331" s="154"/>
    </row>
    <row r="332" spans="1:242" s="153" customFormat="1" ht="14.25" customHeight="1">
      <c r="A332" s="93" t="s">
        <v>2964</v>
      </c>
      <c r="B332" s="93" t="s">
        <v>3166</v>
      </c>
      <c r="C332" s="94" t="s">
        <v>2922</v>
      </c>
      <c r="D332" s="158">
        <v>28.05</v>
      </c>
      <c r="E332" s="158">
        <v>3.8</v>
      </c>
      <c r="F332" s="158">
        <v>21.65</v>
      </c>
      <c r="G332" s="158">
        <v>1.03</v>
      </c>
      <c r="H332" s="158">
        <v>0</v>
      </c>
      <c r="I332" s="58">
        <f t="shared" si="247"/>
        <v>7.56</v>
      </c>
      <c r="J332" s="58">
        <f t="shared" si="250"/>
        <v>2.8633333333333333</v>
      </c>
      <c r="K332" s="58">
        <f t="shared" si="251"/>
        <v>3.474444444444444</v>
      </c>
      <c r="L332" s="58">
        <f t="shared" si="252"/>
        <v>4.6325925925925917</v>
      </c>
      <c r="M332" s="58">
        <f t="shared" si="253"/>
        <v>3.6567901234567892</v>
      </c>
      <c r="N332" s="58">
        <f t="shared" si="254"/>
        <v>3.921275720164608</v>
      </c>
      <c r="O332" s="58">
        <f t="shared" si="255"/>
        <v>4.0702194787379966</v>
      </c>
      <c r="P332" s="58">
        <f t="shared" si="249"/>
        <v>84.708655692729749</v>
      </c>
      <c r="HR332" s="154"/>
      <c r="HS332" s="154"/>
      <c r="HT332" s="154"/>
      <c r="HU332" s="154"/>
      <c r="HV332" s="154"/>
      <c r="HW332" s="154"/>
      <c r="HX332" s="154"/>
      <c r="HY332" s="154"/>
      <c r="HZ332" s="154"/>
      <c r="IA332" s="154"/>
      <c r="IB332" s="154"/>
      <c r="IC332" s="154"/>
      <c r="ID332" s="154"/>
      <c r="IE332" s="154"/>
      <c r="IF332" s="154"/>
      <c r="IG332" s="154"/>
      <c r="IH332" s="154"/>
    </row>
    <row r="333" spans="1:242" s="153" customFormat="1" ht="14.25" customHeight="1">
      <c r="A333" s="93" t="s">
        <v>3000</v>
      </c>
      <c r="B333" s="93" t="s">
        <v>3170</v>
      </c>
      <c r="C333" s="94" t="s">
        <v>3001</v>
      </c>
      <c r="D333" s="158">
        <v>305.92</v>
      </c>
      <c r="E333" s="158">
        <v>277.79000000000002</v>
      </c>
      <c r="F333" s="158">
        <v>466.71</v>
      </c>
      <c r="G333" s="58">
        <v>545.94000000000005</v>
      </c>
      <c r="H333" s="58">
        <v>779.79</v>
      </c>
      <c r="I333" s="58">
        <f t="shared" si="247"/>
        <v>597.48</v>
      </c>
      <c r="J333" s="58">
        <f t="shared" si="250"/>
        <v>641.07000000000005</v>
      </c>
      <c r="K333" s="58">
        <f t="shared" si="251"/>
        <v>672.78000000000009</v>
      </c>
      <c r="L333" s="58">
        <f t="shared" si="252"/>
        <v>637.11000000000013</v>
      </c>
      <c r="M333" s="58">
        <f t="shared" si="253"/>
        <v>650.32000000000005</v>
      </c>
      <c r="N333" s="58">
        <f t="shared" si="254"/>
        <v>653.40333333333353</v>
      </c>
      <c r="O333" s="58">
        <f t="shared" si="255"/>
        <v>646.94444444444468</v>
      </c>
      <c r="P333" s="58">
        <f t="shared" si="249"/>
        <v>6875.2577777777778</v>
      </c>
      <c r="HR333" s="154"/>
      <c r="HS333" s="154"/>
      <c r="HT333" s="154"/>
      <c r="HU333" s="154"/>
      <c r="HV333" s="154"/>
      <c r="HW333" s="154"/>
      <c r="HX333" s="154"/>
      <c r="HY333" s="154"/>
      <c r="HZ333" s="154"/>
      <c r="IA333" s="154"/>
      <c r="IB333" s="154"/>
      <c r="IC333" s="154"/>
      <c r="ID333" s="154"/>
      <c r="IE333" s="154"/>
      <c r="IF333" s="154"/>
      <c r="IG333" s="154"/>
      <c r="IH333" s="154"/>
    </row>
    <row r="334" spans="1:242" s="153" customFormat="1" ht="14.25" customHeight="1">
      <c r="A334" s="93" t="s">
        <v>3043</v>
      </c>
      <c r="B334" s="93" t="s">
        <v>3171</v>
      </c>
      <c r="C334" s="94" t="s">
        <v>3020</v>
      </c>
      <c r="D334" s="158">
        <v>0</v>
      </c>
      <c r="E334" s="158"/>
      <c r="F334" s="158"/>
      <c r="G334" s="158"/>
      <c r="H334" s="158"/>
      <c r="I334" s="58">
        <f t="shared" si="247"/>
        <v>0</v>
      </c>
      <c r="J334" s="58">
        <f t="shared" si="250"/>
        <v>0</v>
      </c>
      <c r="K334" s="58">
        <f t="shared" si="251"/>
        <v>0</v>
      </c>
      <c r="L334" s="58">
        <f t="shared" si="252"/>
        <v>0</v>
      </c>
      <c r="M334" s="58">
        <f t="shared" si="253"/>
        <v>0</v>
      </c>
      <c r="N334" s="58">
        <f t="shared" si="254"/>
        <v>0</v>
      </c>
      <c r="O334" s="58">
        <f t="shared" si="255"/>
        <v>0</v>
      </c>
      <c r="P334" s="58">
        <f t="shared" si="249"/>
        <v>0</v>
      </c>
      <c r="HR334" s="154"/>
      <c r="HS334" s="154"/>
      <c r="HT334" s="154"/>
      <c r="HU334" s="154"/>
      <c r="HV334" s="154"/>
      <c r="HW334" s="154"/>
      <c r="HX334" s="154"/>
      <c r="HY334" s="154"/>
      <c r="HZ334" s="154"/>
      <c r="IA334" s="154"/>
      <c r="IB334" s="154"/>
      <c r="IC334" s="154"/>
      <c r="ID334" s="154"/>
      <c r="IE334" s="154"/>
      <c r="IF334" s="154"/>
      <c r="IG334" s="154"/>
      <c r="IH334" s="154"/>
    </row>
    <row r="335" spans="1:242" s="153" customFormat="1" ht="14.25" customHeight="1">
      <c r="A335" s="93" t="s">
        <v>3021</v>
      </c>
      <c r="B335" s="93" t="s">
        <v>3397</v>
      </c>
      <c r="C335" s="94" t="s">
        <v>3090</v>
      </c>
      <c r="D335" s="158">
        <v>5.69</v>
      </c>
      <c r="E335" s="158">
        <v>5.09</v>
      </c>
      <c r="F335" s="158">
        <v>19.88</v>
      </c>
      <c r="G335" s="158">
        <v>30.25</v>
      </c>
      <c r="H335" s="158">
        <v>55.65</v>
      </c>
      <c r="I335" s="58">
        <f t="shared" si="247"/>
        <v>35.26</v>
      </c>
      <c r="J335" s="58">
        <f t="shared" si="250"/>
        <v>40.386666666666663</v>
      </c>
      <c r="K335" s="58">
        <f t="shared" si="251"/>
        <v>43.765555555555551</v>
      </c>
      <c r="L335" s="58">
        <f t="shared" si="252"/>
        <v>39.804074074074073</v>
      </c>
      <c r="M335" s="58">
        <f t="shared" si="253"/>
        <v>41.318765432098758</v>
      </c>
      <c r="N335" s="58">
        <f t="shared" si="254"/>
        <v>41.629465020576127</v>
      </c>
      <c r="O335" s="58">
        <f t="shared" si="255"/>
        <v>40.917434842249655</v>
      </c>
      <c r="P335" s="58">
        <f t="shared" si="249"/>
        <v>399.64196159122076</v>
      </c>
      <c r="HR335" s="154"/>
      <c r="HS335" s="154"/>
      <c r="HT335" s="154"/>
      <c r="HU335" s="154"/>
      <c r="HV335" s="154"/>
      <c r="HW335" s="154"/>
      <c r="HX335" s="154"/>
      <c r="HY335" s="154"/>
      <c r="HZ335" s="154"/>
      <c r="IA335" s="154"/>
      <c r="IB335" s="154"/>
      <c r="IC335" s="154"/>
      <c r="ID335" s="154"/>
      <c r="IE335" s="154"/>
      <c r="IF335" s="154"/>
      <c r="IG335" s="154"/>
      <c r="IH335" s="154"/>
    </row>
    <row r="336" spans="1:242" s="153" customFormat="1" ht="14.25" customHeight="1">
      <c r="A336" s="93" t="s">
        <v>3044</v>
      </c>
      <c r="B336" s="93" t="s">
        <v>3045</v>
      </c>
      <c r="C336" s="94" t="s">
        <v>2432</v>
      </c>
      <c r="D336" s="158">
        <v>8.08</v>
      </c>
      <c r="E336" s="158">
        <v>7.02</v>
      </c>
      <c r="F336" s="158">
        <v>14.28</v>
      </c>
      <c r="G336" s="58">
        <v>1897.66</v>
      </c>
      <c r="H336" s="58">
        <v>58.95</v>
      </c>
      <c r="I336" s="58">
        <f t="shared" si="247"/>
        <v>656.96333333333337</v>
      </c>
      <c r="J336" s="58">
        <f t="shared" si="250"/>
        <v>871.19111111111124</v>
      </c>
      <c r="K336" s="58">
        <f t="shared" si="251"/>
        <v>529.03481481481492</v>
      </c>
      <c r="L336" s="58">
        <f t="shared" si="252"/>
        <v>685.72975308641981</v>
      </c>
      <c r="M336" s="58">
        <f t="shared" si="253"/>
        <v>695.31855967078207</v>
      </c>
      <c r="N336" s="58">
        <f t="shared" si="254"/>
        <v>636.69437585733897</v>
      </c>
      <c r="O336" s="58">
        <f t="shared" si="255"/>
        <v>672.58089620484691</v>
      </c>
      <c r="P336" s="58">
        <f t="shared" si="249"/>
        <v>6733.5028440786473</v>
      </c>
      <c r="HR336" s="154"/>
      <c r="HS336" s="154"/>
      <c r="HT336" s="154"/>
      <c r="HU336" s="154"/>
      <c r="HV336" s="154"/>
      <c r="HW336" s="154"/>
      <c r="HX336" s="154"/>
      <c r="HY336" s="154"/>
      <c r="HZ336" s="154"/>
      <c r="IA336" s="154"/>
      <c r="IB336" s="154"/>
      <c r="IC336" s="154"/>
      <c r="ID336" s="154"/>
      <c r="IE336" s="154"/>
      <c r="IF336" s="154"/>
      <c r="IG336" s="154"/>
      <c r="IH336" s="154"/>
    </row>
    <row r="337" spans="1:242" s="153" customFormat="1" ht="14.25" customHeight="1">
      <c r="A337" s="93" t="s">
        <v>3173</v>
      </c>
      <c r="B337" s="93" t="s">
        <v>3174</v>
      </c>
      <c r="C337" s="94" t="s">
        <v>3004</v>
      </c>
      <c r="D337" s="158">
        <v>1.36</v>
      </c>
      <c r="E337" s="158">
        <v>1.32</v>
      </c>
      <c r="F337" s="158">
        <v>6.09</v>
      </c>
      <c r="G337" s="158">
        <v>10.56</v>
      </c>
      <c r="H337" s="158">
        <v>18.809999999999999</v>
      </c>
      <c r="I337" s="58">
        <f t="shared" si="247"/>
        <v>11.819999999999999</v>
      </c>
      <c r="J337" s="58">
        <f t="shared" si="250"/>
        <v>13.729999999999999</v>
      </c>
      <c r="K337" s="58">
        <f t="shared" si="251"/>
        <v>14.786666666666664</v>
      </c>
      <c r="L337" s="58">
        <f t="shared" si="252"/>
        <v>13.445555555555552</v>
      </c>
      <c r="M337" s="58">
        <f t="shared" si="253"/>
        <v>13.987407407407405</v>
      </c>
      <c r="N337" s="58">
        <f t="shared" si="254"/>
        <v>14.073209876543208</v>
      </c>
      <c r="O337" s="58">
        <f t="shared" si="255"/>
        <v>13.835390946502054</v>
      </c>
      <c r="P337" s="58">
        <f t="shared" si="249"/>
        <v>133.81823045267487</v>
      </c>
      <c r="HR337" s="154"/>
      <c r="HS337" s="154"/>
      <c r="HT337" s="154"/>
      <c r="HU337" s="154"/>
      <c r="HV337" s="154"/>
      <c r="HW337" s="154"/>
      <c r="HX337" s="154"/>
      <c r="HY337" s="154"/>
      <c r="HZ337" s="154"/>
      <c r="IA337" s="154"/>
      <c r="IB337" s="154"/>
      <c r="IC337" s="154"/>
      <c r="ID337" s="154"/>
      <c r="IE337" s="154"/>
      <c r="IF337" s="154"/>
      <c r="IG337" s="154"/>
      <c r="IH337" s="154"/>
    </row>
    <row r="338" spans="1:242" s="153" customFormat="1" ht="14.25" customHeight="1">
      <c r="A338" s="93" t="s">
        <v>3234</v>
      </c>
      <c r="B338" s="93" t="s">
        <v>3235</v>
      </c>
      <c r="C338" s="94" t="s">
        <v>2753</v>
      </c>
      <c r="D338" s="158">
        <v>39.770000000000003</v>
      </c>
      <c r="E338" s="158">
        <v>33.25</v>
      </c>
      <c r="F338" s="158">
        <v>99.17</v>
      </c>
      <c r="G338" s="158">
        <v>144.19</v>
      </c>
      <c r="H338" s="158">
        <v>242.81</v>
      </c>
      <c r="I338" s="58">
        <f t="shared" si="247"/>
        <v>162.05666666666667</v>
      </c>
      <c r="J338" s="58">
        <f t="shared" si="250"/>
        <v>183.01888888888888</v>
      </c>
      <c r="K338" s="58">
        <f t="shared" si="251"/>
        <v>195.96185185185186</v>
      </c>
      <c r="L338" s="58">
        <f t="shared" si="252"/>
        <v>180.3458024691358</v>
      </c>
      <c r="M338" s="58">
        <f t="shared" si="253"/>
        <v>186.44218106995888</v>
      </c>
      <c r="N338" s="58">
        <f t="shared" si="254"/>
        <v>187.58327846364887</v>
      </c>
      <c r="O338" s="58">
        <f t="shared" si="255"/>
        <v>184.7904206675812</v>
      </c>
      <c r="P338" s="58">
        <f t="shared" si="249"/>
        <v>1839.3890900777324</v>
      </c>
      <c r="HR338" s="154"/>
      <c r="HS338" s="154"/>
      <c r="HT338" s="154"/>
      <c r="HU338" s="154"/>
      <c r="HV338" s="154"/>
      <c r="HW338" s="154"/>
      <c r="HX338" s="154"/>
      <c r="HY338" s="154"/>
      <c r="HZ338" s="154"/>
      <c r="IA338" s="154"/>
      <c r="IB338" s="154"/>
      <c r="IC338" s="154"/>
      <c r="ID338" s="154"/>
      <c r="IE338" s="154"/>
      <c r="IF338" s="154"/>
      <c r="IG338" s="154"/>
      <c r="IH338" s="154"/>
    </row>
    <row r="339" spans="1:242" s="153" customFormat="1" ht="14.25" customHeight="1">
      <c r="A339" s="93" t="s">
        <v>3236</v>
      </c>
      <c r="B339" s="93" t="s">
        <v>3237</v>
      </c>
      <c r="C339" s="94" t="s">
        <v>3068</v>
      </c>
      <c r="D339" s="158">
        <v>5.64</v>
      </c>
      <c r="E339" s="158">
        <v>5.14</v>
      </c>
      <c r="F339" s="158">
        <v>17.28</v>
      </c>
      <c r="G339" s="158">
        <v>25.8</v>
      </c>
      <c r="H339" s="158">
        <v>31.79</v>
      </c>
      <c r="I339" s="58">
        <f t="shared" si="247"/>
        <v>24.956666666666667</v>
      </c>
      <c r="J339" s="58">
        <f t="shared" si="250"/>
        <v>27.515555555555554</v>
      </c>
      <c r="K339" s="58">
        <f t="shared" si="251"/>
        <v>28.087407407407408</v>
      </c>
      <c r="L339" s="58">
        <f t="shared" si="252"/>
        <v>26.853209876543207</v>
      </c>
      <c r="M339" s="58">
        <f t="shared" si="253"/>
        <v>27.485390946502054</v>
      </c>
      <c r="N339" s="58">
        <f t="shared" si="254"/>
        <v>27.475336076817555</v>
      </c>
      <c r="O339" s="58">
        <f t="shared" si="255"/>
        <v>27.271312299954275</v>
      </c>
      <c r="P339" s="58">
        <f t="shared" si="249"/>
        <v>275.29487882944676</v>
      </c>
      <c r="HR339" s="154"/>
      <c r="HS339" s="154"/>
      <c r="HT339" s="154"/>
      <c r="HU339" s="154"/>
      <c r="HV339" s="154"/>
      <c r="HW339" s="154"/>
      <c r="HX339" s="154"/>
      <c r="HY339" s="154"/>
      <c r="HZ339" s="154"/>
      <c r="IA339" s="154"/>
      <c r="IB339" s="154"/>
      <c r="IC339" s="154"/>
      <c r="ID339" s="154"/>
      <c r="IE339" s="154"/>
      <c r="IF339" s="154"/>
      <c r="IG339" s="154"/>
      <c r="IH339" s="154"/>
    </row>
    <row r="340" spans="1:242" s="153" customFormat="1" ht="14.25" customHeight="1">
      <c r="A340" s="93" t="s">
        <v>3273</v>
      </c>
      <c r="B340" s="93" t="s">
        <v>3274</v>
      </c>
      <c r="C340" s="94" t="s">
        <v>3069</v>
      </c>
      <c r="D340" s="158">
        <v>13.02</v>
      </c>
      <c r="E340" s="158">
        <v>5.35</v>
      </c>
      <c r="F340" s="158">
        <v>20.88</v>
      </c>
      <c r="G340" s="158">
        <v>31.79</v>
      </c>
      <c r="H340" s="158">
        <v>58.49</v>
      </c>
      <c r="I340" s="58">
        <f t="shared" ref="I340:I347" si="256">SUM(F340:H340)/3</f>
        <v>37.053333333333335</v>
      </c>
      <c r="J340" s="58">
        <f t="shared" si="250"/>
        <v>42.44444444444445</v>
      </c>
      <c r="K340" s="58">
        <f t="shared" si="251"/>
        <v>45.995925925925924</v>
      </c>
      <c r="L340" s="58">
        <f t="shared" si="252"/>
        <v>41.831234567901241</v>
      </c>
      <c r="M340" s="58">
        <f t="shared" si="253"/>
        <v>43.423868312757207</v>
      </c>
      <c r="N340" s="58">
        <f t="shared" si="254"/>
        <v>43.750342935528124</v>
      </c>
      <c r="O340" s="58">
        <f t="shared" si="255"/>
        <v>43.001815272062196</v>
      </c>
      <c r="P340" s="58">
        <f t="shared" si="249"/>
        <v>427.0309647919525</v>
      </c>
      <c r="HR340" s="154"/>
      <c r="HS340" s="154"/>
      <c r="HT340" s="154"/>
      <c r="HU340" s="154"/>
      <c r="HV340" s="154"/>
      <c r="HW340" s="154"/>
      <c r="HX340" s="154"/>
      <c r="HY340" s="154"/>
      <c r="HZ340" s="154"/>
      <c r="IA340" s="154"/>
      <c r="IB340" s="154"/>
      <c r="IC340" s="154"/>
      <c r="ID340" s="154"/>
      <c r="IE340" s="154"/>
      <c r="IF340" s="154"/>
      <c r="IG340" s="154"/>
      <c r="IH340" s="154"/>
    </row>
    <row r="341" spans="1:242" s="153" customFormat="1" ht="14.25" customHeight="1">
      <c r="A341" s="93" t="s">
        <v>3275</v>
      </c>
      <c r="B341" s="93" t="s">
        <v>3276</v>
      </c>
      <c r="C341" s="94" t="s">
        <v>3277</v>
      </c>
      <c r="D341" s="158">
        <v>20.74</v>
      </c>
      <c r="E341" s="158">
        <v>18.52</v>
      </c>
      <c r="F341" s="158">
        <v>55.06</v>
      </c>
      <c r="G341" s="158">
        <v>52.42</v>
      </c>
      <c r="H341" s="158">
        <v>79.33</v>
      </c>
      <c r="I341" s="58">
        <f t="shared" si="256"/>
        <v>62.27</v>
      </c>
      <c r="J341" s="58">
        <f t="shared" si="250"/>
        <v>64.673333333333332</v>
      </c>
      <c r="K341" s="58">
        <f t="shared" si="251"/>
        <v>68.757777777777775</v>
      </c>
      <c r="L341" s="58">
        <f t="shared" si="252"/>
        <v>65.233703703703711</v>
      </c>
      <c r="M341" s="58">
        <f t="shared" si="253"/>
        <v>66.221604938271597</v>
      </c>
      <c r="N341" s="58">
        <f t="shared" si="254"/>
        <v>66.737695473251037</v>
      </c>
      <c r="O341" s="58">
        <f t="shared" si="255"/>
        <v>66.064334705075453</v>
      </c>
      <c r="P341" s="58">
        <f t="shared" si="249"/>
        <v>686.02844993141298</v>
      </c>
      <c r="HR341" s="154"/>
      <c r="HS341" s="154"/>
      <c r="HT341" s="154"/>
      <c r="HU341" s="154"/>
      <c r="HV341" s="154"/>
      <c r="HW341" s="154"/>
      <c r="HX341" s="154"/>
      <c r="HY341" s="154"/>
      <c r="HZ341" s="154"/>
      <c r="IA341" s="154"/>
      <c r="IB341" s="154"/>
      <c r="IC341" s="154"/>
      <c r="ID341" s="154"/>
      <c r="IE341" s="154"/>
      <c r="IF341" s="154"/>
      <c r="IG341" s="154"/>
      <c r="IH341" s="154"/>
    </row>
    <row r="342" spans="1:242" s="153" customFormat="1" ht="14.25" customHeight="1">
      <c r="A342" s="93" t="s">
        <v>3320</v>
      </c>
      <c r="B342" s="93" t="s">
        <v>3321</v>
      </c>
      <c r="C342" s="94" t="s">
        <v>3317</v>
      </c>
      <c r="D342" s="158">
        <v>0.3</v>
      </c>
      <c r="E342" s="158"/>
      <c r="F342" s="158"/>
      <c r="G342" s="158"/>
      <c r="H342" s="158"/>
      <c r="I342" s="58">
        <f t="shared" si="256"/>
        <v>0</v>
      </c>
      <c r="J342" s="58">
        <f t="shared" si="250"/>
        <v>0</v>
      </c>
      <c r="K342" s="58">
        <f t="shared" si="251"/>
        <v>0</v>
      </c>
      <c r="L342" s="58">
        <f t="shared" si="252"/>
        <v>0</v>
      </c>
      <c r="M342" s="58">
        <f t="shared" si="253"/>
        <v>0</v>
      </c>
      <c r="N342" s="58">
        <f t="shared" si="254"/>
        <v>0</v>
      </c>
      <c r="O342" s="58">
        <f t="shared" si="255"/>
        <v>0</v>
      </c>
      <c r="P342" s="58">
        <f t="shared" si="249"/>
        <v>0.3</v>
      </c>
      <c r="HR342" s="154"/>
      <c r="HS342" s="154"/>
      <c r="HT342" s="154"/>
      <c r="HU342" s="154"/>
      <c r="HV342" s="154"/>
      <c r="HW342" s="154"/>
      <c r="HX342" s="154"/>
      <c r="HY342" s="154"/>
      <c r="HZ342" s="154"/>
      <c r="IA342" s="154"/>
      <c r="IB342" s="154"/>
      <c r="IC342" s="154"/>
      <c r="ID342" s="154"/>
      <c r="IE342" s="154"/>
      <c r="IF342" s="154"/>
      <c r="IG342" s="154"/>
      <c r="IH342" s="154"/>
    </row>
    <row r="343" spans="1:242" s="153" customFormat="1" ht="14.25" customHeight="1">
      <c r="A343" s="93" t="s">
        <v>3322</v>
      </c>
      <c r="B343" s="93" t="s">
        <v>3323</v>
      </c>
      <c r="C343" s="94" t="s">
        <v>3307</v>
      </c>
      <c r="D343" s="158">
        <v>0</v>
      </c>
      <c r="E343" s="158"/>
      <c r="F343" s="158"/>
      <c r="G343" s="158"/>
      <c r="H343" s="158"/>
      <c r="I343" s="58">
        <f t="shared" si="256"/>
        <v>0</v>
      </c>
      <c r="J343" s="58">
        <f t="shared" si="250"/>
        <v>0</v>
      </c>
      <c r="K343" s="58">
        <f t="shared" si="251"/>
        <v>0</v>
      </c>
      <c r="L343" s="58">
        <f t="shared" si="252"/>
        <v>0</v>
      </c>
      <c r="M343" s="58">
        <f t="shared" si="253"/>
        <v>0</v>
      </c>
      <c r="N343" s="58">
        <f t="shared" si="254"/>
        <v>0</v>
      </c>
      <c r="O343" s="58">
        <f t="shared" si="255"/>
        <v>0</v>
      </c>
      <c r="P343" s="58">
        <f t="shared" si="249"/>
        <v>0</v>
      </c>
      <c r="HR343" s="154"/>
      <c r="HS343" s="154"/>
      <c r="HT343" s="154"/>
      <c r="HU343" s="154"/>
      <c r="HV343" s="154"/>
      <c r="HW343" s="154"/>
      <c r="HX343" s="154"/>
      <c r="HY343" s="154"/>
      <c r="HZ343" s="154"/>
      <c r="IA343" s="154"/>
      <c r="IB343" s="154"/>
      <c r="IC343" s="154"/>
      <c r="ID343" s="154"/>
      <c r="IE343" s="154"/>
      <c r="IF343" s="154"/>
      <c r="IG343" s="154"/>
      <c r="IH343" s="154"/>
    </row>
    <row r="344" spans="1:242" s="153" customFormat="1" ht="14.25" customHeight="1">
      <c r="A344" s="93" t="s">
        <v>3392</v>
      </c>
      <c r="B344" s="93" t="s">
        <v>3393</v>
      </c>
      <c r="C344" s="94" t="s">
        <v>1571</v>
      </c>
      <c r="D344" s="158"/>
      <c r="E344" s="158"/>
      <c r="F344" s="158"/>
      <c r="G344" s="158"/>
      <c r="H344" s="158"/>
      <c r="I344" s="58">
        <f t="shared" si="256"/>
        <v>0</v>
      </c>
      <c r="J344" s="58">
        <f t="shared" si="250"/>
        <v>0</v>
      </c>
      <c r="K344" s="58">
        <f t="shared" si="251"/>
        <v>0</v>
      </c>
      <c r="L344" s="58">
        <f t="shared" si="252"/>
        <v>0</v>
      </c>
      <c r="M344" s="58">
        <f t="shared" si="253"/>
        <v>0</v>
      </c>
      <c r="N344" s="58">
        <f t="shared" si="254"/>
        <v>0</v>
      </c>
      <c r="O344" s="58">
        <f t="shared" si="255"/>
        <v>0</v>
      </c>
      <c r="P344" s="58">
        <f t="shared" si="249"/>
        <v>0</v>
      </c>
      <c r="HR344" s="154"/>
      <c r="HS344" s="154"/>
      <c r="HT344" s="154"/>
      <c r="HU344" s="154"/>
      <c r="HV344" s="154"/>
      <c r="HW344" s="154"/>
      <c r="HX344" s="154"/>
      <c r="HY344" s="154"/>
      <c r="HZ344" s="154"/>
      <c r="IA344" s="154"/>
      <c r="IB344" s="154"/>
      <c r="IC344" s="154"/>
      <c r="ID344" s="154"/>
      <c r="IE344" s="154"/>
      <c r="IF344" s="154"/>
      <c r="IG344" s="154"/>
      <c r="IH344" s="154"/>
    </row>
    <row r="345" spans="1:242" s="153" customFormat="1" ht="14.25" customHeight="1">
      <c r="A345" s="93" t="s">
        <v>3394</v>
      </c>
      <c r="B345" s="93" t="s">
        <v>3395</v>
      </c>
      <c r="C345" s="94" t="s">
        <v>2756</v>
      </c>
      <c r="D345" s="158">
        <v>31.07</v>
      </c>
      <c r="E345" s="158">
        <v>27.79</v>
      </c>
      <c r="F345" s="158">
        <v>108.51</v>
      </c>
      <c r="G345" s="158">
        <v>165.18</v>
      </c>
      <c r="H345" s="158">
        <v>303.82</v>
      </c>
      <c r="I345" s="58">
        <f t="shared" si="256"/>
        <v>192.50333333333333</v>
      </c>
      <c r="J345" s="58">
        <f t="shared" si="250"/>
        <v>220.5011111111111</v>
      </c>
      <c r="K345" s="58">
        <f t="shared" si="251"/>
        <v>238.94148148148147</v>
      </c>
      <c r="L345" s="58">
        <f t="shared" si="252"/>
        <v>217.31530864197529</v>
      </c>
      <c r="M345" s="58">
        <f t="shared" si="253"/>
        <v>225.58596707818927</v>
      </c>
      <c r="N345" s="58">
        <f t="shared" si="254"/>
        <v>227.28091906721534</v>
      </c>
      <c r="O345" s="58">
        <f t="shared" si="255"/>
        <v>223.39406492912664</v>
      </c>
      <c r="P345" s="58">
        <f t="shared" si="249"/>
        <v>2181.8921856424322</v>
      </c>
      <c r="HR345" s="154"/>
      <c r="HS345" s="154"/>
      <c r="HT345" s="154"/>
      <c r="HU345" s="154"/>
      <c r="HV345" s="154"/>
      <c r="HW345" s="154"/>
      <c r="HX345" s="154"/>
      <c r="HY345" s="154"/>
      <c r="HZ345" s="154"/>
      <c r="IA345" s="154"/>
      <c r="IB345" s="154"/>
      <c r="IC345" s="154"/>
      <c r="ID345" s="154"/>
      <c r="IE345" s="154"/>
      <c r="IF345" s="154"/>
      <c r="IG345" s="154"/>
      <c r="IH345" s="154"/>
    </row>
    <row r="346" spans="1:242" s="153" customFormat="1" ht="14.25" customHeight="1">
      <c r="A346" s="93" t="s">
        <v>3396</v>
      </c>
      <c r="B346" s="93" t="s">
        <v>3448</v>
      </c>
      <c r="C346" s="94" t="s">
        <v>3439</v>
      </c>
      <c r="D346" s="158"/>
      <c r="E346" s="158"/>
      <c r="F346" s="158"/>
      <c r="G346" s="158">
        <v>65.06</v>
      </c>
      <c r="H346" s="158">
        <v>243.94</v>
      </c>
      <c r="I346" s="58">
        <f t="shared" si="256"/>
        <v>103</v>
      </c>
      <c r="J346" s="58">
        <f t="shared" si="250"/>
        <v>137.33333333333334</v>
      </c>
      <c r="K346" s="58">
        <f t="shared" si="251"/>
        <v>161.42444444444445</v>
      </c>
      <c r="L346" s="58">
        <f t="shared" si="252"/>
        <v>133.91925925925926</v>
      </c>
      <c r="M346" s="58">
        <f t="shared" si="253"/>
        <v>144.22567901234569</v>
      </c>
      <c r="N346" s="58">
        <f t="shared" si="254"/>
        <v>146.52312757201648</v>
      </c>
      <c r="O346" s="58">
        <f t="shared" si="255"/>
        <v>141.5560219478738</v>
      </c>
      <c r="P346" s="58">
        <f t="shared" si="249"/>
        <v>1276.9818655692732</v>
      </c>
      <c r="HR346" s="154"/>
      <c r="HS346" s="154"/>
      <c r="HT346" s="154"/>
      <c r="HU346" s="154"/>
      <c r="HV346" s="154"/>
      <c r="HW346" s="154"/>
      <c r="HX346" s="154"/>
      <c r="HY346" s="154"/>
      <c r="HZ346" s="154"/>
      <c r="IA346" s="154"/>
      <c r="IB346" s="154"/>
      <c r="IC346" s="154"/>
      <c r="ID346" s="154"/>
      <c r="IE346" s="154"/>
      <c r="IF346" s="154"/>
      <c r="IG346" s="154"/>
      <c r="IH346" s="154"/>
    </row>
    <row r="347" spans="1:242" s="153" customFormat="1" ht="14.25" customHeight="1">
      <c r="A347" s="93" t="s">
        <v>3449</v>
      </c>
      <c r="B347" s="93" t="s">
        <v>3450</v>
      </c>
      <c r="C347" s="94" t="s">
        <v>3451</v>
      </c>
      <c r="D347" s="158"/>
      <c r="E347" s="158"/>
      <c r="F347" s="158"/>
      <c r="G347" s="158"/>
      <c r="H347" s="158">
        <v>79.41</v>
      </c>
      <c r="I347" s="58">
        <f t="shared" si="256"/>
        <v>26.47</v>
      </c>
      <c r="J347" s="58">
        <f t="shared" si="250"/>
        <v>35.293333333333329</v>
      </c>
      <c r="K347" s="58">
        <f t="shared" si="251"/>
        <v>47.057777777777773</v>
      </c>
      <c r="L347" s="58">
        <f t="shared" si="252"/>
        <v>36.273703703703696</v>
      </c>
      <c r="M347" s="58">
        <f t="shared" si="253"/>
        <v>39.541604938271597</v>
      </c>
      <c r="N347" s="58">
        <f t="shared" si="254"/>
        <v>40.957695473251022</v>
      </c>
      <c r="O347" s="58">
        <f t="shared" si="255"/>
        <v>38.924334705075438</v>
      </c>
      <c r="P347" s="58">
        <f t="shared" si="249"/>
        <v>343.92844993141284</v>
      </c>
      <c r="HR347" s="154"/>
      <c r="HS347" s="154"/>
      <c r="HT347" s="154"/>
      <c r="HU347" s="154"/>
      <c r="HV347" s="154"/>
      <c r="HW347" s="154"/>
      <c r="HX347" s="154"/>
      <c r="HY347" s="154"/>
      <c r="HZ347" s="154"/>
      <c r="IA347" s="154"/>
      <c r="IB347" s="154"/>
      <c r="IC347" s="154"/>
      <c r="ID347" s="154"/>
      <c r="IE347" s="154"/>
      <c r="IF347" s="154"/>
      <c r="IG347" s="154"/>
      <c r="IH347" s="154"/>
    </row>
    <row r="348" spans="1:242" s="20" customFormat="1" ht="25.5" customHeight="1">
      <c r="A348" s="171" t="s">
        <v>2107</v>
      </c>
      <c r="B348" s="170" t="s">
        <v>2108</v>
      </c>
      <c r="C348" s="123"/>
      <c r="D348" s="56">
        <f t="shared" ref="D348:J348" si="257">SUM(D349+D351)</f>
        <v>57603.51</v>
      </c>
      <c r="E348" s="56">
        <f t="shared" si="257"/>
        <v>583811.43000000005</v>
      </c>
      <c r="F348" s="56">
        <f t="shared" si="257"/>
        <v>151885.76999999999</v>
      </c>
      <c r="G348" s="56">
        <f t="shared" si="257"/>
        <v>154573.12</v>
      </c>
      <c r="H348" s="56">
        <f t="shared" si="257"/>
        <v>258649.7</v>
      </c>
      <c r="I348" s="56">
        <f t="shared" si="257"/>
        <v>188369.53000000003</v>
      </c>
      <c r="J348" s="56">
        <f t="shared" si="257"/>
        <v>200530.78333333335</v>
      </c>
      <c r="K348" s="56">
        <f t="shared" ref="K348:P348" si="258">SUM(K349+K351)</f>
        <v>215850.00444444446</v>
      </c>
      <c r="L348" s="56">
        <f t="shared" si="258"/>
        <v>201583.43925925926</v>
      </c>
      <c r="M348" s="56">
        <f t="shared" si="258"/>
        <v>205988.07567901234</v>
      </c>
      <c r="N348" s="56">
        <f t="shared" si="258"/>
        <v>207807.17312757202</v>
      </c>
      <c r="O348" s="56">
        <f t="shared" si="258"/>
        <v>205126.22935528122</v>
      </c>
      <c r="P348" s="56">
        <f t="shared" si="258"/>
        <v>2631778.7651989032</v>
      </c>
      <c r="HR348" s="102"/>
      <c r="HS348" s="102"/>
      <c r="HT348" s="102"/>
      <c r="HU348" s="102"/>
      <c r="HV348" s="102"/>
      <c r="HW348" s="102"/>
      <c r="HX348" s="102"/>
      <c r="HY348" s="102"/>
      <c r="HZ348" s="102"/>
      <c r="IA348" s="102"/>
      <c r="IB348" s="102"/>
      <c r="IC348" s="102"/>
      <c r="ID348" s="102"/>
      <c r="IE348" s="102"/>
      <c r="IF348" s="102"/>
      <c r="IG348" s="102"/>
      <c r="IH348" s="102"/>
    </row>
    <row r="349" spans="1:242" s="20" customFormat="1" ht="25.5" customHeight="1">
      <c r="A349" s="171" t="s">
        <v>2109</v>
      </c>
      <c r="B349" s="170" t="s">
        <v>2110</v>
      </c>
      <c r="C349" s="123"/>
      <c r="D349" s="56">
        <f t="shared" ref="D349:P349" si="259">SUM(D350)</f>
        <v>0</v>
      </c>
      <c r="E349" s="56">
        <f t="shared" si="259"/>
        <v>0</v>
      </c>
      <c r="F349" s="56">
        <f t="shared" si="259"/>
        <v>0</v>
      </c>
      <c r="G349" s="56">
        <f t="shared" si="259"/>
        <v>0</v>
      </c>
      <c r="H349" s="56">
        <f t="shared" si="259"/>
        <v>0</v>
      </c>
      <c r="I349" s="56">
        <f t="shared" si="259"/>
        <v>0</v>
      </c>
      <c r="J349" s="56">
        <f t="shared" si="259"/>
        <v>0</v>
      </c>
      <c r="K349" s="56">
        <f t="shared" si="259"/>
        <v>0</v>
      </c>
      <c r="L349" s="56">
        <f t="shared" si="259"/>
        <v>0</v>
      </c>
      <c r="M349" s="56">
        <f t="shared" si="259"/>
        <v>0</v>
      </c>
      <c r="N349" s="56">
        <f t="shared" si="259"/>
        <v>0</v>
      </c>
      <c r="O349" s="56">
        <f t="shared" si="259"/>
        <v>0</v>
      </c>
      <c r="P349" s="56">
        <f t="shared" si="259"/>
        <v>0</v>
      </c>
      <c r="HR349" s="102"/>
      <c r="HS349" s="102"/>
      <c r="HT349" s="102"/>
      <c r="HU349" s="102"/>
      <c r="HV349" s="102"/>
      <c r="HW349" s="102"/>
      <c r="HX349" s="102"/>
      <c r="HY349" s="102"/>
      <c r="HZ349" s="102"/>
      <c r="IA349" s="102"/>
      <c r="IB349" s="102"/>
      <c r="IC349" s="102"/>
      <c r="ID349" s="102"/>
      <c r="IE349" s="102"/>
      <c r="IF349" s="102"/>
      <c r="IG349" s="102"/>
      <c r="IH349" s="102"/>
    </row>
    <row r="350" spans="1:242" s="122" customFormat="1" ht="18" customHeight="1">
      <c r="A350" s="93" t="s">
        <v>2111</v>
      </c>
      <c r="B350" s="111" t="s">
        <v>2112</v>
      </c>
      <c r="C350" s="123" t="s">
        <v>29</v>
      </c>
      <c r="D350" s="58">
        <v>0</v>
      </c>
      <c r="E350" s="58">
        <v>0</v>
      </c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24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24"/>
      <c r="CD350" s="124"/>
      <c r="CE350" s="124"/>
      <c r="CF350" s="124"/>
      <c r="CG350" s="124"/>
      <c r="CH350" s="124"/>
      <c r="CI350" s="124"/>
      <c r="CJ350" s="124"/>
      <c r="CK350" s="124"/>
      <c r="CL350" s="124"/>
      <c r="CM350" s="124"/>
      <c r="CN350" s="124"/>
      <c r="CO350" s="124"/>
      <c r="CP350" s="124"/>
      <c r="CQ350" s="124"/>
      <c r="CR350" s="124"/>
      <c r="CS350" s="124"/>
      <c r="CT350" s="124"/>
      <c r="CU350" s="124"/>
      <c r="CV350" s="124"/>
      <c r="CW350" s="124"/>
      <c r="CX350" s="124"/>
      <c r="CY350" s="124"/>
      <c r="CZ350" s="124"/>
      <c r="DA350" s="124"/>
      <c r="DB350" s="124"/>
      <c r="DC350" s="124"/>
      <c r="DD350" s="124"/>
      <c r="DE350" s="124"/>
      <c r="DF350" s="124"/>
      <c r="DG350" s="124"/>
      <c r="DH350" s="124"/>
      <c r="DI350" s="124"/>
      <c r="DJ350" s="124"/>
      <c r="DK350" s="124"/>
      <c r="DL350" s="124"/>
      <c r="DM350" s="124"/>
      <c r="DN350" s="124"/>
      <c r="DO350" s="124"/>
      <c r="DP350" s="124"/>
      <c r="DQ350" s="124"/>
      <c r="DR350" s="124"/>
      <c r="DS350" s="124"/>
      <c r="DT350" s="124"/>
      <c r="DU350" s="124"/>
      <c r="DV350" s="124"/>
      <c r="DW350" s="124"/>
      <c r="DX350" s="124"/>
      <c r="DY350" s="124"/>
      <c r="DZ350" s="124"/>
      <c r="EA350" s="124"/>
      <c r="EB350" s="124"/>
      <c r="EC350" s="124"/>
      <c r="ED350" s="124"/>
      <c r="EE350" s="124"/>
      <c r="EF350" s="124"/>
      <c r="EG350" s="124"/>
      <c r="EH350" s="124"/>
      <c r="EI350" s="124"/>
      <c r="EJ350" s="124"/>
      <c r="EK350" s="124"/>
      <c r="EL350" s="124"/>
      <c r="EM350" s="124"/>
      <c r="EN350" s="124"/>
      <c r="EO350" s="124"/>
      <c r="EP350" s="124"/>
      <c r="EQ350" s="124"/>
      <c r="ER350" s="124"/>
      <c r="ES350" s="124"/>
      <c r="ET350" s="124"/>
      <c r="EU350" s="124"/>
      <c r="EV350" s="124"/>
      <c r="EW350" s="124"/>
      <c r="EX350" s="124"/>
      <c r="EY350" s="124"/>
      <c r="EZ350" s="124"/>
      <c r="FA350" s="124"/>
      <c r="FB350" s="124"/>
      <c r="FC350" s="124"/>
      <c r="FD350" s="124"/>
      <c r="FE350" s="124"/>
      <c r="FF350" s="124"/>
      <c r="FG350" s="124"/>
      <c r="FH350" s="124"/>
      <c r="FI350" s="124"/>
      <c r="FJ350" s="124"/>
      <c r="FK350" s="124"/>
      <c r="FL350" s="124"/>
      <c r="FM350" s="124"/>
      <c r="FN350" s="124"/>
      <c r="FO350" s="124"/>
      <c r="FP350" s="124"/>
      <c r="FQ350" s="124"/>
      <c r="FR350" s="124"/>
      <c r="FS350" s="124"/>
      <c r="FT350" s="124"/>
      <c r="FU350" s="124"/>
      <c r="FV350" s="124"/>
      <c r="FW350" s="124"/>
      <c r="FX350" s="124"/>
      <c r="FY350" s="124"/>
      <c r="FZ350" s="124"/>
      <c r="GA350" s="124"/>
      <c r="GB350" s="124"/>
      <c r="GC350" s="124"/>
      <c r="GD350" s="124"/>
      <c r="GE350" s="124"/>
      <c r="GF350" s="124"/>
      <c r="GG350" s="124"/>
      <c r="GH350" s="124"/>
      <c r="GI350" s="124"/>
      <c r="GJ350" s="124"/>
      <c r="GK350" s="124"/>
      <c r="GL350" s="124"/>
      <c r="GM350" s="124"/>
      <c r="GN350" s="124"/>
      <c r="GO350" s="124"/>
      <c r="GP350" s="124"/>
      <c r="GQ350" s="124"/>
      <c r="GR350" s="124"/>
      <c r="GS350" s="124"/>
      <c r="GT350" s="124"/>
      <c r="GU350" s="124"/>
      <c r="GV350" s="124"/>
      <c r="GW350" s="124"/>
      <c r="GX350" s="124"/>
      <c r="GY350" s="124"/>
      <c r="GZ350" s="124"/>
      <c r="HA350" s="124"/>
      <c r="HB350" s="124"/>
      <c r="HC350" s="124"/>
      <c r="HD350" s="124"/>
      <c r="HE350" s="124"/>
      <c r="HF350" s="124"/>
      <c r="HG350" s="124"/>
      <c r="HH350" s="124"/>
      <c r="HI350" s="124"/>
      <c r="HJ350" s="124"/>
      <c r="HK350" s="124"/>
      <c r="HL350" s="124"/>
      <c r="HM350" s="124"/>
      <c r="HN350" s="124"/>
      <c r="HO350" s="124"/>
      <c r="HP350" s="124"/>
      <c r="HQ350" s="124"/>
    </row>
    <row r="351" spans="1:242" s="147" customFormat="1" ht="25.5" customHeight="1">
      <c r="A351" s="145" t="s">
        <v>2113</v>
      </c>
      <c r="B351" s="146" t="s">
        <v>2114</v>
      </c>
      <c r="C351" s="123"/>
      <c r="D351" s="56">
        <f t="shared" ref="D351:I351" si="260">SUM(D352:D353)</f>
        <v>57603.51</v>
      </c>
      <c r="E351" s="56">
        <f t="shared" si="260"/>
        <v>583811.43000000005</v>
      </c>
      <c r="F351" s="56">
        <f t="shared" si="260"/>
        <v>151885.76999999999</v>
      </c>
      <c r="G351" s="56">
        <f t="shared" si="260"/>
        <v>154573.12</v>
      </c>
      <c r="H351" s="56">
        <f t="shared" si="260"/>
        <v>258649.7</v>
      </c>
      <c r="I351" s="56">
        <f t="shared" si="260"/>
        <v>188369.53000000003</v>
      </c>
      <c r="J351" s="56">
        <f t="shared" ref="J351:P351" si="261">SUM(J352:J353)</f>
        <v>200530.78333333335</v>
      </c>
      <c r="K351" s="56">
        <f t="shared" si="261"/>
        <v>215850.00444444446</v>
      </c>
      <c r="L351" s="56">
        <f t="shared" si="261"/>
        <v>201583.43925925926</v>
      </c>
      <c r="M351" s="56">
        <f t="shared" si="261"/>
        <v>205988.07567901234</v>
      </c>
      <c r="N351" s="56">
        <f t="shared" si="261"/>
        <v>207807.17312757202</v>
      </c>
      <c r="O351" s="56">
        <f t="shared" si="261"/>
        <v>205126.22935528122</v>
      </c>
      <c r="P351" s="56">
        <f t="shared" si="261"/>
        <v>2631778.7651989032</v>
      </c>
      <c r="HR351" s="104"/>
      <c r="HS351" s="104"/>
      <c r="HT351" s="104"/>
      <c r="HU351" s="104"/>
      <c r="HV351" s="104"/>
      <c r="HW351" s="104"/>
      <c r="HX351" s="104"/>
      <c r="HY351" s="104"/>
      <c r="HZ351" s="104"/>
      <c r="IA351" s="104"/>
      <c r="IB351" s="104"/>
      <c r="IC351" s="104"/>
      <c r="ID351" s="104"/>
      <c r="IE351" s="104"/>
      <c r="IF351" s="104"/>
      <c r="IG351" s="104"/>
      <c r="IH351" s="104"/>
    </row>
    <row r="352" spans="1:242" s="122" customFormat="1">
      <c r="A352" s="93" t="s">
        <v>2115</v>
      </c>
      <c r="B352" s="111" t="s">
        <v>702</v>
      </c>
      <c r="C352" s="123" t="s">
        <v>29</v>
      </c>
      <c r="D352" s="58">
        <v>57603.51</v>
      </c>
      <c r="E352" s="58">
        <v>583811.43000000005</v>
      </c>
      <c r="F352" s="58">
        <v>151885.76999999999</v>
      </c>
      <c r="G352" s="58">
        <v>154573.12</v>
      </c>
      <c r="H352" s="58">
        <v>258649.7</v>
      </c>
      <c r="I352" s="58">
        <f t="shared" ref="I352" si="262">SUM(F352:H352)/3</f>
        <v>188369.53000000003</v>
      </c>
      <c r="J352" s="58">
        <f t="shared" ref="J352" si="263">SUM(G352:I352)/3</f>
        <v>200530.78333333335</v>
      </c>
      <c r="K352" s="58">
        <f t="shared" ref="K352" si="264">SUM(H352:J352)/3</f>
        <v>215850.00444444446</v>
      </c>
      <c r="L352" s="58">
        <f t="shared" ref="L352" si="265">SUM(I352:K352)/3</f>
        <v>201583.43925925926</v>
      </c>
      <c r="M352" s="58">
        <f t="shared" ref="M352" si="266">SUM(J352:L352)/3</f>
        <v>205988.07567901234</v>
      </c>
      <c r="N352" s="58">
        <f t="shared" ref="N352" si="267">SUM(K352:M352)/3</f>
        <v>207807.17312757202</v>
      </c>
      <c r="O352" s="58">
        <f t="shared" ref="O352" si="268">SUM(L352:N352)/3</f>
        <v>205126.22935528122</v>
      </c>
      <c r="P352" s="58">
        <f t="shared" ref="P352" si="269">SUM(D352:O352)</f>
        <v>2631778.7651989032</v>
      </c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124"/>
      <c r="AP352" s="124"/>
      <c r="AQ352" s="124"/>
      <c r="AR352" s="124"/>
      <c r="AS352" s="124"/>
      <c r="AT352" s="124"/>
      <c r="AU352" s="124"/>
      <c r="AV352" s="124"/>
      <c r="AW352" s="124"/>
      <c r="AX352" s="124"/>
      <c r="AY352" s="124"/>
      <c r="AZ352" s="124"/>
      <c r="BA352" s="124"/>
      <c r="BB352" s="124"/>
      <c r="BC352" s="124"/>
      <c r="BD352" s="124"/>
      <c r="BE352" s="124"/>
      <c r="BF352" s="124"/>
      <c r="BG352" s="124"/>
      <c r="BH352" s="124"/>
      <c r="BI352" s="124"/>
      <c r="BJ352" s="124"/>
      <c r="BK352" s="124"/>
      <c r="BL352" s="124"/>
      <c r="BM352" s="124"/>
      <c r="BN352" s="124"/>
      <c r="BO352" s="124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24"/>
      <c r="CD352" s="124"/>
      <c r="CE352" s="124"/>
      <c r="CF352" s="124"/>
      <c r="CG352" s="124"/>
      <c r="CH352" s="124"/>
      <c r="CI352" s="124"/>
      <c r="CJ352" s="124"/>
      <c r="CK352" s="124"/>
      <c r="CL352" s="124"/>
      <c r="CM352" s="124"/>
      <c r="CN352" s="124"/>
      <c r="CO352" s="124"/>
      <c r="CP352" s="124"/>
      <c r="CQ352" s="124"/>
      <c r="CR352" s="124"/>
      <c r="CS352" s="124"/>
      <c r="CT352" s="124"/>
      <c r="CU352" s="124"/>
      <c r="CV352" s="124"/>
      <c r="CW352" s="124"/>
      <c r="CX352" s="124"/>
      <c r="CY352" s="124"/>
      <c r="CZ352" s="124"/>
      <c r="DA352" s="124"/>
      <c r="DB352" s="124"/>
      <c r="DC352" s="124"/>
      <c r="DD352" s="124"/>
      <c r="DE352" s="124"/>
      <c r="DF352" s="124"/>
      <c r="DG352" s="124"/>
      <c r="DH352" s="124"/>
      <c r="DI352" s="124"/>
      <c r="DJ352" s="124"/>
      <c r="DK352" s="124"/>
      <c r="DL352" s="124"/>
      <c r="DM352" s="124"/>
      <c r="DN352" s="124"/>
      <c r="DO352" s="124"/>
      <c r="DP352" s="124"/>
      <c r="DQ352" s="124"/>
      <c r="DR352" s="124"/>
      <c r="DS352" s="124"/>
      <c r="DT352" s="124"/>
      <c r="DU352" s="124"/>
      <c r="DV352" s="124"/>
      <c r="DW352" s="124"/>
      <c r="DX352" s="124"/>
      <c r="DY352" s="124"/>
      <c r="DZ352" s="124"/>
      <c r="EA352" s="124"/>
      <c r="EB352" s="124"/>
      <c r="EC352" s="124"/>
      <c r="ED352" s="124"/>
      <c r="EE352" s="124"/>
      <c r="EF352" s="124"/>
      <c r="EG352" s="124"/>
      <c r="EH352" s="124"/>
      <c r="EI352" s="124"/>
      <c r="EJ352" s="124"/>
      <c r="EK352" s="124"/>
      <c r="EL352" s="124"/>
      <c r="EM352" s="124"/>
      <c r="EN352" s="124"/>
      <c r="EO352" s="124"/>
      <c r="EP352" s="124"/>
      <c r="EQ352" s="124"/>
      <c r="ER352" s="124"/>
      <c r="ES352" s="124"/>
      <c r="ET352" s="124"/>
      <c r="EU352" s="124"/>
      <c r="EV352" s="124"/>
      <c r="EW352" s="124"/>
      <c r="EX352" s="124"/>
      <c r="EY352" s="124"/>
      <c r="EZ352" s="124"/>
      <c r="FA352" s="124"/>
      <c r="FB352" s="124"/>
      <c r="FC352" s="124"/>
      <c r="FD352" s="124"/>
      <c r="FE352" s="124"/>
      <c r="FF352" s="124"/>
      <c r="FG352" s="124"/>
      <c r="FH352" s="124"/>
      <c r="FI352" s="124"/>
      <c r="FJ352" s="124"/>
      <c r="FK352" s="124"/>
      <c r="FL352" s="124"/>
      <c r="FM352" s="124"/>
      <c r="FN352" s="124"/>
      <c r="FO352" s="124"/>
      <c r="FP352" s="124"/>
      <c r="FQ352" s="124"/>
      <c r="FR352" s="124"/>
      <c r="FS352" s="124"/>
      <c r="FT352" s="124"/>
      <c r="FU352" s="124"/>
      <c r="FV352" s="124"/>
      <c r="FW352" s="124"/>
      <c r="FX352" s="124"/>
      <c r="FY352" s="124"/>
      <c r="FZ352" s="124"/>
      <c r="GA352" s="124"/>
      <c r="GB352" s="124"/>
      <c r="GC352" s="124"/>
      <c r="GD352" s="124"/>
      <c r="GE352" s="124"/>
      <c r="GF352" s="124"/>
      <c r="GG352" s="124"/>
      <c r="GH352" s="124"/>
      <c r="GI352" s="124"/>
      <c r="GJ352" s="124"/>
      <c r="GK352" s="124"/>
      <c r="GL352" s="124"/>
      <c r="GM352" s="124"/>
      <c r="GN352" s="124"/>
      <c r="GO352" s="124"/>
      <c r="GP352" s="124"/>
      <c r="GQ352" s="124"/>
      <c r="GR352" s="124"/>
      <c r="GS352" s="124"/>
      <c r="GT352" s="124"/>
      <c r="GU352" s="124"/>
      <c r="GV352" s="124"/>
      <c r="GW352" s="124"/>
      <c r="GX352" s="124"/>
      <c r="GY352" s="124"/>
      <c r="GZ352" s="124"/>
      <c r="HA352" s="124"/>
      <c r="HB352" s="124"/>
      <c r="HC352" s="124"/>
      <c r="HD352" s="124"/>
      <c r="HE352" s="124"/>
      <c r="HF352" s="124"/>
      <c r="HG352" s="124"/>
      <c r="HH352" s="124"/>
      <c r="HI352" s="124"/>
      <c r="HJ352" s="124"/>
      <c r="HK352" s="124"/>
      <c r="HL352" s="124"/>
      <c r="HM352" s="124"/>
      <c r="HN352" s="124"/>
      <c r="HO352" s="124"/>
      <c r="HP352" s="124"/>
      <c r="HQ352" s="124"/>
    </row>
    <row r="353" spans="1:242">
      <c r="A353" s="93" t="s">
        <v>2116</v>
      </c>
      <c r="B353" s="111" t="s">
        <v>1572</v>
      </c>
      <c r="C353" s="123" t="s">
        <v>29</v>
      </c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</row>
    <row r="354" spans="1:242" s="20" customFormat="1" ht="18" customHeight="1">
      <c r="A354" s="95" t="s">
        <v>2117</v>
      </c>
      <c r="B354" s="110" t="s">
        <v>2118</v>
      </c>
      <c r="C354" s="123"/>
      <c r="D354" s="56">
        <f t="shared" ref="D354:P354" si="270">D355</f>
        <v>0</v>
      </c>
      <c r="E354" s="56">
        <f t="shared" si="270"/>
        <v>0</v>
      </c>
      <c r="F354" s="56">
        <f t="shared" si="270"/>
        <v>0</v>
      </c>
      <c r="G354" s="56">
        <f t="shared" si="270"/>
        <v>0</v>
      </c>
      <c r="H354" s="56">
        <f t="shared" si="270"/>
        <v>0</v>
      </c>
      <c r="I354" s="56">
        <f t="shared" si="270"/>
        <v>0</v>
      </c>
      <c r="J354" s="56">
        <f t="shared" si="270"/>
        <v>0</v>
      </c>
      <c r="K354" s="56">
        <f t="shared" si="270"/>
        <v>0</v>
      </c>
      <c r="L354" s="56">
        <f t="shared" si="270"/>
        <v>0</v>
      </c>
      <c r="M354" s="56">
        <f t="shared" si="270"/>
        <v>0</v>
      </c>
      <c r="N354" s="56">
        <f t="shared" si="270"/>
        <v>0</v>
      </c>
      <c r="O354" s="56">
        <f t="shared" si="270"/>
        <v>0</v>
      </c>
      <c r="P354" s="56">
        <f t="shared" si="270"/>
        <v>0</v>
      </c>
      <c r="HR354" s="102"/>
      <c r="HS354" s="102"/>
      <c r="HT354" s="102"/>
      <c r="HU354" s="102"/>
      <c r="HV354" s="102"/>
      <c r="HW354" s="102"/>
      <c r="HX354" s="102"/>
      <c r="HY354" s="102"/>
      <c r="HZ354" s="102"/>
      <c r="IA354" s="102"/>
      <c r="IB354" s="102"/>
      <c r="IC354" s="102"/>
      <c r="ID354" s="102"/>
      <c r="IE354" s="102"/>
      <c r="IF354" s="102"/>
      <c r="IG354" s="102"/>
      <c r="IH354" s="102"/>
    </row>
    <row r="355" spans="1:242" s="20" customFormat="1" ht="25.5" customHeight="1">
      <c r="A355" s="95" t="s">
        <v>2119</v>
      </c>
      <c r="B355" s="110" t="s">
        <v>2120</v>
      </c>
      <c r="C355" s="123"/>
      <c r="D355" s="56">
        <f>SUM(D356:D359)</f>
        <v>0</v>
      </c>
      <c r="E355" s="56">
        <f>SUM(E356:E360)</f>
        <v>0</v>
      </c>
      <c r="F355" s="56">
        <f>SUM(F356:F360)</f>
        <v>0</v>
      </c>
      <c r="G355" s="56">
        <f>SUM(G356:G361)</f>
        <v>0</v>
      </c>
      <c r="H355" s="56">
        <f t="shared" ref="H355:J355" si="271">SUM(H356:H361)</f>
        <v>0</v>
      </c>
      <c r="I355" s="56">
        <f t="shared" si="271"/>
        <v>0</v>
      </c>
      <c r="J355" s="56">
        <f t="shared" si="271"/>
        <v>0</v>
      </c>
      <c r="K355" s="56">
        <f t="shared" ref="K355:P355" si="272">SUM(K356:K361)</f>
        <v>0</v>
      </c>
      <c r="L355" s="56">
        <f t="shared" si="272"/>
        <v>0</v>
      </c>
      <c r="M355" s="56">
        <f t="shared" si="272"/>
        <v>0</v>
      </c>
      <c r="N355" s="56">
        <f t="shared" si="272"/>
        <v>0</v>
      </c>
      <c r="O355" s="56">
        <f t="shared" si="272"/>
        <v>0</v>
      </c>
      <c r="P355" s="56">
        <f t="shared" si="272"/>
        <v>0</v>
      </c>
      <c r="HR355" s="102"/>
      <c r="HS355" s="102"/>
      <c r="HT355" s="102"/>
      <c r="HU355" s="102"/>
      <c r="HV355" s="102"/>
      <c r="HW355" s="102"/>
      <c r="HX355" s="102"/>
      <c r="HY355" s="102"/>
      <c r="HZ355" s="102"/>
      <c r="IA355" s="102"/>
      <c r="IB355" s="102"/>
      <c r="IC355" s="102"/>
      <c r="ID355" s="102"/>
      <c r="IE355" s="102"/>
      <c r="IF355" s="102"/>
      <c r="IG355" s="102"/>
      <c r="IH355" s="102"/>
    </row>
    <row r="356" spans="1:242">
      <c r="A356" s="93" t="s">
        <v>2121</v>
      </c>
      <c r="B356" s="111" t="s">
        <v>710</v>
      </c>
      <c r="C356" s="123" t="s">
        <v>173</v>
      </c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</row>
    <row r="357" spans="1:242" ht="18">
      <c r="A357" s="93" t="s">
        <v>2122</v>
      </c>
      <c r="B357" s="111" t="s">
        <v>712</v>
      </c>
      <c r="C357" s="123" t="s">
        <v>173</v>
      </c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</row>
    <row r="358" spans="1:242" s="103" customFormat="1" ht="14.25" customHeight="1">
      <c r="A358" s="93" t="s">
        <v>2123</v>
      </c>
      <c r="B358" s="111" t="s">
        <v>714</v>
      </c>
      <c r="C358" s="123" t="s">
        <v>173</v>
      </c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HR358" s="102"/>
      <c r="HS358" s="102"/>
      <c r="HT358" s="102"/>
      <c r="HU358" s="102"/>
      <c r="HV358" s="102"/>
      <c r="HW358" s="102"/>
      <c r="HX358" s="102"/>
      <c r="HY358" s="102"/>
      <c r="HZ358" s="102"/>
      <c r="IA358" s="102"/>
      <c r="IB358" s="102"/>
      <c r="IC358" s="102"/>
      <c r="ID358" s="102"/>
      <c r="IE358" s="102"/>
      <c r="IF358" s="102"/>
      <c r="IG358" s="102"/>
      <c r="IH358" s="102"/>
    </row>
    <row r="359" spans="1:242" s="103" customFormat="1">
      <c r="A359" s="93" t="s">
        <v>2124</v>
      </c>
      <c r="B359" s="111" t="s">
        <v>1573</v>
      </c>
      <c r="C359" s="123" t="s">
        <v>173</v>
      </c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HR359" s="102"/>
      <c r="HS359" s="102"/>
      <c r="HT359" s="102"/>
      <c r="HU359" s="102"/>
      <c r="HV359" s="102"/>
      <c r="HW359" s="102"/>
      <c r="HX359" s="102"/>
      <c r="HY359" s="102"/>
      <c r="HZ359" s="102"/>
      <c r="IA359" s="102"/>
      <c r="IB359" s="102"/>
      <c r="IC359" s="102"/>
      <c r="ID359" s="102"/>
      <c r="IE359" s="102"/>
      <c r="IF359" s="102"/>
      <c r="IG359" s="102"/>
      <c r="IH359" s="102"/>
    </row>
    <row r="360" spans="1:242" s="103" customFormat="1">
      <c r="A360" s="93" t="s">
        <v>3183</v>
      </c>
      <c r="B360" s="111" t="s">
        <v>1531</v>
      </c>
      <c r="C360" s="123" t="s">
        <v>173</v>
      </c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HR360" s="102"/>
      <c r="HS360" s="102"/>
      <c r="HT360" s="102"/>
      <c r="HU360" s="102"/>
      <c r="HV360" s="102"/>
      <c r="HW360" s="102"/>
      <c r="HX360" s="102"/>
      <c r="HY360" s="102"/>
      <c r="HZ360" s="102"/>
      <c r="IA360" s="102"/>
      <c r="IB360" s="102"/>
      <c r="IC360" s="102"/>
      <c r="ID360" s="102"/>
      <c r="IE360" s="102"/>
      <c r="IF360" s="102"/>
      <c r="IG360" s="102"/>
      <c r="IH360" s="102"/>
    </row>
    <row r="361" spans="1:242" s="103" customFormat="1" ht="18">
      <c r="A361" s="93" t="s">
        <v>3329</v>
      </c>
      <c r="B361" s="111" t="s">
        <v>2118</v>
      </c>
      <c r="C361" s="123" t="s">
        <v>173</v>
      </c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HR361" s="102"/>
      <c r="HS361" s="102"/>
      <c r="HT361" s="102"/>
      <c r="HU361" s="102"/>
      <c r="HV361" s="102"/>
      <c r="HW361" s="102"/>
      <c r="HX361" s="102"/>
      <c r="HY361" s="102"/>
      <c r="HZ361" s="102"/>
      <c r="IA361" s="102"/>
      <c r="IB361" s="102"/>
      <c r="IC361" s="102"/>
      <c r="ID361" s="102"/>
      <c r="IE361" s="102"/>
      <c r="IF361" s="102"/>
      <c r="IG361" s="102"/>
      <c r="IH361" s="102"/>
    </row>
    <row r="362" spans="1:242" s="124" customFormat="1">
      <c r="A362" s="95" t="s">
        <v>2125</v>
      </c>
      <c r="B362" s="110" t="s">
        <v>2126</v>
      </c>
      <c r="C362" s="111"/>
      <c r="D362" s="56">
        <f>D363</f>
        <v>0</v>
      </c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HR362" s="122"/>
      <c r="HS362" s="122"/>
      <c r="HT362" s="122"/>
      <c r="HU362" s="122"/>
      <c r="HV362" s="122"/>
      <c r="HW362" s="122"/>
      <c r="HX362" s="122"/>
      <c r="HY362" s="122"/>
      <c r="HZ362" s="122"/>
      <c r="IA362" s="122"/>
      <c r="IB362" s="122"/>
      <c r="IC362" s="122"/>
      <c r="ID362" s="122"/>
      <c r="IE362" s="122"/>
      <c r="IF362" s="122"/>
      <c r="IG362" s="122"/>
      <c r="IH362" s="122"/>
    </row>
    <row r="363" spans="1:242" s="124" customFormat="1">
      <c r="A363" s="93" t="s">
        <v>2127</v>
      </c>
      <c r="B363" s="111" t="s">
        <v>2126</v>
      </c>
      <c r="C363" s="111"/>
      <c r="D363" s="58">
        <f>D364</f>
        <v>0</v>
      </c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HR363" s="122"/>
      <c r="HS363" s="122"/>
      <c r="HT363" s="122"/>
      <c r="HU363" s="122"/>
      <c r="HV363" s="122"/>
      <c r="HW363" s="122"/>
      <c r="HX363" s="122"/>
      <c r="HY363" s="122"/>
      <c r="HZ363" s="122"/>
      <c r="IA363" s="122"/>
      <c r="IB363" s="122"/>
      <c r="IC363" s="122"/>
      <c r="ID363" s="122"/>
      <c r="IE363" s="122"/>
      <c r="IF363" s="122"/>
      <c r="IG363" s="122"/>
      <c r="IH363" s="122"/>
    </row>
    <row r="364" spans="1:242" s="124" customFormat="1">
      <c r="A364" s="93" t="s">
        <v>2128</v>
      </c>
      <c r="B364" s="111" t="s">
        <v>2129</v>
      </c>
      <c r="C364" s="123" t="s">
        <v>29</v>
      </c>
      <c r="D364" s="58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HR364" s="122"/>
      <c r="HS364" s="122"/>
      <c r="HT364" s="122"/>
      <c r="HU364" s="122"/>
      <c r="HV364" s="122"/>
      <c r="HW364" s="122"/>
      <c r="HX364" s="122"/>
      <c r="HY364" s="122"/>
      <c r="HZ364" s="122"/>
      <c r="IA364" s="122"/>
      <c r="IB364" s="122"/>
      <c r="IC364" s="122"/>
      <c r="ID364" s="122"/>
      <c r="IE364" s="122"/>
      <c r="IF364" s="122"/>
      <c r="IG364" s="122"/>
      <c r="IH364" s="122"/>
    </row>
    <row r="365" spans="1:242" s="20" customFormat="1" ht="13.5" customHeight="1">
      <c r="A365" s="95" t="s">
        <v>2130</v>
      </c>
      <c r="B365" s="110" t="s">
        <v>2131</v>
      </c>
      <c r="C365" s="123"/>
      <c r="D365" s="56">
        <f t="shared" ref="D365:P368" si="273">D366</f>
        <v>268232.11</v>
      </c>
      <c r="E365" s="56">
        <f t="shared" si="273"/>
        <v>105200.16</v>
      </c>
      <c r="F365" s="56">
        <f t="shared" si="273"/>
        <v>100053.66</v>
      </c>
      <c r="G365" s="56">
        <f t="shared" si="273"/>
        <v>102726.39</v>
      </c>
      <c r="H365" s="56">
        <f t="shared" si="273"/>
        <v>104477.93</v>
      </c>
      <c r="I365" s="56">
        <f t="shared" si="273"/>
        <v>102419.32666666666</v>
      </c>
      <c r="J365" s="56">
        <f t="shared" si="273"/>
        <v>103207.88222222222</v>
      </c>
      <c r="K365" s="56">
        <f t="shared" si="273"/>
        <v>103368.37962962962</v>
      </c>
      <c r="L365" s="56">
        <f t="shared" si="273"/>
        <v>102998.52950617282</v>
      </c>
      <c r="M365" s="56">
        <f t="shared" si="273"/>
        <v>103191.59711934155</v>
      </c>
      <c r="N365" s="56">
        <f t="shared" si="273"/>
        <v>103186.16875171468</v>
      </c>
      <c r="O365" s="56">
        <f t="shared" si="273"/>
        <v>103125.43179240968</v>
      </c>
      <c r="P365" s="56">
        <f t="shared" si="273"/>
        <v>1402187.5656881572</v>
      </c>
      <c r="HR365" s="102"/>
      <c r="HS365" s="102"/>
      <c r="HT365" s="102"/>
      <c r="HU365" s="102"/>
      <c r="HV365" s="102"/>
      <c r="HW365" s="102"/>
      <c r="HX365" s="102"/>
      <c r="HY365" s="102"/>
      <c r="HZ365" s="102"/>
      <c r="IA365" s="102"/>
      <c r="IB365" s="102"/>
      <c r="IC365" s="102"/>
      <c r="ID365" s="102"/>
      <c r="IE365" s="102"/>
      <c r="IF365" s="102"/>
      <c r="IG365" s="102"/>
      <c r="IH365" s="102"/>
    </row>
    <row r="366" spans="1:242" ht="19.5" customHeight="1">
      <c r="A366" s="95" t="s">
        <v>2132</v>
      </c>
      <c r="B366" s="110" t="s">
        <v>2133</v>
      </c>
      <c r="C366" s="123"/>
      <c r="D366" s="56">
        <f t="shared" si="273"/>
        <v>268232.11</v>
      </c>
      <c r="E366" s="56">
        <f t="shared" si="273"/>
        <v>105200.16</v>
      </c>
      <c r="F366" s="56">
        <f t="shared" si="273"/>
        <v>100053.66</v>
      </c>
      <c r="G366" s="56">
        <f t="shared" si="273"/>
        <v>102726.39</v>
      </c>
      <c r="H366" s="56">
        <f t="shared" si="273"/>
        <v>104477.93</v>
      </c>
      <c r="I366" s="56">
        <f t="shared" si="273"/>
        <v>102419.32666666666</v>
      </c>
      <c r="J366" s="56">
        <f t="shared" si="273"/>
        <v>103207.88222222222</v>
      </c>
      <c r="K366" s="56">
        <f t="shared" si="273"/>
        <v>103368.37962962962</v>
      </c>
      <c r="L366" s="56">
        <f t="shared" si="273"/>
        <v>102998.52950617282</v>
      </c>
      <c r="M366" s="56">
        <f t="shared" si="273"/>
        <v>103191.59711934155</v>
      </c>
      <c r="N366" s="56">
        <f t="shared" si="273"/>
        <v>103186.16875171468</v>
      </c>
      <c r="O366" s="56">
        <f t="shared" si="273"/>
        <v>103125.43179240968</v>
      </c>
      <c r="P366" s="56">
        <f t="shared" si="273"/>
        <v>1402187.5656881572</v>
      </c>
    </row>
    <row r="367" spans="1:242" s="20" customFormat="1" ht="18.75" customHeight="1">
      <c r="A367" s="95" t="s">
        <v>2134</v>
      </c>
      <c r="B367" s="110" t="s">
        <v>2133</v>
      </c>
      <c r="C367" s="123"/>
      <c r="D367" s="56">
        <f t="shared" si="273"/>
        <v>268232.11</v>
      </c>
      <c r="E367" s="56">
        <f t="shared" si="273"/>
        <v>105200.16</v>
      </c>
      <c r="F367" s="56">
        <f t="shared" si="273"/>
        <v>100053.66</v>
      </c>
      <c r="G367" s="56">
        <f t="shared" si="273"/>
        <v>102726.39</v>
      </c>
      <c r="H367" s="56">
        <f t="shared" si="273"/>
        <v>104477.93</v>
      </c>
      <c r="I367" s="56">
        <f t="shared" si="273"/>
        <v>102419.32666666666</v>
      </c>
      <c r="J367" s="56">
        <f t="shared" si="273"/>
        <v>103207.88222222222</v>
      </c>
      <c r="K367" s="56">
        <f t="shared" si="273"/>
        <v>103368.37962962962</v>
      </c>
      <c r="L367" s="56">
        <f t="shared" si="273"/>
        <v>102998.52950617282</v>
      </c>
      <c r="M367" s="56">
        <f t="shared" si="273"/>
        <v>103191.59711934155</v>
      </c>
      <c r="N367" s="56">
        <f t="shared" si="273"/>
        <v>103186.16875171468</v>
      </c>
      <c r="O367" s="56">
        <f t="shared" si="273"/>
        <v>103125.43179240968</v>
      </c>
      <c r="P367" s="56">
        <f t="shared" si="273"/>
        <v>1402187.5656881572</v>
      </c>
      <c r="HR367" s="102"/>
      <c r="HS367" s="102"/>
      <c r="HT367" s="102"/>
      <c r="HU367" s="102"/>
      <c r="HV367" s="102"/>
      <c r="HW367" s="102"/>
      <c r="HX367" s="102"/>
      <c r="HY367" s="102"/>
      <c r="HZ367" s="102"/>
      <c r="IA367" s="102"/>
      <c r="IB367" s="102"/>
      <c r="IC367" s="102"/>
      <c r="ID367" s="102"/>
      <c r="IE367" s="102"/>
      <c r="IF367" s="102"/>
      <c r="IG367" s="102"/>
      <c r="IH367" s="102"/>
    </row>
    <row r="368" spans="1:242" s="20" customFormat="1" ht="21.75" customHeight="1">
      <c r="A368" s="95" t="s">
        <v>2135</v>
      </c>
      <c r="B368" s="110" t="s">
        <v>2136</v>
      </c>
      <c r="C368" s="123"/>
      <c r="D368" s="56">
        <f>D369</f>
        <v>268232.11</v>
      </c>
      <c r="E368" s="56">
        <f t="shared" si="273"/>
        <v>105200.16</v>
      </c>
      <c r="F368" s="56">
        <f t="shared" si="273"/>
        <v>100053.66</v>
      </c>
      <c r="G368" s="56">
        <f t="shared" si="273"/>
        <v>102726.39</v>
      </c>
      <c r="H368" s="56">
        <f t="shared" si="273"/>
        <v>104477.93</v>
      </c>
      <c r="I368" s="56">
        <f t="shared" si="273"/>
        <v>102419.32666666666</v>
      </c>
      <c r="J368" s="56">
        <f t="shared" si="273"/>
        <v>103207.88222222222</v>
      </c>
      <c r="K368" s="56">
        <f t="shared" si="273"/>
        <v>103368.37962962962</v>
      </c>
      <c r="L368" s="56">
        <f t="shared" si="273"/>
        <v>102998.52950617282</v>
      </c>
      <c r="M368" s="56">
        <f t="shared" si="273"/>
        <v>103191.59711934155</v>
      </c>
      <c r="N368" s="56">
        <f t="shared" si="273"/>
        <v>103186.16875171468</v>
      </c>
      <c r="O368" s="56">
        <f t="shared" si="273"/>
        <v>103125.43179240968</v>
      </c>
      <c r="P368" s="56">
        <f t="shared" si="273"/>
        <v>1402187.5656881572</v>
      </c>
      <c r="HR368" s="102"/>
      <c r="HS368" s="102"/>
      <c r="HT368" s="102"/>
      <c r="HU368" s="102"/>
      <c r="HV368" s="102"/>
      <c r="HW368" s="102"/>
      <c r="HX368" s="102"/>
      <c r="HY368" s="102"/>
      <c r="HZ368" s="102"/>
      <c r="IA368" s="102"/>
      <c r="IB368" s="102"/>
      <c r="IC368" s="102"/>
      <c r="ID368" s="102"/>
      <c r="IE368" s="102"/>
      <c r="IF368" s="102"/>
      <c r="IG368" s="102"/>
      <c r="IH368" s="102"/>
    </row>
    <row r="369" spans="1:242" s="124" customFormat="1" ht="22.5">
      <c r="A369" s="95" t="s">
        <v>2137</v>
      </c>
      <c r="B369" s="110" t="s">
        <v>2138</v>
      </c>
      <c r="C369" s="123" t="s">
        <v>29</v>
      </c>
      <c r="D369" s="58">
        <v>268232.11</v>
      </c>
      <c r="E369" s="58">
        <v>105200.16</v>
      </c>
      <c r="F369" s="58">
        <v>100053.66</v>
      </c>
      <c r="G369" s="58">
        <v>102726.39</v>
      </c>
      <c r="H369" s="58">
        <v>104477.93</v>
      </c>
      <c r="I369" s="58">
        <f t="shared" ref="I369" si="274">SUM(F369:H369)/3</f>
        <v>102419.32666666666</v>
      </c>
      <c r="J369" s="58">
        <f t="shared" ref="J369" si="275">SUM(G369:I369)/3</f>
        <v>103207.88222222222</v>
      </c>
      <c r="K369" s="58">
        <f t="shared" ref="K369" si="276">SUM(H369:J369)/3</f>
        <v>103368.37962962962</v>
      </c>
      <c r="L369" s="58">
        <f t="shared" ref="L369" si="277">SUM(I369:K369)/3</f>
        <v>102998.52950617282</v>
      </c>
      <c r="M369" s="58">
        <f t="shared" ref="M369" si="278">SUM(J369:L369)/3</f>
        <v>103191.59711934155</v>
      </c>
      <c r="N369" s="58">
        <f t="shared" ref="N369" si="279">SUM(K369:M369)/3</f>
        <v>103186.16875171468</v>
      </c>
      <c r="O369" s="58">
        <f t="shared" ref="O369" si="280">SUM(L369:N369)/3</f>
        <v>103125.43179240968</v>
      </c>
      <c r="P369" s="58">
        <f t="shared" ref="P369" si="281">SUM(D369:O369)</f>
        <v>1402187.5656881572</v>
      </c>
      <c r="HR369" s="122"/>
      <c r="HS369" s="122"/>
      <c r="HT369" s="122"/>
      <c r="HU369" s="122"/>
      <c r="HV369" s="122"/>
      <c r="HW369" s="122"/>
      <c r="HX369" s="122"/>
      <c r="HY369" s="122"/>
      <c r="HZ369" s="122"/>
      <c r="IA369" s="122"/>
      <c r="IB369" s="122"/>
      <c r="IC369" s="122"/>
      <c r="ID369" s="122"/>
      <c r="IE369" s="122"/>
      <c r="IF369" s="122"/>
      <c r="IG369" s="122"/>
      <c r="IH369" s="122"/>
    </row>
    <row r="370" spans="1:242" ht="14.25" customHeight="1">
      <c r="A370" s="119" t="s">
        <v>2139</v>
      </c>
      <c r="B370" s="120" t="s">
        <v>735</v>
      </c>
      <c r="C370" s="180"/>
      <c r="D370" s="118">
        <f>D375+D388+D371+D380</f>
        <v>1039.6500000000001</v>
      </c>
      <c r="E370" s="118">
        <f>E375+E388+E371+E380</f>
        <v>3696.19</v>
      </c>
      <c r="F370" s="118">
        <f>F375+F388+F371</f>
        <v>45.15</v>
      </c>
      <c r="G370" s="118">
        <f>G375+G388+G371+G380</f>
        <v>629.82999999999993</v>
      </c>
      <c r="H370" s="118">
        <f>H375+H388+H371+H380</f>
        <v>2045.75</v>
      </c>
      <c r="I370" s="118">
        <f t="shared" ref="I370:P370" si="282">I375+I388+I371+I380</f>
        <v>173.57666666666668</v>
      </c>
      <c r="J370" s="118">
        <f t="shared" si="282"/>
        <v>216.38555555555558</v>
      </c>
      <c r="K370" s="118">
        <f t="shared" si="282"/>
        <v>188.57074074074075</v>
      </c>
      <c r="L370" s="118">
        <f t="shared" si="282"/>
        <v>192.84432098765433</v>
      </c>
      <c r="M370" s="118">
        <f t="shared" si="282"/>
        <v>199.26687242798357</v>
      </c>
      <c r="N370" s="118">
        <f t="shared" si="282"/>
        <v>193.56064471879287</v>
      </c>
      <c r="O370" s="118">
        <f t="shared" si="282"/>
        <v>195.22394604481025</v>
      </c>
      <c r="P370" s="118">
        <f t="shared" si="282"/>
        <v>8815.9987471422046</v>
      </c>
    </row>
    <row r="371" spans="1:242" ht="14.25" customHeight="1">
      <c r="A371" s="95" t="s">
        <v>3250</v>
      </c>
      <c r="B371" s="110" t="s">
        <v>3251</v>
      </c>
      <c r="C371" s="123"/>
      <c r="D371" s="56">
        <f t="shared" ref="D371:F373" si="283">D372</f>
        <v>220</v>
      </c>
      <c r="E371" s="56">
        <f t="shared" si="283"/>
        <v>3520</v>
      </c>
      <c r="F371" s="56">
        <f t="shared" si="283"/>
        <v>0</v>
      </c>
      <c r="G371" s="56">
        <f t="shared" ref="G371:P373" si="284">G372</f>
        <v>330</v>
      </c>
      <c r="H371" s="56">
        <f t="shared" si="284"/>
        <v>1870</v>
      </c>
      <c r="I371" s="56">
        <f t="shared" si="284"/>
        <v>0</v>
      </c>
      <c r="J371" s="56">
        <f t="shared" si="284"/>
        <v>0</v>
      </c>
      <c r="K371" s="56">
        <f t="shared" si="284"/>
        <v>0</v>
      </c>
      <c r="L371" s="56">
        <f t="shared" si="284"/>
        <v>0</v>
      </c>
      <c r="M371" s="56">
        <f t="shared" si="284"/>
        <v>0</v>
      </c>
      <c r="N371" s="56">
        <f t="shared" si="284"/>
        <v>0</v>
      </c>
      <c r="O371" s="56">
        <f t="shared" si="284"/>
        <v>0</v>
      </c>
      <c r="P371" s="56">
        <f t="shared" si="284"/>
        <v>5940</v>
      </c>
    </row>
    <row r="372" spans="1:242" ht="14.25" customHeight="1">
      <c r="A372" s="95" t="s">
        <v>3252</v>
      </c>
      <c r="B372" s="110" t="s">
        <v>3253</v>
      </c>
      <c r="C372" s="123"/>
      <c r="D372" s="56">
        <f t="shared" si="283"/>
        <v>220</v>
      </c>
      <c r="E372" s="56">
        <f t="shared" si="283"/>
        <v>3520</v>
      </c>
      <c r="F372" s="56">
        <f t="shared" si="283"/>
        <v>0</v>
      </c>
      <c r="G372" s="56">
        <f t="shared" si="284"/>
        <v>330</v>
      </c>
      <c r="H372" s="56">
        <f t="shared" si="284"/>
        <v>1870</v>
      </c>
      <c r="I372" s="56">
        <f t="shared" si="284"/>
        <v>0</v>
      </c>
      <c r="J372" s="56">
        <f t="shared" si="284"/>
        <v>0</v>
      </c>
      <c r="K372" s="56">
        <f t="shared" si="284"/>
        <v>0</v>
      </c>
      <c r="L372" s="56">
        <f t="shared" si="284"/>
        <v>0</v>
      </c>
      <c r="M372" s="56">
        <f t="shared" si="284"/>
        <v>0</v>
      </c>
      <c r="N372" s="56">
        <f t="shared" si="284"/>
        <v>0</v>
      </c>
      <c r="O372" s="56">
        <f t="shared" si="284"/>
        <v>0</v>
      </c>
      <c r="P372" s="56">
        <f t="shared" si="284"/>
        <v>5940</v>
      </c>
    </row>
    <row r="373" spans="1:242" ht="14.25" customHeight="1">
      <c r="A373" s="95" t="s">
        <v>3254</v>
      </c>
      <c r="B373" s="110" t="s">
        <v>3253</v>
      </c>
      <c r="C373" s="123"/>
      <c r="D373" s="56">
        <f t="shared" si="283"/>
        <v>220</v>
      </c>
      <c r="E373" s="56">
        <f t="shared" si="283"/>
        <v>3520</v>
      </c>
      <c r="F373" s="56">
        <f t="shared" si="283"/>
        <v>0</v>
      </c>
      <c r="G373" s="56">
        <f t="shared" si="284"/>
        <v>330</v>
      </c>
      <c r="H373" s="56">
        <f t="shared" si="284"/>
        <v>1870</v>
      </c>
      <c r="I373" s="56">
        <f t="shared" si="284"/>
        <v>0</v>
      </c>
      <c r="J373" s="56">
        <f t="shared" si="284"/>
        <v>0</v>
      </c>
      <c r="K373" s="56">
        <f t="shared" si="284"/>
        <v>0</v>
      </c>
      <c r="L373" s="56">
        <f t="shared" si="284"/>
        <v>0</v>
      </c>
      <c r="M373" s="56">
        <f t="shared" si="284"/>
        <v>0</v>
      </c>
      <c r="N373" s="56">
        <f t="shared" si="284"/>
        <v>0</v>
      </c>
      <c r="O373" s="56">
        <f t="shared" si="284"/>
        <v>0</v>
      </c>
      <c r="P373" s="56">
        <f t="shared" si="284"/>
        <v>5940</v>
      </c>
    </row>
    <row r="374" spans="1:242" ht="14.25" customHeight="1">
      <c r="A374" s="95" t="s">
        <v>3255</v>
      </c>
      <c r="B374" s="110" t="s">
        <v>3256</v>
      </c>
      <c r="C374" s="123" t="s">
        <v>29</v>
      </c>
      <c r="D374" s="56">
        <v>220</v>
      </c>
      <c r="E374" s="56">
        <v>3520</v>
      </c>
      <c r="F374" s="56"/>
      <c r="G374" s="56">
        <v>330</v>
      </c>
      <c r="H374" s="56">
        <v>1870</v>
      </c>
      <c r="I374" s="56"/>
      <c r="J374" s="56"/>
      <c r="K374" s="56"/>
      <c r="L374" s="56"/>
      <c r="M374" s="56"/>
      <c r="N374" s="56"/>
      <c r="O374" s="56"/>
      <c r="P374" s="58">
        <f t="shared" ref="P374" si="285">SUM(D374:O374)</f>
        <v>5940</v>
      </c>
    </row>
    <row r="375" spans="1:242" ht="14.25" customHeight="1">
      <c r="A375" s="95" t="s">
        <v>2140</v>
      </c>
      <c r="B375" s="110" t="s">
        <v>2141</v>
      </c>
      <c r="C375" s="123"/>
      <c r="D375" s="56">
        <f t="shared" ref="D375:P383" si="286">D376</f>
        <v>0</v>
      </c>
      <c r="E375" s="56">
        <f t="shared" si="286"/>
        <v>0</v>
      </c>
      <c r="F375" s="56">
        <f t="shared" si="286"/>
        <v>45.15</v>
      </c>
      <c r="G375" s="56">
        <f t="shared" si="286"/>
        <v>0</v>
      </c>
      <c r="H375" s="56">
        <f t="shared" si="286"/>
        <v>0</v>
      </c>
      <c r="I375" s="56">
        <f t="shared" si="286"/>
        <v>0</v>
      </c>
      <c r="J375" s="56">
        <f t="shared" si="286"/>
        <v>0</v>
      </c>
      <c r="K375" s="56">
        <f t="shared" si="286"/>
        <v>0</v>
      </c>
      <c r="L375" s="56">
        <f t="shared" si="286"/>
        <v>0</v>
      </c>
      <c r="M375" s="56">
        <f t="shared" si="286"/>
        <v>0</v>
      </c>
      <c r="N375" s="56">
        <f t="shared" si="286"/>
        <v>0</v>
      </c>
      <c r="O375" s="56">
        <f t="shared" si="286"/>
        <v>0</v>
      </c>
      <c r="P375" s="56">
        <f t="shared" si="286"/>
        <v>0</v>
      </c>
    </row>
    <row r="376" spans="1:242" ht="14.25" customHeight="1">
      <c r="A376" s="95" t="s">
        <v>2142</v>
      </c>
      <c r="B376" s="110" t="s">
        <v>2143</v>
      </c>
      <c r="C376" s="123"/>
      <c r="D376" s="56">
        <f t="shared" si="286"/>
        <v>0</v>
      </c>
      <c r="E376" s="56">
        <f t="shared" si="286"/>
        <v>0</v>
      </c>
      <c r="F376" s="56">
        <f>F378+F380</f>
        <v>45.15</v>
      </c>
      <c r="G376" s="56">
        <f t="shared" si="286"/>
        <v>0</v>
      </c>
      <c r="H376" s="56">
        <f t="shared" si="286"/>
        <v>0</v>
      </c>
      <c r="I376" s="56">
        <f t="shared" si="286"/>
        <v>0</v>
      </c>
      <c r="J376" s="56">
        <f t="shared" si="286"/>
        <v>0</v>
      </c>
      <c r="K376" s="56">
        <f t="shared" si="286"/>
        <v>0</v>
      </c>
      <c r="L376" s="56">
        <f t="shared" si="286"/>
        <v>0</v>
      </c>
      <c r="M376" s="56">
        <f t="shared" si="286"/>
        <v>0</v>
      </c>
      <c r="N376" s="56">
        <f t="shared" si="286"/>
        <v>0</v>
      </c>
      <c r="O376" s="56">
        <f t="shared" si="286"/>
        <v>0</v>
      </c>
      <c r="P376" s="56">
        <f t="shared" si="286"/>
        <v>0</v>
      </c>
    </row>
    <row r="377" spans="1:242" ht="14.25" customHeight="1">
      <c r="A377" s="95" t="s">
        <v>2144</v>
      </c>
      <c r="B377" s="110" t="s">
        <v>2143</v>
      </c>
      <c r="C377" s="123"/>
      <c r="D377" s="56">
        <f t="shared" si="286"/>
        <v>0</v>
      </c>
      <c r="E377" s="56">
        <f t="shared" si="286"/>
        <v>0</v>
      </c>
      <c r="F377" s="56">
        <f t="shared" si="286"/>
        <v>0</v>
      </c>
      <c r="G377" s="56">
        <f t="shared" si="286"/>
        <v>0</v>
      </c>
      <c r="H377" s="56">
        <f t="shared" si="286"/>
        <v>0</v>
      </c>
      <c r="I377" s="56">
        <f t="shared" si="286"/>
        <v>0</v>
      </c>
      <c r="J377" s="56">
        <f t="shared" si="286"/>
        <v>0</v>
      </c>
      <c r="K377" s="56">
        <f t="shared" si="286"/>
        <v>0</v>
      </c>
      <c r="L377" s="56">
        <f t="shared" si="286"/>
        <v>0</v>
      </c>
      <c r="M377" s="56">
        <f t="shared" si="286"/>
        <v>0</v>
      </c>
      <c r="N377" s="56">
        <f t="shared" si="286"/>
        <v>0</v>
      </c>
      <c r="O377" s="56">
        <f t="shared" si="286"/>
        <v>0</v>
      </c>
      <c r="P377" s="56">
        <f t="shared" si="286"/>
        <v>0</v>
      </c>
    </row>
    <row r="378" spans="1:242" ht="14.25" customHeight="1">
      <c r="A378" s="95" t="s">
        <v>2145</v>
      </c>
      <c r="B378" s="110" t="s">
        <v>2146</v>
      </c>
      <c r="C378" s="123"/>
      <c r="D378" s="56">
        <f t="shared" si="286"/>
        <v>0</v>
      </c>
      <c r="E378" s="56">
        <f t="shared" si="286"/>
        <v>0</v>
      </c>
      <c r="F378" s="56">
        <f t="shared" si="286"/>
        <v>0</v>
      </c>
      <c r="G378" s="56">
        <f t="shared" si="286"/>
        <v>0</v>
      </c>
      <c r="H378" s="56">
        <f t="shared" si="286"/>
        <v>0</v>
      </c>
      <c r="I378" s="56">
        <f t="shared" si="286"/>
        <v>0</v>
      </c>
      <c r="J378" s="56">
        <f t="shared" si="286"/>
        <v>0</v>
      </c>
      <c r="K378" s="56">
        <f t="shared" si="286"/>
        <v>0</v>
      </c>
      <c r="L378" s="56">
        <f t="shared" si="286"/>
        <v>0</v>
      </c>
      <c r="M378" s="56">
        <f t="shared" si="286"/>
        <v>0</v>
      </c>
      <c r="N378" s="56">
        <f t="shared" si="286"/>
        <v>0</v>
      </c>
      <c r="O378" s="56">
        <f t="shared" si="286"/>
        <v>0</v>
      </c>
      <c r="P378" s="56">
        <f t="shared" si="286"/>
        <v>0</v>
      </c>
    </row>
    <row r="379" spans="1:242" ht="14.25" customHeight="1">
      <c r="A379" s="93" t="s">
        <v>2147</v>
      </c>
      <c r="B379" s="111" t="s">
        <v>743</v>
      </c>
      <c r="C379" s="123" t="s">
        <v>257</v>
      </c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</row>
    <row r="380" spans="1:242" ht="14.25" customHeight="1">
      <c r="A380" s="95" t="s">
        <v>3184</v>
      </c>
      <c r="B380" s="110" t="s">
        <v>3185</v>
      </c>
      <c r="C380" s="123"/>
      <c r="D380" s="56">
        <f>D381</f>
        <v>819.65</v>
      </c>
      <c r="E380" s="56">
        <f t="shared" ref="E380:P381" si="287">E381</f>
        <v>176.19</v>
      </c>
      <c r="F380" s="56">
        <f t="shared" si="287"/>
        <v>45.15</v>
      </c>
      <c r="G380" s="56">
        <f t="shared" si="287"/>
        <v>299.83</v>
      </c>
      <c r="H380" s="56">
        <f t="shared" si="287"/>
        <v>175.75</v>
      </c>
      <c r="I380" s="56">
        <f t="shared" si="287"/>
        <v>173.57666666666668</v>
      </c>
      <c r="J380" s="56">
        <f t="shared" si="287"/>
        <v>216.38555555555558</v>
      </c>
      <c r="K380" s="56">
        <f t="shared" si="287"/>
        <v>188.57074074074075</v>
      </c>
      <c r="L380" s="56">
        <f t="shared" si="287"/>
        <v>192.84432098765433</v>
      </c>
      <c r="M380" s="56">
        <f t="shared" si="287"/>
        <v>199.26687242798357</v>
      </c>
      <c r="N380" s="56">
        <f t="shared" si="287"/>
        <v>193.56064471879287</v>
      </c>
      <c r="O380" s="56">
        <f t="shared" si="287"/>
        <v>195.22394604481025</v>
      </c>
      <c r="P380" s="56">
        <f t="shared" si="287"/>
        <v>2875.9987471422041</v>
      </c>
    </row>
    <row r="381" spans="1:242" ht="14.25" customHeight="1">
      <c r="A381" s="95" t="s">
        <v>3186</v>
      </c>
      <c r="B381" s="110" t="s">
        <v>3187</v>
      </c>
      <c r="C381" s="123"/>
      <c r="D381" s="56">
        <f>D382</f>
        <v>819.65</v>
      </c>
      <c r="E381" s="56">
        <f t="shared" si="287"/>
        <v>176.19</v>
      </c>
      <c r="F381" s="56">
        <f t="shared" si="287"/>
        <v>45.15</v>
      </c>
      <c r="G381" s="56">
        <f t="shared" si="287"/>
        <v>299.83</v>
      </c>
      <c r="H381" s="56">
        <f t="shared" si="287"/>
        <v>175.75</v>
      </c>
      <c r="I381" s="56">
        <f t="shared" si="287"/>
        <v>173.57666666666668</v>
      </c>
      <c r="J381" s="56">
        <f t="shared" si="287"/>
        <v>216.38555555555558</v>
      </c>
      <c r="K381" s="56">
        <f t="shared" si="287"/>
        <v>188.57074074074075</v>
      </c>
      <c r="L381" s="56">
        <f t="shared" si="287"/>
        <v>192.84432098765433</v>
      </c>
      <c r="M381" s="56">
        <f t="shared" si="287"/>
        <v>199.26687242798357</v>
      </c>
      <c r="N381" s="56">
        <f t="shared" si="287"/>
        <v>193.56064471879287</v>
      </c>
      <c r="O381" s="56">
        <f t="shared" si="287"/>
        <v>195.22394604481025</v>
      </c>
      <c r="P381" s="56">
        <f t="shared" si="287"/>
        <v>2875.9987471422041</v>
      </c>
    </row>
    <row r="382" spans="1:242" ht="14.25" customHeight="1">
      <c r="A382" s="95" t="s">
        <v>3188</v>
      </c>
      <c r="B382" s="110" t="s">
        <v>3187</v>
      </c>
      <c r="C382" s="123"/>
      <c r="D382" s="56">
        <f>D383+D385</f>
        <v>819.65</v>
      </c>
      <c r="E382" s="56">
        <f t="shared" ref="E382:P382" si="288">E383+E385</f>
        <v>176.19</v>
      </c>
      <c r="F382" s="56">
        <f t="shared" si="288"/>
        <v>45.15</v>
      </c>
      <c r="G382" s="56">
        <f t="shared" si="288"/>
        <v>299.83</v>
      </c>
      <c r="H382" s="56">
        <f t="shared" si="288"/>
        <v>175.75</v>
      </c>
      <c r="I382" s="56">
        <f t="shared" si="288"/>
        <v>173.57666666666668</v>
      </c>
      <c r="J382" s="56">
        <f t="shared" si="288"/>
        <v>216.38555555555558</v>
      </c>
      <c r="K382" s="56">
        <f t="shared" si="288"/>
        <v>188.57074074074075</v>
      </c>
      <c r="L382" s="56">
        <f t="shared" si="288"/>
        <v>192.84432098765433</v>
      </c>
      <c r="M382" s="56">
        <f t="shared" si="288"/>
        <v>199.26687242798357</v>
      </c>
      <c r="N382" s="56">
        <f t="shared" si="288"/>
        <v>193.56064471879287</v>
      </c>
      <c r="O382" s="56">
        <f t="shared" si="288"/>
        <v>195.22394604481025</v>
      </c>
      <c r="P382" s="56">
        <f t="shared" si="288"/>
        <v>2875.9987471422041</v>
      </c>
    </row>
    <row r="383" spans="1:242" ht="14.25" customHeight="1">
      <c r="A383" s="95" t="s">
        <v>3189</v>
      </c>
      <c r="B383" s="110" t="s">
        <v>3190</v>
      </c>
      <c r="C383" s="123"/>
      <c r="D383" s="56">
        <f>D384</f>
        <v>0</v>
      </c>
      <c r="E383" s="56">
        <f t="shared" si="286"/>
        <v>0</v>
      </c>
      <c r="F383" s="56">
        <f>F384</f>
        <v>0</v>
      </c>
      <c r="G383" s="56">
        <f t="shared" si="286"/>
        <v>0</v>
      </c>
      <c r="H383" s="56">
        <f t="shared" si="286"/>
        <v>0</v>
      </c>
      <c r="I383" s="56">
        <f t="shared" si="286"/>
        <v>0</v>
      </c>
      <c r="J383" s="56">
        <f t="shared" si="286"/>
        <v>0</v>
      </c>
      <c r="K383" s="56">
        <f t="shared" si="286"/>
        <v>0</v>
      </c>
      <c r="L383" s="56">
        <f t="shared" si="286"/>
        <v>0</v>
      </c>
      <c r="M383" s="56">
        <f t="shared" si="286"/>
        <v>0</v>
      </c>
      <c r="N383" s="56">
        <f t="shared" si="286"/>
        <v>0</v>
      </c>
      <c r="O383" s="56">
        <f t="shared" si="286"/>
        <v>0</v>
      </c>
      <c r="P383" s="56">
        <f t="shared" si="286"/>
        <v>0</v>
      </c>
    </row>
    <row r="384" spans="1:242" ht="14.25" customHeight="1">
      <c r="A384" s="93" t="s">
        <v>3191</v>
      </c>
      <c r="B384" s="111" t="s">
        <v>3192</v>
      </c>
      <c r="C384" s="123" t="s">
        <v>545</v>
      </c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</row>
    <row r="385" spans="1:242" ht="14.25" customHeight="1">
      <c r="A385" s="95" t="s">
        <v>3193</v>
      </c>
      <c r="B385" s="110" t="s">
        <v>3194</v>
      </c>
      <c r="C385" s="123"/>
      <c r="D385" s="56">
        <f>SUM(D386:D387)</f>
        <v>819.65</v>
      </c>
      <c r="E385" s="56">
        <f t="shared" ref="E385:P385" si="289">SUM(E386:E387)</f>
        <v>176.19</v>
      </c>
      <c r="F385" s="56">
        <f t="shared" si="289"/>
        <v>45.15</v>
      </c>
      <c r="G385" s="56">
        <f t="shared" si="289"/>
        <v>299.83</v>
      </c>
      <c r="H385" s="56">
        <f t="shared" si="289"/>
        <v>175.75</v>
      </c>
      <c r="I385" s="56">
        <f t="shared" si="289"/>
        <v>173.57666666666668</v>
      </c>
      <c r="J385" s="56">
        <f t="shared" si="289"/>
        <v>216.38555555555558</v>
      </c>
      <c r="K385" s="56">
        <f t="shared" si="289"/>
        <v>188.57074074074075</v>
      </c>
      <c r="L385" s="56">
        <f t="shared" si="289"/>
        <v>192.84432098765433</v>
      </c>
      <c r="M385" s="56">
        <f t="shared" si="289"/>
        <v>199.26687242798357</v>
      </c>
      <c r="N385" s="56">
        <f t="shared" si="289"/>
        <v>193.56064471879287</v>
      </c>
      <c r="O385" s="56">
        <f t="shared" si="289"/>
        <v>195.22394604481025</v>
      </c>
      <c r="P385" s="56">
        <f t="shared" si="289"/>
        <v>2875.9987471422041</v>
      </c>
    </row>
    <row r="386" spans="1:242" ht="14.25" customHeight="1">
      <c r="A386" s="93" t="s">
        <v>3238</v>
      </c>
      <c r="B386" s="111" t="s">
        <v>3192</v>
      </c>
      <c r="C386" s="123" t="s">
        <v>545</v>
      </c>
      <c r="D386" s="56">
        <v>774.5</v>
      </c>
      <c r="E386" s="56">
        <v>128.44999999999999</v>
      </c>
      <c r="F386" s="56"/>
      <c r="G386" s="56">
        <v>254.68</v>
      </c>
      <c r="H386" s="56">
        <v>126.23</v>
      </c>
      <c r="I386" s="58">
        <f t="shared" ref="I386:I387" si="290">SUM(F386:H386)/3</f>
        <v>126.97000000000001</v>
      </c>
      <c r="J386" s="58">
        <f t="shared" ref="J386:J387" si="291">SUM(G386:I386)/3</f>
        <v>169.29333333333335</v>
      </c>
      <c r="K386" s="58">
        <f t="shared" ref="K386:K387" si="292">SUM(H386:J386)/3</f>
        <v>140.83111111111111</v>
      </c>
      <c r="L386" s="58">
        <f t="shared" ref="L386:L387" si="293">SUM(I386:K386)/3</f>
        <v>145.69814814814816</v>
      </c>
      <c r="M386" s="58">
        <f t="shared" ref="M386:M387" si="294">SUM(J386:L386)/3</f>
        <v>151.94086419753089</v>
      </c>
      <c r="N386" s="58">
        <f t="shared" ref="N386:O387" si="295">SUM(K386:M386)/3</f>
        <v>146.15670781893004</v>
      </c>
      <c r="O386" s="58">
        <f t="shared" si="295"/>
        <v>147.93190672153636</v>
      </c>
      <c r="P386" s="58">
        <f t="shared" ref="P386:P387" si="296">SUM(D386:O386)</f>
        <v>2312.6820713305901</v>
      </c>
    </row>
    <row r="387" spans="1:242" ht="14.25" customHeight="1">
      <c r="A387" s="93" t="s">
        <v>3239</v>
      </c>
      <c r="B387" s="111" t="s">
        <v>3241</v>
      </c>
      <c r="C387" s="123" t="s">
        <v>537</v>
      </c>
      <c r="D387" s="56">
        <v>45.15</v>
      </c>
      <c r="E387" s="56">
        <v>47.74</v>
      </c>
      <c r="F387" s="56">
        <v>45.15</v>
      </c>
      <c r="G387" s="56">
        <v>45.15</v>
      </c>
      <c r="H387" s="56">
        <v>49.52</v>
      </c>
      <c r="I387" s="58">
        <f t="shared" si="290"/>
        <v>46.606666666666662</v>
      </c>
      <c r="J387" s="58">
        <f t="shared" si="291"/>
        <v>47.092222222222226</v>
      </c>
      <c r="K387" s="58">
        <f t="shared" si="292"/>
        <v>47.739629629629633</v>
      </c>
      <c r="L387" s="58">
        <f t="shared" si="293"/>
        <v>47.146172839506171</v>
      </c>
      <c r="M387" s="58">
        <f t="shared" si="294"/>
        <v>47.326008230452679</v>
      </c>
      <c r="N387" s="58">
        <f t="shared" si="295"/>
        <v>47.403936899862828</v>
      </c>
      <c r="O387" s="58">
        <f t="shared" si="295"/>
        <v>47.29203932327389</v>
      </c>
      <c r="P387" s="58">
        <f t="shared" si="296"/>
        <v>563.31667581161412</v>
      </c>
    </row>
    <row r="388" spans="1:242" s="162" customFormat="1" ht="11.25">
      <c r="A388" s="95" t="s">
        <v>2148</v>
      </c>
      <c r="B388" s="95" t="s">
        <v>1574</v>
      </c>
      <c r="C388" s="123"/>
      <c r="D388" s="56">
        <f t="shared" ref="D388:P398" si="297">D389</f>
        <v>0</v>
      </c>
      <c r="E388" s="56">
        <f t="shared" si="297"/>
        <v>0</v>
      </c>
      <c r="F388" s="56">
        <f t="shared" si="297"/>
        <v>0</v>
      </c>
      <c r="G388" s="56">
        <f t="shared" si="297"/>
        <v>0</v>
      </c>
      <c r="H388" s="56">
        <f t="shared" si="297"/>
        <v>0</v>
      </c>
      <c r="I388" s="56">
        <f t="shared" si="297"/>
        <v>0</v>
      </c>
      <c r="J388" s="56">
        <f t="shared" si="297"/>
        <v>0</v>
      </c>
      <c r="K388" s="56">
        <f t="shared" si="297"/>
        <v>0</v>
      </c>
      <c r="L388" s="56">
        <f t="shared" si="297"/>
        <v>0</v>
      </c>
      <c r="M388" s="56">
        <f t="shared" si="297"/>
        <v>0</v>
      </c>
      <c r="N388" s="56">
        <f t="shared" si="297"/>
        <v>0</v>
      </c>
      <c r="O388" s="56">
        <f t="shared" si="297"/>
        <v>0</v>
      </c>
      <c r="P388" s="56">
        <f t="shared" si="297"/>
        <v>0</v>
      </c>
      <c r="HR388" s="148"/>
      <c r="HS388" s="148"/>
      <c r="HT388" s="148"/>
      <c r="HU388" s="148"/>
      <c r="HV388" s="148"/>
      <c r="HW388" s="148"/>
      <c r="HX388" s="148"/>
      <c r="HY388" s="148"/>
      <c r="HZ388" s="148"/>
      <c r="IA388" s="148"/>
      <c r="IB388" s="148"/>
      <c r="IC388" s="148"/>
      <c r="ID388" s="148"/>
      <c r="IE388" s="148"/>
      <c r="IF388" s="148"/>
      <c r="IG388" s="148"/>
      <c r="IH388" s="148"/>
    </row>
    <row r="389" spans="1:242" s="162" customFormat="1" ht="11.25">
      <c r="A389" s="95" t="s">
        <v>2149</v>
      </c>
      <c r="B389" s="95" t="s">
        <v>1574</v>
      </c>
      <c r="C389" s="123"/>
      <c r="D389" s="56">
        <f t="shared" si="297"/>
        <v>0</v>
      </c>
      <c r="E389" s="56">
        <f t="shared" si="297"/>
        <v>0</v>
      </c>
      <c r="F389" s="56">
        <f t="shared" si="297"/>
        <v>0</v>
      </c>
      <c r="G389" s="56">
        <f t="shared" si="297"/>
        <v>0</v>
      </c>
      <c r="H389" s="56">
        <f t="shared" si="297"/>
        <v>0</v>
      </c>
      <c r="I389" s="56">
        <f t="shared" si="297"/>
        <v>0</v>
      </c>
      <c r="J389" s="56">
        <f t="shared" si="297"/>
        <v>0</v>
      </c>
      <c r="K389" s="56">
        <f t="shared" si="297"/>
        <v>0</v>
      </c>
      <c r="L389" s="56">
        <f t="shared" si="297"/>
        <v>0</v>
      </c>
      <c r="M389" s="56">
        <f t="shared" si="297"/>
        <v>0</v>
      </c>
      <c r="N389" s="56">
        <f t="shared" si="297"/>
        <v>0</v>
      </c>
      <c r="O389" s="56">
        <f t="shared" si="297"/>
        <v>0</v>
      </c>
      <c r="P389" s="56">
        <f t="shared" si="297"/>
        <v>0</v>
      </c>
      <c r="HR389" s="148"/>
      <c r="HS389" s="148"/>
      <c r="HT389" s="148"/>
      <c r="HU389" s="148"/>
      <c r="HV389" s="148"/>
      <c r="HW389" s="148"/>
      <c r="HX389" s="148"/>
      <c r="HY389" s="148"/>
      <c r="HZ389" s="148"/>
      <c r="IA389" s="148"/>
      <c r="IB389" s="148"/>
      <c r="IC389" s="148"/>
      <c r="ID389" s="148"/>
      <c r="IE389" s="148"/>
      <c r="IF389" s="148"/>
      <c r="IG389" s="148"/>
      <c r="IH389" s="148"/>
    </row>
    <row r="390" spans="1:242" s="162" customFormat="1" ht="11.25">
      <c r="A390" s="95" t="s">
        <v>2150</v>
      </c>
      <c r="B390" s="95" t="s">
        <v>1574</v>
      </c>
      <c r="C390" s="123"/>
      <c r="D390" s="56">
        <f t="shared" ref="D390:J390" si="298">D391+D394+D396+D398</f>
        <v>0</v>
      </c>
      <c r="E390" s="56">
        <f t="shared" si="298"/>
        <v>0</v>
      </c>
      <c r="F390" s="56">
        <f t="shared" si="298"/>
        <v>0</v>
      </c>
      <c r="G390" s="56">
        <f t="shared" si="298"/>
        <v>0</v>
      </c>
      <c r="H390" s="56">
        <f t="shared" si="298"/>
        <v>0</v>
      </c>
      <c r="I390" s="56">
        <f t="shared" si="298"/>
        <v>0</v>
      </c>
      <c r="J390" s="56">
        <f t="shared" si="298"/>
        <v>0</v>
      </c>
      <c r="K390" s="56">
        <f t="shared" ref="K390:P390" si="299">K391+K394+K396+K398</f>
        <v>0</v>
      </c>
      <c r="L390" s="56">
        <f t="shared" si="299"/>
        <v>0</v>
      </c>
      <c r="M390" s="56">
        <f t="shared" si="299"/>
        <v>0</v>
      </c>
      <c r="N390" s="56">
        <f t="shared" si="299"/>
        <v>0</v>
      </c>
      <c r="O390" s="56">
        <f t="shared" si="299"/>
        <v>0</v>
      </c>
      <c r="P390" s="56">
        <f t="shared" si="299"/>
        <v>0</v>
      </c>
      <c r="HR390" s="148"/>
      <c r="HS390" s="148"/>
      <c r="HT390" s="148"/>
      <c r="HU390" s="148"/>
      <c r="HV390" s="148"/>
      <c r="HW390" s="148"/>
      <c r="HX390" s="148"/>
      <c r="HY390" s="148"/>
      <c r="HZ390" s="148"/>
      <c r="IA390" s="148"/>
      <c r="IB390" s="148"/>
      <c r="IC390" s="148"/>
      <c r="ID390" s="148"/>
      <c r="IE390" s="148"/>
      <c r="IF390" s="148"/>
      <c r="IG390" s="148"/>
      <c r="IH390" s="148"/>
    </row>
    <row r="391" spans="1:242" s="162" customFormat="1" ht="11.25">
      <c r="A391" s="95" t="s">
        <v>2151</v>
      </c>
      <c r="B391" s="95" t="s">
        <v>2152</v>
      </c>
      <c r="C391" s="123"/>
      <c r="D391" s="56">
        <f t="shared" si="297"/>
        <v>0</v>
      </c>
      <c r="E391" s="56">
        <f t="shared" si="297"/>
        <v>0</v>
      </c>
      <c r="F391" s="56">
        <f>F392+F393</f>
        <v>0</v>
      </c>
      <c r="G391" s="56">
        <f t="shared" ref="G391:J391" si="300">G392+G393</f>
        <v>0</v>
      </c>
      <c r="H391" s="56">
        <f t="shared" si="300"/>
        <v>0</v>
      </c>
      <c r="I391" s="56">
        <f t="shared" si="300"/>
        <v>0</v>
      </c>
      <c r="J391" s="56">
        <f t="shared" si="300"/>
        <v>0</v>
      </c>
      <c r="K391" s="56">
        <f t="shared" ref="K391:P391" si="301">K392+K393</f>
        <v>0</v>
      </c>
      <c r="L391" s="56">
        <f t="shared" si="301"/>
        <v>0</v>
      </c>
      <c r="M391" s="56">
        <f t="shared" si="301"/>
        <v>0</v>
      </c>
      <c r="N391" s="56">
        <f t="shared" si="301"/>
        <v>0</v>
      </c>
      <c r="O391" s="56">
        <f t="shared" si="301"/>
        <v>0</v>
      </c>
      <c r="P391" s="56">
        <f t="shared" si="301"/>
        <v>0</v>
      </c>
      <c r="HR391" s="148"/>
      <c r="HS391" s="148"/>
      <c r="HT391" s="148"/>
      <c r="HU391" s="148"/>
      <c r="HV391" s="148"/>
      <c r="HW391" s="148"/>
      <c r="HX391" s="148"/>
      <c r="HY391" s="148"/>
      <c r="HZ391" s="148"/>
      <c r="IA391" s="148"/>
      <c r="IB391" s="148"/>
      <c r="IC391" s="148"/>
      <c r="ID391" s="148"/>
      <c r="IE391" s="148"/>
      <c r="IF391" s="148"/>
      <c r="IG391" s="148"/>
      <c r="IH391" s="148"/>
    </row>
    <row r="392" spans="1:242" s="124" customFormat="1">
      <c r="A392" s="136" t="s">
        <v>2153</v>
      </c>
      <c r="B392" s="137" t="s">
        <v>1575</v>
      </c>
      <c r="C392" s="123" t="s">
        <v>29</v>
      </c>
      <c r="D392" s="58">
        <v>0</v>
      </c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HR392" s="122"/>
      <c r="HS392" s="122"/>
      <c r="HT392" s="122"/>
      <c r="HU392" s="122"/>
      <c r="HV392" s="122"/>
      <c r="HW392" s="122"/>
      <c r="HX392" s="122"/>
      <c r="HY392" s="122"/>
      <c r="HZ392" s="122"/>
      <c r="IA392" s="122"/>
      <c r="IB392" s="122"/>
      <c r="IC392" s="122"/>
      <c r="ID392" s="122"/>
      <c r="IE392" s="122"/>
      <c r="IF392" s="122"/>
      <c r="IG392" s="122"/>
      <c r="IH392" s="122"/>
    </row>
    <row r="393" spans="1:242" s="124" customFormat="1">
      <c r="A393" s="136" t="s">
        <v>3398</v>
      </c>
      <c r="B393" s="137" t="s">
        <v>3399</v>
      </c>
      <c r="C393" s="123" t="s">
        <v>173</v>
      </c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HR393" s="122"/>
      <c r="HS393" s="122"/>
      <c r="HT393" s="122"/>
      <c r="HU393" s="122"/>
      <c r="HV393" s="122"/>
      <c r="HW393" s="122"/>
      <c r="HX393" s="122"/>
      <c r="HY393" s="122"/>
      <c r="HZ393" s="122"/>
      <c r="IA393" s="122"/>
      <c r="IB393" s="122"/>
      <c r="IC393" s="122"/>
      <c r="ID393" s="122"/>
      <c r="IE393" s="122"/>
      <c r="IF393" s="122"/>
      <c r="IG393" s="122"/>
      <c r="IH393" s="122"/>
    </row>
    <row r="394" spans="1:242" s="162" customFormat="1" ht="11.25">
      <c r="A394" s="95" t="s">
        <v>2154</v>
      </c>
      <c r="B394" s="95" t="s">
        <v>2155</v>
      </c>
      <c r="C394" s="123"/>
      <c r="D394" s="56">
        <f t="shared" si="297"/>
        <v>0</v>
      </c>
      <c r="E394" s="56">
        <f t="shared" si="297"/>
        <v>0</v>
      </c>
      <c r="F394" s="56">
        <f t="shared" si="297"/>
        <v>0</v>
      </c>
      <c r="G394" s="56">
        <f t="shared" si="297"/>
        <v>0</v>
      </c>
      <c r="H394" s="56">
        <f t="shared" si="297"/>
        <v>0</v>
      </c>
      <c r="I394" s="56">
        <f t="shared" si="297"/>
        <v>0</v>
      </c>
      <c r="J394" s="56">
        <f t="shared" si="297"/>
        <v>0</v>
      </c>
      <c r="K394" s="56">
        <f t="shared" si="297"/>
        <v>0</v>
      </c>
      <c r="L394" s="56">
        <f t="shared" si="297"/>
        <v>0</v>
      </c>
      <c r="M394" s="56">
        <f t="shared" si="297"/>
        <v>0</v>
      </c>
      <c r="N394" s="56">
        <f t="shared" si="297"/>
        <v>0</v>
      </c>
      <c r="O394" s="56">
        <f t="shared" si="297"/>
        <v>0</v>
      </c>
      <c r="P394" s="56">
        <f t="shared" si="297"/>
        <v>0</v>
      </c>
      <c r="HR394" s="148"/>
      <c r="HS394" s="148"/>
      <c r="HT394" s="148"/>
      <c r="HU394" s="148"/>
      <c r="HV394" s="148"/>
      <c r="HW394" s="148"/>
      <c r="HX394" s="148"/>
      <c r="HY394" s="148"/>
      <c r="HZ394" s="148"/>
      <c r="IA394" s="148"/>
      <c r="IB394" s="148"/>
      <c r="IC394" s="148"/>
      <c r="ID394" s="148"/>
      <c r="IE394" s="148"/>
      <c r="IF394" s="148"/>
      <c r="IG394" s="148"/>
      <c r="IH394" s="148"/>
    </row>
    <row r="395" spans="1:242" s="124" customFormat="1">
      <c r="A395" s="136" t="s">
        <v>2156</v>
      </c>
      <c r="B395" s="137" t="s">
        <v>1575</v>
      </c>
      <c r="C395" s="123" t="s">
        <v>29</v>
      </c>
      <c r="D395" s="58">
        <v>0</v>
      </c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HR395" s="122"/>
      <c r="HS395" s="122"/>
      <c r="HT395" s="122"/>
      <c r="HU395" s="122"/>
      <c r="HV395" s="122"/>
      <c r="HW395" s="122"/>
      <c r="HX395" s="122"/>
      <c r="HY395" s="122"/>
      <c r="HZ395" s="122"/>
      <c r="IA395" s="122"/>
      <c r="IB395" s="122"/>
      <c r="IC395" s="122"/>
      <c r="ID395" s="122"/>
      <c r="IE395" s="122"/>
      <c r="IF395" s="122"/>
      <c r="IG395" s="122"/>
      <c r="IH395" s="122"/>
    </row>
    <row r="396" spans="1:242" s="162" customFormat="1" ht="13.5" customHeight="1">
      <c r="A396" s="95" t="s">
        <v>2157</v>
      </c>
      <c r="B396" s="95" t="s">
        <v>2158</v>
      </c>
      <c r="C396" s="123"/>
      <c r="D396" s="56">
        <f t="shared" si="297"/>
        <v>0</v>
      </c>
      <c r="E396" s="56">
        <f t="shared" si="297"/>
        <v>0</v>
      </c>
      <c r="F396" s="56">
        <f t="shared" si="297"/>
        <v>0</v>
      </c>
      <c r="G396" s="56">
        <f t="shared" si="297"/>
        <v>0</v>
      </c>
      <c r="H396" s="56">
        <f t="shared" si="297"/>
        <v>0</v>
      </c>
      <c r="I396" s="56">
        <f t="shared" si="297"/>
        <v>0</v>
      </c>
      <c r="J396" s="56">
        <f t="shared" si="297"/>
        <v>0</v>
      </c>
      <c r="K396" s="56">
        <f t="shared" si="297"/>
        <v>0</v>
      </c>
      <c r="L396" s="56">
        <f t="shared" si="297"/>
        <v>0</v>
      </c>
      <c r="M396" s="56">
        <f t="shared" si="297"/>
        <v>0</v>
      </c>
      <c r="N396" s="56">
        <f t="shared" si="297"/>
        <v>0</v>
      </c>
      <c r="O396" s="56">
        <f t="shared" si="297"/>
        <v>0</v>
      </c>
      <c r="P396" s="56">
        <f t="shared" si="297"/>
        <v>0</v>
      </c>
      <c r="HR396" s="148"/>
      <c r="HS396" s="148"/>
      <c r="HT396" s="148"/>
      <c r="HU396" s="148"/>
      <c r="HV396" s="148"/>
      <c r="HW396" s="148"/>
      <c r="HX396" s="148"/>
      <c r="HY396" s="148"/>
      <c r="HZ396" s="148"/>
      <c r="IA396" s="148"/>
      <c r="IB396" s="148"/>
      <c r="IC396" s="148"/>
      <c r="ID396" s="148"/>
      <c r="IE396" s="148"/>
      <c r="IF396" s="148"/>
      <c r="IG396" s="148"/>
      <c r="IH396" s="148"/>
    </row>
    <row r="397" spans="1:242" s="124" customFormat="1">
      <c r="A397" s="136" t="s">
        <v>2159</v>
      </c>
      <c r="B397" s="137" t="s">
        <v>1575</v>
      </c>
      <c r="C397" s="123" t="s">
        <v>29</v>
      </c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HR397" s="122"/>
      <c r="HS397" s="122"/>
      <c r="HT397" s="122"/>
      <c r="HU397" s="122"/>
      <c r="HV397" s="122"/>
      <c r="HW397" s="122"/>
      <c r="HX397" s="122"/>
      <c r="HY397" s="122"/>
      <c r="HZ397" s="122"/>
      <c r="IA397" s="122"/>
      <c r="IB397" s="122"/>
      <c r="IC397" s="122"/>
      <c r="ID397" s="122"/>
      <c r="IE397" s="122"/>
      <c r="IF397" s="122"/>
      <c r="IG397" s="122"/>
      <c r="IH397" s="122"/>
    </row>
    <row r="398" spans="1:242" s="162" customFormat="1" ht="13.5" customHeight="1">
      <c r="A398" s="95" t="s">
        <v>2160</v>
      </c>
      <c r="B398" s="95" t="s">
        <v>2161</v>
      </c>
      <c r="C398" s="123"/>
      <c r="D398" s="56">
        <f t="shared" si="297"/>
        <v>0</v>
      </c>
      <c r="E398" s="56">
        <f t="shared" si="297"/>
        <v>0</v>
      </c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HR398" s="148"/>
      <c r="HS398" s="148"/>
      <c r="HT398" s="148"/>
      <c r="HU398" s="148"/>
      <c r="HV398" s="148"/>
      <c r="HW398" s="148"/>
      <c r="HX398" s="148"/>
      <c r="HY398" s="148"/>
      <c r="HZ398" s="148"/>
      <c r="IA398" s="148"/>
      <c r="IB398" s="148"/>
      <c r="IC398" s="148"/>
      <c r="ID398" s="148"/>
      <c r="IE398" s="148"/>
      <c r="IF398" s="148"/>
      <c r="IG398" s="148"/>
      <c r="IH398" s="148"/>
    </row>
    <row r="399" spans="1:242" s="124" customFormat="1">
      <c r="A399" s="136" t="s">
        <v>2162</v>
      </c>
      <c r="B399" s="137" t="s">
        <v>1575</v>
      </c>
      <c r="C399" s="123" t="s">
        <v>29</v>
      </c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HR399" s="122"/>
      <c r="HS399" s="122"/>
      <c r="HT399" s="122"/>
      <c r="HU399" s="122"/>
      <c r="HV399" s="122"/>
      <c r="HW399" s="122"/>
      <c r="HX399" s="122"/>
      <c r="HY399" s="122"/>
      <c r="HZ399" s="122"/>
      <c r="IA399" s="122"/>
      <c r="IB399" s="122"/>
      <c r="IC399" s="122"/>
      <c r="ID399" s="122"/>
      <c r="IE399" s="122"/>
      <c r="IF399" s="122"/>
      <c r="IG399" s="122"/>
      <c r="IH399" s="122"/>
    </row>
    <row r="400" spans="1:242" ht="14.25" customHeight="1">
      <c r="A400" s="119" t="s">
        <v>2163</v>
      </c>
      <c r="B400" s="120" t="s">
        <v>2164</v>
      </c>
      <c r="C400" s="180"/>
      <c r="D400" s="118">
        <f t="shared" ref="D400:P400" si="302">SUM(D401+D521+D588+D596+D601+D584)</f>
        <v>43300027.840000004</v>
      </c>
      <c r="E400" s="118">
        <f t="shared" si="302"/>
        <v>35968436.539999999</v>
      </c>
      <c r="F400" s="118">
        <f t="shared" si="302"/>
        <v>39044485.390000001</v>
      </c>
      <c r="G400" s="118">
        <f t="shared" si="302"/>
        <v>43506051.739999995</v>
      </c>
      <c r="H400" s="118">
        <f t="shared" si="302"/>
        <v>40308424.299999997</v>
      </c>
      <c r="I400" s="118">
        <f t="shared" si="302"/>
        <v>14278069.426666666</v>
      </c>
      <c r="J400" s="118">
        <f t="shared" si="302"/>
        <v>14848530.196666667</v>
      </c>
      <c r="K400" s="118">
        <f t="shared" si="302"/>
        <v>13711161.297777778</v>
      </c>
      <c r="L400" s="118">
        <f t="shared" si="302"/>
        <v>13280366.073703704</v>
      </c>
      <c r="M400" s="118">
        <f t="shared" si="302"/>
        <v>13686542.856049383</v>
      </c>
      <c r="N400" s="118">
        <f t="shared" si="302"/>
        <v>14070261.075843621</v>
      </c>
      <c r="O400" s="118">
        <f t="shared" si="302"/>
        <v>13908977.668532236</v>
      </c>
      <c r="P400" s="118">
        <f t="shared" si="302"/>
        <v>178630325.65524006</v>
      </c>
    </row>
    <row r="401" spans="1:242" s="20" customFormat="1" ht="13.5" customHeight="1">
      <c r="A401" s="95" t="s">
        <v>2165</v>
      </c>
      <c r="B401" s="110" t="s">
        <v>2166</v>
      </c>
      <c r="C401" s="123"/>
      <c r="D401" s="56">
        <f t="shared" ref="D401:I401" si="303">D406+D402</f>
        <v>11666403.910000002</v>
      </c>
      <c r="E401" s="56">
        <f t="shared" si="303"/>
        <v>13069142.379999999</v>
      </c>
      <c r="F401" s="56">
        <f t="shared" si="303"/>
        <v>10004029.390000001</v>
      </c>
      <c r="G401" s="56">
        <f t="shared" si="303"/>
        <v>10115610.239999996</v>
      </c>
      <c r="H401" s="56">
        <f t="shared" si="303"/>
        <v>12495446.720000001</v>
      </c>
      <c r="I401" s="56">
        <f t="shared" si="303"/>
        <v>3393770.65</v>
      </c>
      <c r="J401" s="56">
        <f>J406+J402</f>
        <v>3303155.9233333333</v>
      </c>
      <c r="K401" s="56">
        <f t="shared" ref="K401:P401" si="304">K406+K402</f>
        <v>3374868.0244444441</v>
      </c>
      <c r="L401" s="56">
        <f t="shared" si="304"/>
        <v>3345536.9659259259</v>
      </c>
      <c r="M401" s="56">
        <f t="shared" si="304"/>
        <v>3363774.3045679014</v>
      </c>
      <c r="N401" s="56">
        <f t="shared" si="304"/>
        <v>3378579.764979424</v>
      </c>
      <c r="O401" s="56">
        <f t="shared" si="304"/>
        <v>3375068.0118244174</v>
      </c>
      <c r="P401" s="56">
        <f t="shared" si="304"/>
        <v>41694255.865075454</v>
      </c>
      <c r="HR401" s="102"/>
      <c r="HS401" s="102"/>
      <c r="HT401" s="102"/>
      <c r="HU401" s="102"/>
      <c r="HV401" s="102"/>
      <c r="HW401" s="102"/>
      <c r="HX401" s="102"/>
      <c r="HY401" s="102"/>
      <c r="HZ401" s="102"/>
      <c r="IA401" s="102"/>
      <c r="IB401" s="102"/>
      <c r="IC401" s="102"/>
      <c r="ID401" s="102"/>
      <c r="IE401" s="102"/>
      <c r="IF401" s="102"/>
      <c r="IG401" s="102"/>
      <c r="IH401" s="102"/>
    </row>
    <row r="402" spans="1:242" s="20" customFormat="1" ht="13.5" customHeight="1">
      <c r="A402" s="95" t="s">
        <v>2167</v>
      </c>
      <c r="B402" s="110" t="s">
        <v>2166</v>
      </c>
      <c r="C402" s="123"/>
      <c r="D402" s="56">
        <f t="shared" ref="D402:I402" si="305">D403</f>
        <v>3025.33</v>
      </c>
      <c r="E402" s="56">
        <f t="shared" si="305"/>
        <v>34476.53</v>
      </c>
      <c r="F402" s="56">
        <f t="shared" si="305"/>
        <v>28859.27</v>
      </c>
      <c r="G402" s="56">
        <f t="shared" si="305"/>
        <v>22009.03</v>
      </c>
      <c r="H402" s="56">
        <f t="shared" si="305"/>
        <v>5001.3100000000004</v>
      </c>
      <c r="I402" s="56">
        <f t="shared" si="305"/>
        <v>18623.203333333335</v>
      </c>
      <c r="J402" s="56">
        <f>J403</f>
        <v>15211.181111111111</v>
      </c>
      <c r="K402" s="56">
        <f t="shared" ref="K402:P402" si="306">K403</f>
        <v>12945.231481481482</v>
      </c>
      <c r="L402" s="56">
        <f t="shared" si="306"/>
        <v>15593.205308641976</v>
      </c>
      <c r="M402" s="56">
        <f t="shared" si="306"/>
        <v>14583.205967078189</v>
      </c>
      <c r="N402" s="56">
        <f t="shared" si="306"/>
        <v>14373.880919067216</v>
      </c>
      <c r="O402" s="56">
        <f t="shared" si="306"/>
        <v>14850.097398262462</v>
      </c>
      <c r="P402" s="56">
        <f t="shared" si="306"/>
        <v>199551.47551897579</v>
      </c>
      <c r="HR402" s="102"/>
      <c r="HS402" s="102"/>
      <c r="HT402" s="102"/>
      <c r="HU402" s="102"/>
      <c r="HV402" s="102"/>
      <c r="HW402" s="102"/>
      <c r="HX402" s="102"/>
      <c r="HY402" s="102"/>
      <c r="HZ402" s="102"/>
      <c r="IA402" s="102"/>
      <c r="IB402" s="102"/>
      <c r="IC402" s="102"/>
      <c r="ID402" s="102"/>
      <c r="IE402" s="102"/>
      <c r="IF402" s="102"/>
      <c r="IG402" s="102"/>
      <c r="IH402" s="102"/>
    </row>
    <row r="403" spans="1:242" s="20" customFormat="1" ht="13.5" customHeight="1">
      <c r="A403" s="95" t="s">
        <v>2168</v>
      </c>
      <c r="B403" s="110" t="s">
        <v>2169</v>
      </c>
      <c r="C403" s="123"/>
      <c r="D403" s="56">
        <f>D405</f>
        <v>3025.33</v>
      </c>
      <c r="E403" s="56">
        <f t="shared" ref="E403:P403" si="307">E405</f>
        <v>34476.53</v>
      </c>
      <c r="F403" s="56">
        <f t="shared" si="307"/>
        <v>28859.27</v>
      </c>
      <c r="G403" s="56">
        <f t="shared" si="307"/>
        <v>22009.03</v>
      </c>
      <c r="H403" s="56">
        <f t="shared" si="307"/>
        <v>5001.3100000000004</v>
      </c>
      <c r="I403" s="56">
        <f t="shared" si="307"/>
        <v>18623.203333333335</v>
      </c>
      <c r="J403" s="56">
        <f t="shared" si="307"/>
        <v>15211.181111111111</v>
      </c>
      <c r="K403" s="56">
        <f t="shared" si="307"/>
        <v>12945.231481481482</v>
      </c>
      <c r="L403" s="56">
        <f t="shared" si="307"/>
        <v>15593.205308641976</v>
      </c>
      <c r="M403" s="56">
        <f t="shared" si="307"/>
        <v>14583.205967078189</v>
      </c>
      <c r="N403" s="56">
        <f t="shared" si="307"/>
        <v>14373.880919067216</v>
      </c>
      <c r="O403" s="56">
        <f t="shared" si="307"/>
        <v>14850.097398262462</v>
      </c>
      <c r="P403" s="56">
        <f t="shared" si="307"/>
        <v>199551.47551897579</v>
      </c>
      <c r="HR403" s="102"/>
      <c r="HS403" s="102"/>
      <c r="HT403" s="102"/>
      <c r="HU403" s="102"/>
      <c r="HV403" s="102"/>
      <c r="HW403" s="102"/>
      <c r="HX403" s="102"/>
      <c r="HY403" s="102"/>
      <c r="HZ403" s="102"/>
      <c r="IA403" s="102"/>
      <c r="IB403" s="102"/>
      <c r="IC403" s="102"/>
      <c r="ID403" s="102"/>
      <c r="IE403" s="102"/>
      <c r="IF403" s="102"/>
      <c r="IG403" s="102"/>
      <c r="IH403" s="102"/>
    </row>
    <row r="404" spans="1:242" s="121" customFormat="1" ht="13.5" customHeight="1">
      <c r="A404" s="95" t="s">
        <v>2170</v>
      </c>
      <c r="B404" s="110" t="s">
        <v>2171</v>
      </c>
      <c r="C404" s="123" t="s">
        <v>29</v>
      </c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HR404" s="122"/>
      <c r="HS404" s="122"/>
      <c r="HT404" s="122"/>
      <c r="HU404" s="122"/>
      <c r="HV404" s="122"/>
      <c r="HW404" s="122"/>
      <c r="HX404" s="122"/>
      <c r="HY404" s="122"/>
      <c r="HZ404" s="122"/>
      <c r="IA404" s="122"/>
      <c r="IB404" s="122"/>
      <c r="IC404" s="122"/>
      <c r="ID404" s="122"/>
      <c r="IE404" s="122"/>
      <c r="IF404" s="122"/>
      <c r="IG404" s="122"/>
      <c r="IH404" s="122"/>
    </row>
    <row r="405" spans="1:242" s="121" customFormat="1" ht="14.25" customHeight="1">
      <c r="A405" s="95" t="s">
        <v>2170</v>
      </c>
      <c r="B405" s="110" t="s">
        <v>2171</v>
      </c>
      <c r="C405" s="123" t="s">
        <v>3001</v>
      </c>
      <c r="D405" s="56">
        <v>3025.33</v>
      </c>
      <c r="E405" s="56">
        <v>34476.53</v>
      </c>
      <c r="F405" s="56">
        <v>28859.27</v>
      </c>
      <c r="G405" s="56">
        <v>22009.03</v>
      </c>
      <c r="H405" s="56">
        <v>5001.3100000000004</v>
      </c>
      <c r="I405" s="58">
        <f t="shared" ref="I405" si="308">SUM(F405:H405)/3</f>
        <v>18623.203333333335</v>
      </c>
      <c r="J405" s="58">
        <f t="shared" ref="J405" si="309">SUM(G405:I405)/3</f>
        <v>15211.181111111111</v>
      </c>
      <c r="K405" s="58">
        <f t="shared" ref="K405" si="310">SUM(H405:J405)/3</f>
        <v>12945.231481481482</v>
      </c>
      <c r="L405" s="58">
        <f t="shared" ref="L405" si="311">SUM(I405:K405)/3</f>
        <v>15593.205308641976</v>
      </c>
      <c r="M405" s="58">
        <f t="shared" ref="M405" si="312">SUM(J405:L405)/3</f>
        <v>14583.205967078189</v>
      </c>
      <c r="N405" s="58">
        <f t="shared" ref="N405" si="313">SUM(K405:M405)/3</f>
        <v>14373.880919067216</v>
      </c>
      <c r="O405" s="58">
        <f t="shared" ref="O405" si="314">SUM(L405:N405)/3</f>
        <v>14850.097398262462</v>
      </c>
      <c r="P405" s="58">
        <f t="shared" ref="P405" si="315">SUM(D405:O405)</f>
        <v>199551.47551897579</v>
      </c>
      <c r="HR405" s="122"/>
      <c r="HS405" s="122"/>
      <c r="HT405" s="122"/>
      <c r="HU405" s="122"/>
      <c r="HV405" s="122"/>
      <c r="HW405" s="122"/>
      <c r="HX405" s="122"/>
      <c r="HY405" s="122"/>
      <c r="HZ405" s="122"/>
      <c r="IA405" s="122"/>
      <c r="IB405" s="122"/>
      <c r="IC405" s="122"/>
      <c r="ID405" s="122"/>
      <c r="IE405" s="122"/>
      <c r="IF405" s="122"/>
      <c r="IG405" s="122"/>
      <c r="IH405" s="122"/>
    </row>
    <row r="406" spans="1:242" s="20" customFormat="1" ht="25.5" customHeight="1">
      <c r="A406" s="95" t="s">
        <v>2172</v>
      </c>
      <c r="B406" s="110" t="s">
        <v>2173</v>
      </c>
      <c r="C406" s="123"/>
      <c r="D406" s="56">
        <f t="shared" ref="D406:P406" si="316">SUM(D407+D430+D433+D490+D466+D483+D504)</f>
        <v>11663378.580000002</v>
      </c>
      <c r="E406" s="56">
        <f t="shared" si="316"/>
        <v>13034665.85</v>
      </c>
      <c r="F406" s="56">
        <f t="shared" si="316"/>
        <v>9975170.120000001</v>
      </c>
      <c r="G406" s="56">
        <f t="shared" si="316"/>
        <v>10093601.209999997</v>
      </c>
      <c r="H406" s="56">
        <f t="shared" si="316"/>
        <v>12490445.41</v>
      </c>
      <c r="I406" s="56">
        <f t="shared" si="316"/>
        <v>3375147.4466666668</v>
      </c>
      <c r="J406" s="56">
        <f t="shared" si="316"/>
        <v>3287944.742222222</v>
      </c>
      <c r="K406" s="56">
        <f t="shared" si="316"/>
        <v>3361922.7929629628</v>
      </c>
      <c r="L406" s="56">
        <f t="shared" si="316"/>
        <v>3329943.7606172841</v>
      </c>
      <c r="M406" s="56">
        <f t="shared" si="316"/>
        <v>3349191.0986008234</v>
      </c>
      <c r="N406" s="56">
        <f t="shared" si="316"/>
        <v>3364205.8840603568</v>
      </c>
      <c r="O406" s="56">
        <f t="shared" si="316"/>
        <v>3360217.9144261549</v>
      </c>
      <c r="P406" s="56">
        <f t="shared" si="316"/>
        <v>41494704.389556475</v>
      </c>
      <c r="HR406" s="102"/>
      <c r="HS406" s="102"/>
      <c r="HT406" s="102"/>
      <c r="HU406" s="102"/>
      <c r="HV406" s="102"/>
      <c r="HW406" s="102"/>
      <c r="HX406" s="102"/>
      <c r="HY406" s="102"/>
      <c r="HZ406" s="102"/>
      <c r="IA406" s="102"/>
      <c r="IB406" s="102"/>
      <c r="IC406" s="102"/>
      <c r="ID406" s="102"/>
      <c r="IE406" s="102"/>
      <c r="IF406" s="102"/>
      <c r="IG406" s="102"/>
      <c r="IH406" s="102"/>
    </row>
    <row r="407" spans="1:242" s="103" customFormat="1">
      <c r="A407" s="95" t="s">
        <v>2174</v>
      </c>
      <c r="B407" s="110" t="s">
        <v>753</v>
      </c>
      <c r="C407" s="123"/>
      <c r="D407" s="56">
        <f t="shared" ref="D407:J407" si="317">SUM(D408+D414+D419+D424)</f>
        <v>7275640.0500000017</v>
      </c>
      <c r="E407" s="56">
        <f t="shared" si="317"/>
        <v>9474237.3199999984</v>
      </c>
      <c r="F407" s="56">
        <f t="shared" si="317"/>
        <v>6352114.3899999997</v>
      </c>
      <c r="G407" s="56">
        <f t="shared" si="317"/>
        <v>6638731.9499999993</v>
      </c>
      <c r="H407" s="56">
        <f t="shared" si="317"/>
        <v>7984695.6799999997</v>
      </c>
      <c r="I407" s="56">
        <f t="shared" si="317"/>
        <v>0</v>
      </c>
      <c r="J407" s="56">
        <f t="shared" si="317"/>
        <v>0</v>
      </c>
      <c r="K407" s="56">
        <f t="shared" ref="K407:P407" si="318">SUM(K408+K414+K419+K424)</f>
        <v>0</v>
      </c>
      <c r="L407" s="56">
        <f t="shared" si="318"/>
        <v>0</v>
      </c>
      <c r="M407" s="56">
        <f t="shared" si="318"/>
        <v>0</v>
      </c>
      <c r="N407" s="56">
        <f t="shared" si="318"/>
        <v>0</v>
      </c>
      <c r="O407" s="56">
        <f t="shared" si="318"/>
        <v>0</v>
      </c>
      <c r="P407" s="56">
        <f t="shared" si="318"/>
        <v>0</v>
      </c>
      <c r="HR407" s="102"/>
      <c r="HS407" s="102"/>
      <c r="HT407" s="102"/>
      <c r="HU407" s="102"/>
      <c r="HV407" s="102"/>
      <c r="HW407" s="102"/>
      <c r="HX407" s="102"/>
      <c r="HY407" s="102"/>
      <c r="HZ407" s="102"/>
      <c r="IA407" s="102"/>
      <c r="IB407" s="102"/>
      <c r="IC407" s="102"/>
      <c r="ID407" s="102"/>
      <c r="IE407" s="102"/>
      <c r="IF407" s="102"/>
      <c r="IG407" s="102"/>
      <c r="IH407" s="102"/>
    </row>
    <row r="408" spans="1:242" s="103" customFormat="1" ht="25.5" customHeight="1">
      <c r="A408" s="95" t="s">
        <v>2175</v>
      </c>
      <c r="B408" s="110" t="s">
        <v>2176</v>
      </c>
      <c r="C408" s="123"/>
      <c r="D408" s="56">
        <f t="shared" ref="D408:P408" si="319">D409</f>
        <v>7226647.1000000015</v>
      </c>
      <c r="E408" s="56">
        <f t="shared" si="319"/>
        <v>9472302.0399999991</v>
      </c>
      <c r="F408" s="56">
        <f t="shared" si="319"/>
        <v>6349085.0299999993</v>
      </c>
      <c r="G408" s="56">
        <f t="shared" si="319"/>
        <v>6637487.3499999996</v>
      </c>
      <c r="H408" s="56">
        <f t="shared" si="319"/>
        <v>7977345.79</v>
      </c>
      <c r="I408" s="56">
        <f t="shared" si="319"/>
        <v>0</v>
      </c>
      <c r="J408" s="56">
        <f t="shared" si="319"/>
        <v>0</v>
      </c>
      <c r="K408" s="56">
        <f t="shared" si="319"/>
        <v>0</v>
      </c>
      <c r="L408" s="56">
        <f t="shared" si="319"/>
        <v>0</v>
      </c>
      <c r="M408" s="56">
        <f t="shared" si="319"/>
        <v>0</v>
      </c>
      <c r="N408" s="56">
        <f t="shared" si="319"/>
        <v>0</v>
      </c>
      <c r="O408" s="56">
        <f t="shared" si="319"/>
        <v>0</v>
      </c>
      <c r="P408" s="56">
        <f t="shared" si="319"/>
        <v>0</v>
      </c>
      <c r="HR408" s="102"/>
      <c r="HS408" s="102"/>
      <c r="HT408" s="102"/>
      <c r="HU408" s="102"/>
      <c r="HV408" s="102"/>
      <c r="HW408" s="102"/>
      <c r="HX408" s="102"/>
      <c r="HY408" s="102"/>
      <c r="HZ408" s="102"/>
      <c r="IA408" s="102"/>
      <c r="IB408" s="102"/>
      <c r="IC408" s="102"/>
      <c r="ID408" s="102"/>
      <c r="IE408" s="102"/>
      <c r="IF408" s="102"/>
      <c r="IG408" s="102"/>
      <c r="IH408" s="102"/>
    </row>
    <row r="409" spans="1:242" s="124" customFormat="1" ht="25.5" customHeight="1">
      <c r="A409" s="95" t="s">
        <v>2177</v>
      </c>
      <c r="B409" s="110" t="s">
        <v>2178</v>
      </c>
      <c r="C409" s="123"/>
      <c r="D409" s="56">
        <f t="shared" ref="D409:J409" si="320">SUM(D410:D413)</f>
        <v>7226647.1000000015</v>
      </c>
      <c r="E409" s="56">
        <f t="shared" si="320"/>
        <v>9472302.0399999991</v>
      </c>
      <c r="F409" s="56">
        <f t="shared" si="320"/>
        <v>6349085.0299999993</v>
      </c>
      <c r="G409" s="56">
        <f t="shared" si="320"/>
        <v>6637487.3499999996</v>
      </c>
      <c r="H409" s="56">
        <f t="shared" si="320"/>
        <v>7977345.79</v>
      </c>
      <c r="I409" s="56">
        <f t="shared" si="320"/>
        <v>0</v>
      </c>
      <c r="J409" s="56">
        <f t="shared" si="320"/>
        <v>0</v>
      </c>
      <c r="K409" s="56">
        <f t="shared" ref="K409:P409" si="321">SUM(K410:K413)</f>
        <v>0</v>
      </c>
      <c r="L409" s="56">
        <f t="shared" si="321"/>
        <v>0</v>
      </c>
      <c r="M409" s="56">
        <f t="shared" si="321"/>
        <v>0</v>
      </c>
      <c r="N409" s="56">
        <f t="shared" si="321"/>
        <v>0</v>
      </c>
      <c r="O409" s="56">
        <f t="shared" si="321"/>
        <v>0</v>
      </c>
      <c r="P409" s="56">
        <f t="shared" si="321"/>
        <v>0</v>
      </c>
      <c r="HR409" s="122"/>
      <c r="HS409" s="122"/>
      <c r="HT409" s="122"/>
      <c r="HU409" s="122"/>
      <c r="HV409" s="122"/>
      <c r="HW409" s="122"/>
      <c r="HX409" s="122"/>
      <c r="HY409" s="122"/>
      <c r="HZ409" s="122"/>
      <c r="IA409" s="122"/>
      <c r="IB409" s="122"/>
      <c r="IC409" s="122"/>
      <c r="ID409" s="122"/>
      <c r="IE409" s="122"/>
      <c r="IF409" s="122"/>
      <c r="IG409" s="122"/>
      <c r="IH409" s="122"/>
    </row>
    <row r="410" spans="1:242" s="122" customFormat="1">
      <c r="A410" s="93" t="s">
        <v>2179</v>
      </c>
      <c r="B410" s="111" t="s">
        <v>2180</v>
      </c>
      <c r="C410" s="123" t="s">
        <v>29</v>
      </c>
      <c r="D410" s="58">
        <v>4335988.32</v>
      </c>
      <c r="E410" s="58">
        <v>5683381.2599999998</v>
      </c>
      <c r="F410" s="58">
        <v>3809451.04</v>
      </c>
      <c r="G410" s="58">
        <v>3982492.47</v>
      </c>
      <c r="H410" s="58">
        <v>4786407.5</v>
      </c>
      <c r="I410" s="58"/>
      <c r="J410" s="58"/>
      <c r="K410" s="58"/>
      <c r="L410" s="58"/>
      <c r="M410" s="58"/>
      <c r="N410" s="58"/>
      <c r="O410" s="58"/>
      <c r="P410" s="58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124"/>
      <c r="AH410" s="124"/>
      <c r="AI410" s="124"/>
      <c r="AJ410" s="124"/>
      <c r="AK410" s="124"/>
      <c r="AL410" s="124"/>
      <c r="AM410" s="124"/>
      <c r="AN410" s="124"/>
      <c r="AO410" s="124"/>
      <c r="AP410" s="124"/>
      <c r="AQ410" s="124"/>
      <c r="AR410" s="124"/>
      <c r="AS410" s="124"/>
      <c r="AT410" s="124"/>
      <c r="AU410" s="124"/>
      <c r="AV410" s="124"/>
      <c r="AW410" s="124"/>
      <c r="AX410" s="124"/>
      <c r="AY410" s="124"/>
      <c r="AZ410" s="124"/>
      <c r="BA410" s="124"/>
      <c r="BB410" s="124"/>
      <c r="BC410" s="124"/>
      <c r="BD410" s="124"/>
      <c r="BE410" s="124"/>
      <c r="BF410" s="124"/>
      <c r="BG410" s="124"/>
      <c r="BH410" s="124"/>
      <c r="BI410" s="124"/>
      <c r="BJ410" s="124"/>
      <c r="BK410" s="124"/>
      <c r="BL410" s="124"/>
      <c r="BM410" s="124"/>
      <c r="BN410" s="124"/>
      <c r="BO410" s="124"/>
      <c r="BP410" s="124"/>
      <c r="BQ410" s="124"/>
      <c r="BR410" s="124"/>
      <c r="BS410" s="124"/>
      <c r="BT410" s="124"/>
      <c r="BU410" s="124"/>
      <c r="BV410" s="124"/>
      <c r="BW410" s="124"/>
      <c r="BX410" s="124"/>
      <c r="BY410" s="124"/>
      <c r="BZ410" s="124"/>
      <c r="CA410" s="124"/>
      <c r="CB410" s="124"/>
      <c r="CC410" s="124"/>
      <c r="CD410" s="124"/>
      <c r="CE410" s="124"/>
      <c r="CF410" s="124"/>
      <c r="CG410" s="124"/>
      <c r="CH410" s="124"/>
      <c r="CI410" s="124"/>
      <c r="CJ410" s="124"/>
      <c r="CK410" s="124"/>
      <c r="CL410" s="124"/>
      <c r="CM410" s="124"/>
      <c r="CN410" s="124"/>
      <c r="CO410" s="124"/>
      <c r="CP410" s="124"/>
      <c r="CQ410" s="124"/>
      <c r="CR410" s="124"/>
      <c r="CS410" s="124"/>
      <c r="CT410" s="124"/>
      <c r="CU410" s="124"/>
      <c r="CV410" s="124"/>
      <c r="CW410" s="124"/>
      <c r="CX410" s="124"/>
      <c r="CY410" s="124"/>
      <c r="CZ410" s="124"/>
      <c r="DA410" s="124"/>
      <c r="DB410" s="124"/>
      <c r="DC410" s="124"/>
      <c r="DD410" s="124"/>
      <c r="DE410" s="124"/>
      <c r="DF410" s="124"/>
      <c r="DG410" s="124"/>
      <c r="DH410" s="124"/>
      <c r="DI410" s="124"/>
      <c r="DJ410" s="124"/>
      <c r="DK410" s="124"/>
      <c r="DL410" s="124"/>
      <c r="DM410" s="124"/>
      <c r="DN410" s="124"/>
      <c r="DO410" s="124"/>
      <c r="DP410" s="124"/>
      <c r="DQ410" s="124"/>
      <c r="DR410" s="124"/>
      <c r="DS410" s="124"/>
      <c r="DT410" s="124"/>
      <c r="DU410" s="124"/>
      <c r="DV410" s="124"/>
      <c r="DW410" s="124"/>
      <c r="DX410" s="124"/>
      <c r="DY410" s="124"/>
      <c r="DZ410" s="124"/>
      <c r="EA410" s="124"/>
      <c r="EB410" s="124"/>
      <c r="EC410" s="124"/>
      <c r="ED410" s="124"/>
      <c r="EE410" s="124"/>
      <c r="EF410" s="124"/>
      <c r="EG410" s="124"/>
      <c r="EH410" s="124"/>
      <c r="EI410" s="124"/>
      <c r="EJ410" s="124"/>
      <c r="EK410" s="124"/>
      <c r="EL410" s="124"/>
      <c r="EM410" s="124"/>
      <c r="EN410" s="124"/>
      <c r="EO410" s="124"/>
      <c r="EP410" s="124"/>
      <c r="EQ410" s="124"/>
      <c r="ER410" s="124"/>
      <c r="ES410" s="124"/>
      <c r="ET410" s="124"/>
      <c r="EU410" s="124"/>
      <c r="EV410" s="124"/>
      <c r="EW410" s="124"/>
      <c r="EX410" s="124"/>
      <c r="EY410" s="124"/>
      <c r="EZ410" s="124"/>
      <c r="FA410" s="124"/>
      <c r="FB410" s="124"/>
      <c r="FC410" s="124"/>
      <c r="FD410" s="124"/>
      <c r="FE410" s="124"/>
      <c r="FF410" s="124"/>
      <c r="FG410" s="124"/>
      <c r="FH410" s="124"/>
      <c r="FI410" s="124"/>
      <c r="FJ410" s="124"/>
      <c r="FK410" s="124"/>
      <c r="FL410" s="124"/>
      <c r="FM410" s="124"/>
      <c r="FN410" s="124"/>
      <c r="FO410" s="124"/>
      <c r="FP410" s="124"/>
      <c r="FQ410" s="124"/>
      <c r="FR410" s="124"/>
      <c r="FS410" s="124"/>
      <c r="FT410" s="124"/>
      <c r="FU410" s="124"/>
      <c r="FV410" s="124"/>
      <c r="FW410" s="124"/>
      <c r="FX410" s="124"/>
      <c r="FY410" s="124"/>
      <c r="FZ410" s="124"/>
      <c r="GA410" s="124"/>
      <c r="GB410" s="124"/>
      <c r="GC410" s="124"/>
      <c r="GD410" s="124"/>
      <c r="GE410" s="124"/>
      <c r="GF410" s="124"/>
      <c r="GG410" s="124"/>
      <c r="GH410" s="124"/>
      <c r="GI410" s="124"/>
      <c r="GJ410" s="124"/>
      <c r="GK410" s="124"/>
      <c r="GL410" s="124"/>
      <c r="GM410" s="124"/>
      <c r="GN410" s="124"/>
      <c r="GO410" s="124"/>
      <c r="GP410" s="124"/>
      <c r="GQ410" s="124"/>
      <c r="GR410" s="124"/>
      <c r="GS410" s="124"/>
      <c r="GT410" s="124"/>
      <c r="GU410" s="124"/>
      <c r="GV410" s="124"/>
      <c r="GW410" s="124"/>
      <c r="GX410" s="124"/>
      <c r="GY410" s="124"/>
      <c r="GZ410" s="124"/>
      <c r="HA410" s="124"/>
      <c r="HB410" s="124"/>
      <c r="HC410" s="124"/>
      <c r="HD410" s="124"/>
      <c r="HE410" s="124"/>
      <c r="HF410" s="124"/>
      <c r="HG410" s="124"/>
      <c r="HH410" s="124"/>
      <c r="HI410" s="124"/>
      <c r="HJ410" s="124"/>
      <c r="HK410" s="124"/>
      <c r="HL410" s="124"/>
      <c r="HM410" s="124"/>
      <c r="HN410" s="124"/>
      <c r="HO410" s="124"/>
      <c r="HP410" s="124"/>
      <c r="HQ410" s="124"/>
    </row>
    <row r="411" spans="1:242" s="122" customFormat="1">
      <c r="A411" s="93" t="s">
        <v>2181</v>
      </c>
      <c r="B411" s="111" t="s">
        <v>2182</v>
      </c>
      <c r="C411" s="123" t="s">
        <v>32</v>
      </c>
      <c r="D411" s="58">
        <v>361332.36</v>
      </c>
      <c r="E411" s="58">
        <v>473615.1</v>
      </c>
      <c r="F411" s="58">
        <v>317454.26</v>
      </c>
      <c r="G411" s="58">
        <v>331874.37</v>
      </c>
      <c r="H411" s="58">
        <v>398867.29</v>
      </c>
      <c r="I411" s="58"/>
      <c r="J411" s="58"/>
      <c r="K411" s="58"/>
      <c r="L411" s="58"/>
      <c r="M411" s="58"/>
      <c r="N411" s="58"/>
      <c r="O411" s="58"/>
      <c r="P411" s="58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4"/>
      <c r="AI411" s="124"/>
      <c r="AJ411" s="124"/>
      <c r="AK411" s="124"/>
      <c r="AL411" s="124"/>
      <c r="AM411" s="124"/>
      <c r="AN411" s="124"/>
      <c r="AO411" s="124"/>
      <c r="AP411" s="124"/>
      <c r="AQ411" s="124"/>
      <c r="AR411" s="124"/>
      <c r="AS411" s="124"/>
      <c r="AT411" s="124"/>
      <c r="AU411" s="124"/>
      <c r="AV411" s="124"/>
      <c r="AW411" s="124"/>
      <c r="AX411" s="124"/>
      <c r="AY411" s="124"/>
      <c r="AZ411" s="124"/>
      <c r="BA411" s="124"/>
      <c r="BB411" s="124"/>
      <c r="BC411" s="124"/>
      <c r="BD411" s="124"/>
      <c r="BE411" s="124"/>
      <c r="BF411" s="124"/>
      <c r="BG411" s="124"/>
      <c r="BH411" s="124"/>
      <c r="BI411" s="124"/>
      <c r="BJ411" s="124"/>
      <c r="BK411" s="124"/>
      <c r="BL411" s="124"/>
      <c r="BM411" s="124"/>
      <c r="BN411" s="124"/>
      <c r="BO411" s="124"/>
      <c r="BP411" s="124"/>
      <c r="BQ411" s="124"/>
      <c r="BR411" s="124"/>
      <c r="BS411" s="124"/>
      <c r="BT411" s="124"/>
      <c r="BU411" s="124"/>
      <c r="BV411" s="124"/>
      <c r="BW411" s="124"/>
      <c r="BX411" s="124"/>
      <c r="BY411" s="124"/>
      <c r="BZ411" s="124"/>
      <c r="CA411" s="124"/>
      <c r="CB411" s="124"/>
      <c r="CC411" s="124"/>
      <c r="CD411" s="124"/>
      <c r="CE411" s="124"/>
      <c r="CF411" s="124"/>
      <c r="CG411" s="124"/>
      <c r="CH411" s="124"/>
      <c r="CI411" s="124"/>
      <c r="CJ411" s="124"/>
      <c r="CK411" s="124"/>
      <c r="CL411" s="124"/>
      <c r="CM411" s="124"/>
      <c r="CN411" s="124"/>
      <c r="CO411" s="124"/>
      <c r="CP411" s="124"/>
      <c r="CQ411" s="124"/>
      <c r="CR411" s="124"/>
      <c r="CS411" s="124"/>
      <c r="CT411" s="124"/>
      <c r="CU411" s="124"/>
      <c r="CV411" s="124"/>
      <c r="CW411" s="124"/>
      <c r="CX411" s="124"/>
      <c r="CY411" s="124"/>
      <c r="CZ411" s="124"/>
      <c r="DA411" s="124"/>
      <c r="DB411" s="124"/>
      <c r="DC411" s="124"/>
      <c r="DD411" s="124"/>
      <c r="DE411" s="124"/>
      <c r="DF411" s="124"/>
      <c r="DG411" s="124"/>
      <c r="DH411" s="124"/>
      <c r="DI411" s="124"/>
      <c r="DJ411" s="124"/>
      <c r="DK411" s="124"/>
      <c r="DL411" s="124"/>
      <c r="DM411" s="124"/>
      <c r="DN411" s="124"/>
      <c r="DO411" s="124"/>
      <c r="DP411" s="124"/>
      <c r="DQ411" s="124"/>
      <c r="DR411" s="124"/>
      <c r="DS411" s="124"/>
      <c r="DT411" s="124"/>
      <c r="DU411" s="124"/>
      <c r="DV411" s="124"/>
      <c r="DW411" s="124"/>
      <c r="DX411" s="124"/>
      <c r="DY411" s="124"/>
      <c r="DZ411" s="124"/>
      <c r="EA411" s="124"/>
      <c r="EB411" s="124"/>
      <c r="EC411" s="124"/>
      <c r="ED411" s="124"/>
      <c r="EE411" s="124"/>
      <c r="EF411" s="124"/>
      <c r="EG411" s="124"/>
      <c r="EH411" s="124"/>
      <c r="EI411" s="124"/>
      <c r="EJ411" s="124"/>
      <c r="EK411" s="124"/>
      <c r="EL411" s="124"/>
      <c r="EM411" s="124"/>
      <c r="EN411" s="124"/>
      <c r="EO411" s="124"/>
      <c r="EP411" s="124"/>
      <c r="EQ411" s="124"/>
      <c r="ER411" s="124"/>
      <c r="ES411" s="124"/>
      <c r="ET411" s="124"/>
      <c r="EU411" s="124"/>
      <c r="EV411" s="124"/>
      <c r="EW411" s="124"/>
      <c r="EX411" s="124"/>
      <c r="EY411" s="124"/>
      <c r="EZ411" s="124"/>
      <c r="FA411" s="124"/>
      <c r="FB411" s="124"/>
      <c r="FC411" s="124"/>
      <c r="FD411" s="124"/>
      <c r="FE411" s="124"/>
      <c r="FF411" s="124"/>
      <c r="FG411" s="124"/>
      <c r="FH411" s="124"/>
      <c r="FI411" s="124"/>
      <c r="FJ411" s="124"/>
      <c r="FK411" s="124"/>
      <c r="FL411" s="124"/>
      <c r="FM411" s="124"/>
      <c r="FN411" s="124"/>
      <c r="FO411" s="124"/>
      <c r="FP411" s="124"/>
      <c r="FQ411" s="124"/>
      <c r="FR411" s="124"/>
      <c r="FS411" s="124"/>
      <c r="FT411" s="124"/>
      <c r="FU411" s="124"/>
      <c r="FV411" s="124"/>
      <c r="FW411" s="124"/>
      <c r="FX411" s="124"/>
      <c r="FY411" s="124"/>
      <c r="FZ411" s="124"/>
      <c r="GA411" s="124"/>
      <c r="GB411" s="124"/>
      <c r="GC411" s="124"/>
      <c r="GD411" s="124"/>
      <c r="GE411" s="124"/>
      <c r="GF411" s="124"/>
      <c r="GG411" s="124"/>
      <c r="GH411" s="124"/>
      <c r="GI411" s="124"/>
      <c r="GJ411" s="124"/>
      <c r="GK411" s="124"/>
      <c r="GL411" s="124"/>
      <c r="GM411" s="124"/>
      <c r="GN411" s="124"/>
      <c r="GO411" s="124"/>
      <c r="GP411" s="124"/>
      <c r="GQ411" s="124"/>
      <c r="GR411" s="124"/>
      <c r="GS411" s="124"/>
      <c r="GT411" s="124"/>
      <c r="GU411" s="124"/>
      <c r="GV411" s="124"/>
      <c r="GW411" s="124"/>
      <c r="GX411" s="124"/>
      <c r="GY411" s="124"/>
      <c r="GZ411" s="124"/>
      <c r="HA411" s="124"/>
      <c r="HB411" s="124"/>
      <c r="HC411" s="124"/>
      <c r="HD411" s="124"/>
      <c r="HE411" s="124"/>
      <c r="HF411" s="124"/>
      <c r="HG411" s="124"/>
      <c r="HH411" s="124"/>
      <c r="HI411" s="124"/>
      <c r="HJ411" s="124"/>
      <c r="HK411" s="124"/>
      <c r="HL411" s="124"/>
      <c r="HM411" s="124"/>
      <c r="HN411" s="124"/>
      <c r="HO411" s="124"/>
      <c r="HP411" s="124"/>
      <c r="HQ411" s="124"/>
    </row>
    <row r="412" spans="1:242" s="122" customFormat="1">
      <c r="A412" s="93" t="s">
        <v>2183</v>
      </c>
      <c r="B412" s="111" t="s">
        <v>2184</v>
      </c>
      <c r="C412" s="123" t="s">
        <v>35</v>
      </c>
      <c r="D412" s="58">
        <v>1083997.07</v>
      </c>
      <c r="E412" s="58">
        <v>1420845.31</v>
      </c>
      <c r="F412" s="58">
        <v>952362.76</v>
      </c>
      <c r="G412" s="58">
        <v>995623.1</v>
      </c>
      <c r="H412" s="58">
        <v>1196601.8799999999</v>
      </c>
      <c r="I412" s="58"/>
      <c r="J412" s="58"/>
      <c r="K412" s="58"/>
      <c r="L412" s="58"/>
      <c r="M412" s="58"/>
      <c r="N412" s="58"/>
      <c r="O412" s="58"/>
      <c r="P412" s="58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4"/>
      <c r="AI412" s="124"/>
      <c r="AJ412" s="124"/>
      <c r="AK412" s="124"/>
      <c r="AL412" s="124"/>
      <c r="AM412" s="124"/>
      <c r="AN412" s="124"/>
      <c r="AO412" s="124"/>
      <c r="AP412" s="124"/>
      <c r="AQ412" s="124"/>
      <c r="AR412" s="124"/>
      <c r="AS412" s="124"/>
      <c r="AT412" s="124"/>
      <c r="AU412" s="124"/>
      <c r="AV412" s="124"/>
      <c r="AW412" s="124"/>
      <c r="AX412" s="124"/>
      <c r="AY412" s="124"/>
      <c r="AZ412" s="124"/>
      <c r="BA412" s="124"/>
      <c r="BB412" s="124"/>
      <c r="BC412" s="124"/>
      <c r="BD412" s="124"/>
      <c r="BE412" s="124"/>
      <c r="BF412" s="124"/>
      <c r="BG412" s="124"/>
      <c r="BH412" s="124"/>
      <c r="BI412" s="124"/>
      <c r="BJ412" s="124"/>
      <c r="BK412" s="124"/>
      <c r="BL412" s="124"/>
      <c r="BM412" s="124"/>
      <c r="BN412" s="124"/>
      <c r="BO412" s="124"/>
      <c r="BP412" s="124"/>
      <c r="BQ412" s="124"/>
      <c r="BR412" s="124"/>
      <c r="BS412" s="124"/>
      <c r="BT412" s="124"/>
      <c r="BU412" s="124"/>
      <c r="BV412" s="124"/>
      <c r="BW412" s="124"/>
      <c r="BX412" s="124"/>
      <c r="BY412" s="124"/>
      <c r="BZ412" s="124"/>
      <c r="CA412" s="124"/>
      <c r="CB412" s="124"/>
      <c r="CC412" s="124"/>
      <c r="CD412" s="124"/>
      <c r="CE412" s="124"/>
      <c r="CF412" s="124"/>
      <c r="CG412" s="124"/>
      <c r="CH412" s="124"/>
      <c r="CI412" s="124"/>
      <c r="CJ412" s="124"/>
      <c r="CK412" s="124"/>
      <c r="CL412" s="124"/>
      <c r="CM412" s="124"/>
      <c r="CN412" s="124"/>
      <c r="CO412" s="124"/>
      <c r="CP412" s="124"/>
      <c r="CQ412" s="124"/>
      <c r="CR412" s="124"/>
      <c r="CS412" s="124"/>
      <c r="CT412" s="124"/>
      <c r="CU412" s="124"/>
      <c r="CV412" s="124"/>
      <c r="CW412" s="124"/>
      <c r="CX412" s="124"/>
      <c r="CY412" s="124"/>
      <c r="CZ412" s="124"/>
      <c r="DA412" s="124"/>
      <c r="DB412" s="124"/>
      <c r="DC412" s="124"/>
      <c r="DD412" s="124"/>
      <c r="DE412" s="124"/>
      <c r="DF412" s="124"/>
      <c r="DG412" s="124"/>
      <c r="DH412" s="124"/>
      <c r="DI412" s="124"/>
      <c r="DJ412" s="124"/>
      <c r="DK412" s="124"/>
      <c r="DL412" s="124"/>
      <c r="DM412" s="124"/>
      <c r="DN412" s="124"/>
      <c r="DO412" s="124"/>
      <c r="DP412" s="124"/>
      <c r="DQ412" s="124"/>
      <c r="DR412" s="124"/>
      <c r="DS412" s="124"/>
      <c r="DT412" s="124"/>
      <c r="DU412" s="124"/>
      <c r="DV412" s="124"/>
      <c r="DW412" s="124"/>
      <c r="DX412" s="124"/>
      <c r="DY412" s="124"/>
      <c r="DZ412" s="124"/>
      <c r="EA412" s="124"/>
      <c r="EB412" s="124"/>
      <c r="EC412" s="124"/>
      <c r="ED412" s="124"/>
      <c r="EE412" s="124"/>
      <c r="EF412" s="124"/>
      <c r="EG412" s="124"/>
      <c r="EH412" s="124"/>
      <c r="EI412" s="124"/>
      <c r="EJ412" s="124"/>
      <c r="EK412" s="124"/>
      <c r="EL412" s="124"/>
      <c r="EM412" s="124"/>
      <c r="EN412" s="124"/>
      <c r="EO412" s="124"/>
      <c r="EP412" s="124"/>
      <c r="EQ412" s="124"/>
      <c r="ER412" s="124"/>
      <c r="ES412" s="124"/>
      <c r="ET412" s="124"/>
      <c r="EU412" s="124"/>
      <c r="EV412" s="124"/>
      <c r="EW412" s="124"/>
      <c r="EX412" s="124"/>
      <c r="EY412" s="124"/>
      <c r="EZ412" s="124"/>
      <c r="FA412" s="124"/>
      <c r="FB412" s="124"/>
      <c r="FC412" s="124"/>
      <c r="FD412" s="124"/>
      <c r="FE412" s="124"/>
      <c r="FF412" s="124"/>
      <c r="FG412" s="124"/>
      <c r="FH412" s="124"/>
      <c r="FI412" s="124"/>
      <c r="FJ412" s="124"/>
      <c r="FK412" s="124"/>
      <c r="FL412" s="124"/>
      <c r="FM412" s="124"/>
      <c r="FN412" s="124"/>
      <c r="FO412" s="124"/>
      <c r="FP412" s="124"/>
      <c r="FQ412" s="124"/>
      <c r="FR412" s="124"/>
      <c r="FS412" s="124"/>
      <c r="FT412" s="124"/>
      <c r="FU412" s="124"/>
      <c r="FV412" s="124"/>
      <c r="FW412" s="124"/>
      <c r="FX412" s="124"/>
      <c r="FY412" s="124"/>
      <c r="FZ412" s="124"/>
      <c r="GA412" s="124"/>
      <c r="GB412" s="124"/>
      <c r="GC412" s="124"/>
      <c r="GD412" s="124"/>
      <c r="GE412" s="124"/>
      <c r="GF412" s="124"/>
      <c r="GG412" s="124"/>
      <c r="GH412" s="124"/>
      <c r="GI412" s="124"/>
      <c r="GJ412" s="124"/>
      <c r="GK412" s="124"/>
      <c r="GL412" s="124"/>
      <c r="GM412" s="124"/>
      <c r="GN412" s="124"/>
      <c r="GO412" s="124"/>
      <c r="GP412" s="124"/>
      <c r="GQ412" s="124"/>
      <c r="GR412" s="124"/>
      <c r="GS412" s="124"/>
      <c r="GT412" s="124"/>
      <c r="GU412" s="124"/>
      <c r="GV412" s="124"/>
      <c r="GW412" s="124"/>
      <c r="GX412" s="124"/>
      <c r="GY412" s="124"/>
      <c r="GZ412" s="124"/>
      <c r="HA412" s="124"/>
      <c r="HB412" s="124"/>
      <c r="HC412" s="124"/>
      <c r="HD412" s="124"/>
      <c r="HE412" s="124"/>
      <c r="HF412" s="124"/>
      <c r="HG412" s="124"/>
      <c r="HH412" s="124"/>
      <c r="HI412" s="124"/>
      <c r="HJ412" s="124"/>
      <c r="HK412" s="124"/>
      <c r="HL412" s="124"/>
      <c r="HM412" s="124"/>
      <c r="HN412" s="124"/>
      <c r="HO412" s="124"/>
      <c r="HP412" s="124"/>
      <c r="HQ412" s="124"/>
    </row>
    <row r="413" spans="1:242" s="122" customFormat="1">
      <c r="A413" s="93" t="s">
        <v>2185</v>
      </c>
      <c r="B413" s="111" t="s">
        <v>2186</v>
      </c>
      <c r="C413" s="123" t="s">
        <v>249</v>
      </c>
      <c r="D413" s="58">
        <v>1445329.35</v>
      </c>
      <c r="E413" s="58">
        <v>1894460.37</v>
      </c>
      <c r="F413" s="58">
        <v>1269816.97</v>
      </c>
      <c r="G413" s="58">
        <v>1327497.4099999999</v>
      </c>
      <c r="H413" s="58">
        <v>1595469.12</v>
      </c>
      <c r="I413" s="58"/>
      <c r="J413" s="58"/>
      <c r="K413" s="58"/>
      <c r="L413" s="58"/>
      <c r="M413" s="58"/>
      <c r="N413" s="58"/>
      <c r="O413" s="58"/>
      <c r="P413" s="58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4"/>
      <c r="AL413" s="124"/>
      <c r="AM413" s="124"/>
      <c r="AN413" s="124"/>
      <c r="AO413" s="124"/>
      <c r="AP413" s="124"/>
      <c r="AQ413" s="124"/>
      <c r="AR413" s="124"/>
      <c r="AS413" s="124"/>
      <c r="AT413" s="124"/>
      <c r="AU413" s="124"/>
      <c r="AV413" s="124"/>
      <c r="AW413" s="124"/>
      <c r="AX413" s="124"/>
      <c r="AY413" s="124"/>
      <c r="AZ413" s="124"/>
      <c r="BA413" s="124"/>
      <c r="BB413" s="124"/>
      <c r="BC413" s="124"/>
      <c r="BD413" s="124"/>
      <c r="BE413" s="124"/>
      <c r="BF413" s="124"/>
      <c r="BG413" s="124"/>
      <c r="BH413" s="124"/>
      <c r="BI413" s="124"/>
      <c r="BJ413" s="124"/>
      <c r="BK413" s="124"/>
      <c r="BL413" s="124"/>
      <c r="BM413" s="124"/>
      <c r="BN413" s="124"/>
      <c r="BO413" s="124"/>
      <c r="BP413" s="124"/>
      <c r="BQ413" s="124"/>
      <c r="BR413" s="124"/>
      <c r="BS413" s="124"/>
      <c r="BT413" s="124"/>
      <c r="BU413" s="124"/>
      <c r="BV413" s="124"/>
      <c r="BW413" s="124"/>
      <c r="BX413" s="124"/>
      <c r="BY413" s="124"/>
      <c r="BZ413" s="124"/>
      <c r="CA413" s="124"/>
      <c r="CB413" s="124"/>
      <c r="CC413" s="124"/>
      <c r="CD413" s="124"/>
      <c r="CE413" s="124"/>
      <c r="CF413" s="124"/>
      <c r="CG413" s="124"/>
      <c r="CH413" s="124"/>
      <c r="CI413" s="124"/>
      <c r="CJ413" s="124"/>
      <c r="CK413" s="124"/>
      <c r="CL413" s="124"/>
      <c r="CM413" s="124"/>
      <c r="CN413" s="124"/>
      <c r="CO413" s="124"/>
      <c r="CP413" s="124"/>
      <c r="CQ413" s="124"/>
      <c r="CR413" s="124"/>
      <c r="CS413" s="124"/>
      <c r="CT413" s="124"/>
      <c r="CU413" s="124"/>
      <c r="CV413" s="124"/>
      <c r="CW413" s="124"/>
      <c r="CX413" s="124"/>
      <c r="CY413" s="124"/>
      <c r="CZ413" s="124"/>
      <c r="DA413" s="124"/>
      <c r="DB413" s="124"/>
      <c r="DC413" s="124"/>
      <c r="DD413" s="124"/>
      <c r="DE413" s="124"/>
      <c r="DF413" s="124"/>
      <c r="DG413" s="124"/>
      <c r="DH413" s="124"/>
      <c r="DI413" s="124"/>
      <c r="DJ413" s="124"/>
      <c r="DK413" s="124"/>
      <c r="DL413" s="124"/>
      <c r="DM413" s="124"/>
      <c r="DN413" s="124"/>
      <c r="DO413" s="124"/>
      <c r="DP413" s="124"/>
      <c r="DQ413" s="124"/>
      <c r="DR413" s="124"/>
      <c r="DS413" s="124"/>
      <c r="DT413" s="124"/>
      <c r="DU413" s="124"/>
      <c r="DV413" s="124"/>
      <c r="DW413" s="124"/>
      <c r="DX413" s="124"/>
      <c r="DY413" s="124"/>
      <c r="DZ413" s="124"/>
      <c r="EA413" s="124"/>
      <c r="EB413" s="124"/>
      <c r="EC413" s="124"/>
      <c r="ED413" s="124"/>
      <c r="EE413" s="124"/>
      <c r="EF413" s="124"/>
      <c r="EG413" s="124"/>
      <c r="EH413" s="124"/>
      <c r="EI413" s="124"/>
      <c r="EJ413" s="124"/>
      <c r="EK413" s="124"/>
      <c r="EL413" s="124"/>
      <c r="EM413" s="124"/>
      <c r="EN413" s="124"/>
      <c r="EO413" s="124"/>
      <c r="EP413" s="124"/>
      <c r="EQ413" s="124"/>
      <c r="ER413" s="124"/>
      <c r="ES413" s="124"/>
      <c r="ET413" s="124"/>
      <c r="EU413" s="124"/>
      <c r="EV413" s="124"/>
      <c r="EW413" s="124"/>
      <c r="EX413" s="124"/>
      <c r="EY413" s="124"/>
      <c r="EZ413" s="124"/>
      <c r="FA413" s="124"/>
      <c r="FB413" s="124"/>
      <c r="FC413" s="124"/>
      <c r="FD413" s="124"/>
      <c r="FE413" s="124"/>
      <c r="FF413" s="124"/>
      <c r="FG413" s="124"/>
      <c r="FH413" s="124"/>
      <c r="FI413" s="124"/>
      <c r="FJ413" s="124"/>
      <c r="FK413" s="124"/>
      <c r="FL413" s="124"/>
      <c r="FM413" s="124"/>
      <c r="FN413" s="124"/>
      <c r="FO413" s="124"/>
      <c r="FP413" s="124"/>
      <c r="FQ413" s="124"/>
      <c r="FR413" s="124"/>
      <c r="FS413" s="124"/>
      <c r="FT413" s="124"/>
      <c r="FU413" s="124"/>
      <c r="FV413" s="124"/>
      <c r="FW413" s="124"/>
      <c r="FX413" s="124"/>
      <c r="FY413" s="124"/>
      <c r="FZ413" s="124"/>
      <c r="GA413" s="124"/>
      <c r="GB413" s="124"/>
      <c r="GC413" s="124"/>
      <c r="GD413" s="124"/>
      <c r="GE413" s="124"/>
      <c r="GF413" s="124"/>
      <c r="GG413" s="124"/>
      <c r="GH413" s="124"/>
      <c r="GI413" s="124"/>
      <c r="GJ413" s="124"/>
      <c r="GK413" s="124"/>
      <c r="GL413" s="124"/>
      <c r="GM413" s="124"/>
      <c r="GN413" s="124"/>
      <c r="GO413" s="124"/>
      <c r="GP413" s="124"/>
      <c r="GQ413" s="124"/>
      <c r="GR413" s="124"/>
      <c r="GS413" s="124"/>
      <c r="GT413" s="124"/>
      <c r="GU413" s="124"/>
      <c r="GV413" s="124"/>
      <c r="GW413" s="124"/>
      <c r="GX413" s="124"/>
      <c r="GY413" s="124"/>
      <c r="GZ413" s="124"/>
      <c r="HA413" s="124"/>
      <c r="HB413" s="124"/>
      <c r="HC413" s="124"/>
      <c r="HD413" s="124"/>
      <c r="HE413" s="124"/>
      <c r="HF413" s="124"/>
      <c r="HG413" s="124"/>
      <c r="HH413" s="124"/>
      <c r="HI413" s="124"/>
      <c r="HJ413" s="124"/>
      <c r="HK413" s="124"/>
      <c r="HL413" s="124"/>
      <c r="HM413" s="124"/>
      <c r="HN413" s="124"/>
      <c r="HO413" s="124"/>
      <c r="HP413" s="124"/>
      <c r="HQ413" s="124"/>
    </row>
    <row r="414" spans="1:242" s="124" customFormat="1" ht="25.5" customHeight="1">
      <c r="A414" s="95" t="s">
        <v>2187</v>
      </c>
      <c r="B414" s="110" t="s">
        <v>2188</v>
      </c>
      <c r="C414" s="123"/>
      <c r="D414" s="56">
        <f t="shared" ref="D414" si="322">D415</f>
        <v>0</v>
      </c>
      <c r="E414" s="56">
        <f>E415</f>
        <v>0</v>
      </c>
      <c r="F414" s="56">
        <f t="shared" ref="F414:P414" si="323">F415</f>
        <v>0</v>
      </c>
      <c r="G414" s="56">
        <f t="shared" si="323"/>
        <v>0</v>
      </c>
      <c r="H414" s="56">
        <f t="shared" si="323"/>
        <v>0</v>
      </c>
      <c r="I414" s="56">
        <f t="shared" si="323"/>
        <v>0</v>
      </c>
      <c r="J414" s="56">
        <f t="shared" si="323"/>
        <v>0</v>
      </c>
      <c r="K414" s="56">
        <f t="shared" si="323"/>
        <v>0</v>
      </c>
      <c r="L414" s="56">
        <f t="shared" si="323"/>
        <v>0</v>
      </c>
      <c r="M414" s="56">
        <f t="shared" si="323"/>
        <v>0</v>
      </c>
      <c r="N414" s="56">
        <f t="shared" si="323"/>
        <v>0</v>
      </c>
      <c r="O414" s="56">
        <f t="shared" si="323"/>
        <v>0</v>
      </c>
      <c r="P414" s="56">
        <f t="shared" si="323"/>
        <v>0</v>
      </c>
      <c r="HR414" s="122"/>
      <c r="HS414" s="122"/>
      <c r="HT414" s="122"/>
      <c r="HU414" s="122"/>
      <c r="HV414" s="122"/>
      <c r="HW414" s="122"/>
      <c r="HX414" s="122"/>
      <c r="HY414" s="122"/>
      <c r="HZ414" s="122"/>
      <c r="IA414" s="122"/>
      <c r="IB414" s="122"/>
      <c r="IC414" s="122"/>
      <c r="ID414" s="122"/>
      <c r="IE414" s="122"/>
      <c r="IF414" s="122"/>
      <c r="IG414" s="122"/>
      <c r="IH414" s="122"/>
    </row>
    <row r="415" spans="1:242" s="124" customFormat="1" ht="25.5" customHeight="1">
      <c r="A415" s="93" t="s">
        <v>2189</v>
      </c>
      <c r="B415" s="111" t="s">
        <v>2190</v>
      </c>
      <c r="C415" s="123"/>
      <c r="D415" s="58">
        <f t="shared" ref="D415:J415" si="324">SUM(D416:D418)</f>
        <v>0</v>
      </c>
      <c r="E415" s="58">
        <f t="shared" si="324"/>
        <v>0</v>
      </c>
      <c r="F415" s="58">
        <f t="shared" si="324"/>
        <v>0</v>
      </c>
      <c r="G415" s="58">
        <f t="shared" si="324"/>
        <v>0</v>
      </c>
      <c r="H415" s="58">
        <f t="shared" si="324"/>
        <v>0</v>
      </c>
      <c r="I415" s="58">
        <f t="shared" si="324"/>
        <v>0</v>
      </c>
      <c r="J415" s="58">
        <f t="shared" si="324"/>
        <v>0</v>
      </c>
      <c r="K415" s="58">
        <f t="shared" ref="K415:P415" si="325">SUM(K416:K418)</f>
        <v>0</v>
      </c>
      <c r="L415" s="58">
        <f t="shared" si="325"/>
        <v>0</v>
      </c>
      <c r="M415" s="58">
        <f t="shared" si="325"/>
        <v>0</v>
      </c>
      <c r="N415" s="58">
        <f t="shared" si="325"/>
        <v>0</v>
      </c>
      <c r="O415" s="58">
        <f t="shared" si="325"/>
        <v>0</v>
      </c>
      <c r="P415" s="58">
        <f t="shared" si="325"/>
        <v>0</v>
      </c>
      <c r="HR415" s="122"/>
      <c r="HS415" s="122"/>
      <c r="HT415" s="122"/>
      <c r="HU415" s="122"/>
      <c r="HV415" s="122"/>
      <c r="HW415" s="122"/>
      <c r="HX415" s="122"/>
      <c r="HY415" s="122"/>
      <c r="HZ415" s="122"/>
      <c r="IA415" s="122"/>
      <c r="IB415" s="122"/>
      <c r="IC415" s="122"/>
      <c r="ID415" s="122"/>
      <c r="IE415" s="122"/>
      <c r="IF415" s="122"/>
      <c r="IG415" s="122"/>
      <c r="IH415" s="122"/>
    </row>
    <row r="416" spans="1:242" s="122" customFormat="1" ht="18">
      <c r="A416" s="93" t="s">
        <v>2191</v>
      </c>
      <c r="B416" s="111" t="s">
        <v>2192</v>
      </c>
      <c r="C416" s="123" t="s">
        <v>29</v>
      </c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124"/>
      <c r="AL416" s="124"/>
      <c r="AM416" s="124"/>
      <c r="AN416" s="124"/>
      <c r="AO416" s="124"/>
      <c r="AP416" s="124"/>
      <c r="AQ416" s="124"/>
      <c r="AR416" s="124"/>
      <c r="AS416" s="124"/>
      <c r="AT416" s="124"/>
      <c r="AU416" s="124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24"/>
      <c r="CD416" s="124"/>
      <c r="CE416" s="124"/>
      <c r="CF416" s="124"/>
      <c r="CG416" s="124"/>
      <c r="CH416" s="124"/>
      <c r="CI416" s="124"/>
      <c r="CJ416" s="124"/>
      <c r="CK416" s="124"/>
      <c r="CL416" s="124"/>
      <c r="CM416" s="124"/>
      <c r="CN416" s="124"/>
      <c r="CO416" s="124"/>
      <c r="CP416" s="124"/>
      <c r="CQ416" s="124"/>
      <c r="CR416" s="124"/>
      <c r="CS416" s="124"/>
      <c r="CT416" s="124"/>
      <c r="CU416" s="124"/>
      <c r="CV416" s="124"/>
      <c r="CW416" s="124"/>
      <c r="CX416" s="124"/>
      <c r="CY416" s="124"/>
      <c r="CZ416" s="124"/>
      <c r="DA416" s="124"/>
      <c r="DB416" s="124"/>
      <c r="DC416" s="124"/>
      <c r="DD416" s="124"/>
      <c r="DE416" s="124"/>
      <c r="DF416" s="124"/>
      <c r="DG416" s="124"/>
      <c r="DH416" s="124"/>
      <c r="DI416" s="124"/>
      <c r="DJ416" s="124"/>
      <c r="DK416" s="124"/>
      <c r="DL416" s="124"/>
      <c r="DM416" s="124"/>
      <c r="DN416" s="124"/>
      <c r="DO416" s="124"/>
      <c r="DP416" s="124"/>
      <c r="DQ416" s="124"/>
      <c r="DR416" s="124"/>
      <c r="DS416" s="124"/>
      <c r="DT416" s="124"/>
      <c r="DU416" s="124"/>
      <c r="DV416" s="124"/>
      <c r="DW416" s="124"/>
      <c r="DX416" s="124"/>
      <c r="DY416" s="124"/>
      <c r="DZ416" s="124"/>
      <c r="EA416" s="124"/>
      <c r="EB416" s="124"/>
      <c r="EC416" s="124"/>
      <c r="ED416" s="124"/>
      <c r="EE416" s="124"/>
      <c r="EF416" s="124"/>
      <c r="EG416" s="124"/>
      <c r="EH416" s="124"/>
      <c r="EI416" s="124"/>
      <c r="EJ416" s="124"/>
      <c r="EK416" s="124"/>
      <c r="EL416" s="124"/>
      <c r="EM416" s="124"/>
      <c r="EN416" s="124"/>
      <c r="EO416" s="124"/>
      <c r="EP416" s="124"/>
      <c r="EQ416" s="124"/>
      <c r="ER416" s="124"/>
      <c r="ES416" s="124"/>
      <c r="ET416" s="124"/>
      <c r="EU416" s="124"/>
      <c r="EV416" s="124"/>
      <c r="EW416" s="124"/>
      <c r="EX416" s="124"/>
      <c r="EY416" s="124"/>
      <c r="EZ416" s="124"/>
      <c r="FA416" s="124"/>
      <c r="FB416" s="124"/>
      <c r="FC416" s="124"/>
      <c r="FD416" s="124"/>
      <c r="FE416" s="124"/>
      <c r="FF416" s="124"/>
      <c r="FG416" s="124"/>
      <c r="FH416" s="124"/>
      <c r="FI416" s="124"/>
      <c r="FJ416" s="124"/>
      <c r="FK416" s="124"/>
      <c r="FL416" s="124"/>
      <c r="FM416" s="124"/>
      <c r="FN416" s="124"/>
      <c r="FO416" s="124"/>
      <c r="FP416" s="124"/>
      <c r="FQ416" s="124"/>
      <c r="FR416" s="124"/>
      <c r="FS416" s="124"/>
      <c r="FT416" s="124"/>
      <c r="FU416" s="124"/>
      <c r="FV416" s="124"/>
      <c r="FW416" s="124"/>
      <c r="FX416" s="124"/>
      <c r="FY416" s="124"/>
      <c r="FZ416" s="124"/>
      <c r="GA416" s="124"/>
      <c r="GB416" s="124"/>
      <c r="GC416" s="124"/>
      <c r="GD416" s="124"/>
      <c r="GE416" s="124"/>
      <c r="GF416" s="124"/>
      <c r="GG416" s="124"/>
      <c r="GH416" s="124"/>
      <c r="GI416" s="124"/>
      <c r="GJ416" s="124"/>
      <c r="GK416" s="124"/>
      <c r="GL416" s="124"/>
      <c r="GM416" s="124"/>
      <c r="GN416" s="124"/>
      <c r="GO416" s="124"/>
      <c r="GP416" s="124"/>
      <c r="GQ416" s="124"/>
      <c r="GR416" s="124"/>
      <c r="GS416" s="124"/>
      <c r="GT416" s="124"/>
      <c r="GU416" s="124"/>
      <c r="GV416" s="124"/>
      <c r="GW416" s="124"/>
      <c r="GX416" s="124"/>
      <c r="GY416" s="124"/>
      <c r="GZ416" s="124"/>
      <c r="HA416" s="124"/>
      <c r="HB416" s="124"/>
      <c r="HC416" s="124"/>
      <c r="HD416" s="124"/>
      <c r="HE416" s="124"/>
      <c r="HF416" s="124"/>
      <c r="HG416" s="124"/>
      <c r="HH416" s="124"/>
      <c r="HI416" s="124"/>
      <c r="HJ416" s="124"/>
      <c r="HK416" s="124"/>
      <c r="HL416" s="124"/>
      <c r="HM416" s="124"/>
      <c r="HN416" s="124"/>
      <c r="HO416" s="124"/>
      <c r="HP416" s="124"/>
      <c r="HQ416" s="124"/>
    </row>
    <row r="417" spans="1:242" s="122" customFormat="1" ht="18">
      <c r="A417" s="93" t="s">
        <v>2193</v>
      </c>
      <c r="B417" s="111" t="s">
        <v>2194</v>
      </c>
      <c r="C417" s="123" t="s">
        <v>32</v>
      </c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  <c r="CD417" s="124"/>
      <c r="CE417" s="124"/>
      <c r="CF417" s="124"/>
      <c r="CG417" s="124"/>
      <c r="CH417" s="124"/>
      <c r="CI417" s="124"/>
      <c r="CJ417" s="124"/>
      <c r="CK417" s="124"/>
      <c r="CL417" s="124"/>
      <c r="CM417" s="124"/>
      <c r="CN417" s="124"/>
      <c r="CO417" s="124"/>
      <c r="CP417" s="124"/>
      <c r="CQ417" s="124"/>
      <c r="CR417" s="124"/>
      <c r="CS417" s="124"/>
      <c r="CT417" s="124"/>
      <c r="CU417" s="124"/>
      <c r="CV417" s="124"/>
      <c r="CW417" s="124"/>
      <c r="CX417" s="124"/>
      <c r="CY417" s="124"/>
      <c r="CZ417" s="124"/>
      <c r="DA417" s="124"/>
      <c r="DB417" s="124"/>
      <c r="DC417" s="124"/>
      <c r="DD417" s="124"/>
      <c r="DE417" s="124"/>
      <c r="DF417" s="124"/>
      <c r="DG417" s="124"/>
      <c r="DH417" s="124"/>
      <c r="DI417" s="124"/>
      <c r="DJ417" s="124"/>
      <c r="DK417" s="124"/>
      <c r="DL417" s="124"/>
      <c r="DM417" s="124"/>
      <c r="DN417" s="124"/>
      <c r="DO417" s="124"/>
      <c r="DP417" s="124"/>
      <c r="DQ417" s="124"/>
      <c r="DR417" s="124"/>
      <c r="DS417" s="124"/>
      <c r="DT417" s="124"/>
      <c r="DU417" s="124"/>
      <c r="DV417" s="124"/>
      <c r="DW417" s="124"/>
      <c r="DX417" s="124"/>
      <c r="DY417" s="124"/>
      <c r="DZ417" s="124"/>
      <c r="EA417" s="124"/>
      <c r="EB417" s="124"/>
      <c r="EC417" s="124"/>
      <c r="ED417" s="124"/>
      <c r="EE417" s="124"/>
      <c r="EF417" s="124"/>
      <c r="EG417" s="124"/>
      <c r="EH417" s="124"/>
      <c r="EI417" s="124"/>
      <c r="EJ417" s="124"/>
      <c r="EK417" s="124"/>
      <c r="EL417" s="124"/>
      <c r="EM417" s="124"/>
      <c r="EN417" s="124"/>
      <c r="EO417" s="124"/>
      <c r="EP417" s="124"/>
      <c r="EQ417" s="124"/>
      <c r="ER417" s="124"/>
      <c r="ES417" s="124"/>
      <c r="ET417" s="124"/>
      <c r="EU417" s="124"/>
      <c r="EV417" s="124"/>
      <c r="EW417" s="124"/>
      <c r="EX417" s="124"/>
      <c r="EY417" s="124"/>
      <c r="EZ417" s="124"/>
      <c r="FA417" s="124"/>
      <c r="FB417" s="124"/>
      <c r="FC417" s="124"/>
      <c r="FD417" s="124"/>
      <c r="FE417" s="124"/>
      <c r="FF417" s="124"/>
      <c r="FG417" s="124"/>
      <c r="FH417" s="124"/>
      <c r="FI417" s="124"/>
      <c r="FJ417" s="124"/>
      <c r="FK417" s="124"/>
      <c r="FL417" s="124"/>
      <c r="FM417" s="124"/>
      <c r="FN417" s="124"/>
      <c r="FO417" s="124"/>
      <c r="FP417" s="124"/>
      <c r="FQ417" s="124"/>
      <c r="FR417" s="124"/>
      <c r="FS417" s="124"/>
      <c r="FT417" s="124"/>
      <c r="FU417" s="124"/>
      <c r="FV417" s="124"/>
      <c r="FW417" s="124"/>
      <c r="FX417" s="124"/>
      <c r="FY417" s="124"/>
      <c r="FZ417" s="124"/>
      <c r="GA417" s="124"/>
      <c r="GB417" s="124"/>
      <c r="GC417" s="124"/>
      <c r="GD417" s="124"/>
      <c r="GE417" s="124"/>
      <c r="GF417" s="124"/>
      <c r="GG417" s="124"/>
      <c r="GH417" s="124"/>
      <c r="GI417" s="124"/>
      <c r="GJ417" s="124"/>
      <c r="GK417" s="124"/>
      <c r="GL417" s="124"/>
      <c r="GM417" s="124"/>
      <c r="GN417" s="124"/>
      <c r="GO417" s="124"/>
      <c r="GP417" s="124"/>
      <c r="GQ417" s="124"/>
      <c r="GR417" s="124"/>
      <c r="GS417" s="124"/>
      <c r="GT417" s="124"/>
      <c r="GU417" s="124"/>
      <c r="GV417" s="124"/>
      <c r="GW417" s="124"/>
      <c r="GX417" s="124"/>
      <c r="GY417" s="124"/>
      <c r="GZ417" s="124"/>
      <c r="HA417" s="124"/>
      <c r="HB417" s="124"/>
      <c r="HC417" s="124"/>
      <c r="HD417" s="124"/>
      <c r="HE417" s="124"/>
      <c r="HF417" s="124"/>
      <c r="HG417" s="124"/>
      <c r="HH417" s="124"/>
      <c r="HI417" s="124"/>
      <c r="HJ417" s="124"/>
      <c r="HK417" s="124"/>
      <c r="HL417" s="124"/>
      <c r="HM417" s="124"/>
      <c r="HN417" s="124"/>
      <c r="HO417" s="124"/>
      <c r="HP417" s="124"/>
      <c r="HQ417" s="124"/>
    </row>
    <row r="418" spans="1:242" s="122" customFormat="1" ht="18">
      <c r="A418" s="93" t="s">
        <v>2195</v>
      </c>
      <c r="B418" s="111" t="s">
        <v>2196</v>
      </c>
      <c r="C418" s="123" t="s">
        <v>35</v>
      </c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124"/>
      <c r="AL418" s="124"/>
      <c r="AM418" s="124"/>
      <c r="AN418" s="124"/>
      <c r="AO418" s="124"/>
      <c r="AP418" s="124"/>
      <c r="AQ418" s="124"/>
      <c r="AR418" s="124"/>
      <c r="AS418" s="124"/>
      <c r="AT418" s="124"/>
      <c r="AU418" s="124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24"/>
      <c r="CD418" s="124"/>
      <c r="CE418" s="124"/>
      <c r="CF418" s="124"/>
      <c r="CG418" s="124"/>
      <c r="CH418" s="124"/>
      <c r="CI418" s="124"/>
      <c r="CJ418" s="124"/>
      <c r="CK418" s="124"/>
      <c r="CL418" s="124"/>
      <c r="CM418" s="124"/>
      <c r="CN418" s="124"/>
      <c r="CO418" s="124"/>
      <c r="CP418" s="124"/>
      <c r="CQ418" s="124"/>
      <c r="CR418" s="124"/>
      <c r="CS418" s="124"/>
      <c r="CT418" s="124"/>
      <c r="CU418" s="124"/>
      <c r="CV418" s="124"/>
      <c r="CW418" s="124"/>
      <c r="CX418" s="124"/>
      <c r="CY418" s="124"/>
      <c r="CZ418" s="124"/>
      <c r="DA418" s="124"/>
      <c r="DB418" s="124"/>
      <c r="DC418" s="124"/>
      <c r="DD418" s="124"/>
      <c r="DE418" s="124"/>
      <c r="DF418" s="124"/>
      <c r="DG418" s="124"/>
      <c r="DH418" s="124"/>
      <c r="DI418" s="124"/>
      <c r="DJ418" s="124"/>
      <c r="DK418" s="124"/>
      <c r="DL418" s="124"/>
      <c r="DM418" s="124"/>
      <c r="DN418" s="124"/>
      <c r="DO418" s="124"/>
      <c r="DP418" s="124"/>
      <c r="DQ418" s="124"/>
      <c r="DR418" s="124"/>
      <c r="DS418" s="124"/>
      <c r="DT418" s="124"/>
      <c r="DU418" s="124"/>
      <c r="DV418" s="124"/>
      <c r="DW418" s="124"/>
      <c r="DX418" s="124"/>
      <c r="DY418" s="124"/>
      <c r="DZ418" s="124"/>
      <c r="EA418" s="124"/>
      <c r="EB418" s="124"/>
      <c r="EC418" s="124"/>
      <c r="ED418" s="124"/>
      <c r="EE418" s="124"/>
      <c r="EF418" s="124"/>
      <c r="EG418" s="124"/>
      <c r="EH418" s="124"/>
      <c r="EI418" s="124"/>
      <c r="EJ418" s="124"/>
      <c r="EK418" s="124"/>
      <c r="EL418" s="124"/>
      <c r="EM418" s="124"/>
      <c r="EN418" s="124"/>
      <c r="EO418" s="124"/>
      <c r="EP418" s="124"/>
      <c r="EQ418" s="124"/>
      <c r="ER418" s="124"/>
      <c r="ES418" s="124"/>
      <c r="ET418" s="124"/>
      <c r="EU418" s="124"/>
      <c r="EV418" s="124"/>
      <c r="EW418" s="124"/>
      <c r="EX418" s="124"/>
      <c r="EY418" s="124"/>
      <c r="EZ418" s="124"/>
      <c r="FA418" s="124"/>
      <c r="FB418" s="124"/>
      <c r="FC418" s="124"/>
      <c r="FD418" s="124"/>
      <c r="FE418" s="124"/>
      <c r="FF418" s="124"/>
      <c r="FG418" s="124"/>
      <c r="FH418" s="124"/>
      <c r="FI418" s="124"/>
      <c r="FJ418" s="124"/>
      <c r="FK418" s="124"/>
      <c r="FL418" s="124"/>
      <c r="FM418" s="124"/>
      <c r="FN418" s="124"/>
      <c r="FO418" s="124"/>
      <c r="FP418" s="124"/>
      <c r="FQ418" s="124"/>
      <c r="FR418" s="124"/>
      <c r="FS418" s="124"/>
      <c r="FT418" s="124"/>
      <c r="FU418" s="124"/>
      <c r="FV418" s="124"/>
      <c r="FW418" s="124"/>
      <c r="FX418" s="124"/>
      <c r="FY418" s="124"/>
      <c r="FZ418" s="124"/>
      <c r="GA418" s="124"/>
      <c r="GB418" s="124"/>
      <c r="GC418" s="124"/>
      <c r="GD418" s="124"/>
      <c r="GE418" s="124"/>
      <c r="GF418" s="124"/>
      <c r="GG418" s="124"/>
      <c r="GH418" s="124"/>
      <c r="GI418" s="124"/>
      <c r="GJ418" s="124"/>
      <c r="GK418" s="124"/>
      <c r="GL418" s="124"/>
      <c r="GM418" s="124"/>
      <c r="GN418" s="124"/>
      <c r="GO418" s="124"/>
      <c r="GP418" s="124"/>
      <c r="GQ418" s="124"/>
      <c r="GR418" s="124"/>
      <c r="GS418" s="124"/>
      <c r="GT418" s="124"/>
      <c r="GU418" s="124"/>
      <c r="GV418" s="124"/>
      <c r="GW418" s="124"/>
      <c r="GX418" s="124"/>
      <c r="GY418" s="124"/>
      <c r="GZ418" s="124"/>
      <c r="HA418" s="124"/>
      <c r="HB418" s="124"/>
      <c r="HC418" s="124"/>
      <c r="HD418" s="124"/>
      <c r="HE418" s="124"/>
      <c r="HF418" s="124"/>
      <c r="HG418" s="124"/>
      <c r="HH418" s="124"/>
      <c r="HI418" s="124"/>
      <c r="HJ418" s="124"/>
      <c r="HK418" s="124"/>
      <c r="HL418" s="124"/>
      <c r="HM418" s="124"/>
      <c r="HN418" s="124"/>
      <c r="HO418" s="124"/>
      <c r="HP418" s="124"/>
      <c r="HQ418" s="124"/>
    </row>
    <row r="419" spans="1:242" s="124" customFormat="1" ht="25.5" customHeight="1">
      <c r="A419" s="95" t="s">
        <v>2197</v>
      </c>
      <c r="B419" s="110" t="s">
        <v>2198</v>
      </c>
      <c r="C419" s="123"/>
      <c r="D419" s="56">
        <f t="shared" ref="D419:P419" si="326">D420</f>
        <v>0</v>
      </c>
      <c r="E419" s="56">
        <f t="shared" si="326"/>
        <v>0</v>
      </c>
      <c r="F419" s="56">
        <f t="shared" si="326"/>
        <v>0</v>
      </c>
      <c r="G419" s="56">
        <f t="shared" si="326"/>
        <v>0</v>
      </c>
      <c r="H419" s="56">
        <f t="shared" si="326"/>
        <v>0</v>
      </c>
      <c r="I419" s="56">
        <f t="shared" si="326"/>
        <v>0</v>
      </c>
      <c r="J419" s="56">
        <f t="shared" si="326"/>
        <v>0</v>
      </c>
      <c r="K419" s="56">
        <f t="shared" si="326"/>
        <v>0</v>
      </c>
      <c r="L419" s="56">
        <f t="shared" si="326"/>
        <v>0</v>
      </c>
      <c r="M419" s="56">
        <f t="shared" si="326"/>
        <v>0</v>
      </c>
      <c r="N419" s="56">
        <f t="shared" si="326"/>
        <v>0</v>
      </c>
      <c r="O419" s="56">
        <f t="shared" si="326"/>
        <v>0</v>
      </c>
      <c r="P419" s="56">
        <f t="shared" si="326"/>
        <v>0</v>
      </c>
      <c r="HR419" s="122"/>
      <c r="HS419" s="122"/>
      <c r="HT419" s="122"/>
      <c r="HU419" s="122"/>
      <c r="HV419" s="122"/>
      <c r="HW419" s="122"/>
      <c r="HX419" s="122"/>
      <c r="HY419" s="122"/>
      <c r="HZ419" s="122"/>
      <c r="IA419" s="122"/>
      <c r="IB419" s="122"/>
      <c r="IC419" s="122"/>
      <c r="ID419" s="122"/>
      <c r="IE419" s="122"/>
      <c r="IF419" s="122"/>
      <c r="IG419" s="122"/>
      <c r="IH419" s="122"/>
    </row>
    <row r="420" spans="1:242" s="122" customFormat="1" ht="18">
      <c r="A420" s="93" t="s">
        <v>2199</v>
      </c>
      <c r="B420" s="111" t="s">
        <v>2200</v>
      </c>
      <c r="C420" s="123"/>
      <c r="D420" s="58">
        <f t="shared" ref="D420:J420" si="327">SUM(D421:D423)</f>
        <v>0</v>
      </c>
      <c r="E420" s="58">
        <f t="shared" si="327"/>
        <v>0</v>
      </c>
      <c r="F420" s="58">
        <f t="shared" si="327"/>
        <v>0</v>
      </c>
      <c r="G420" s="58">
        <f t="shared" si="327"/>
        <v>0</v>
      </c>
      <c r="H420" s="58">
        <f t="shared" si="327"/>
        <v>0</v>
      </c>
      <c r="I420" s="58">
        <f t="shared" si="327"/>
        <v>0</v>
      </c>
      <c r="J420" s="58">
        <f t="shared" si="327"/>
        <v>0</v>
      </c>
      <c r="K420" s="58">
        <f t="shared" ref="K420:P420" si="328">SUM(K421:K423)</f>
        <v>0</v>
      </c>
      <c r="L420" s="58">
        <f t="shared" si="328"/>
        <v>0</v>
      </c>
      <c r="M420" s="58">
        <f t="shared" si="328"/>
        <v>0</v>
      </c>
      <c r="N420" s="58">
        <f t="shared" si="328"/>
        <v>0</v>
      </c>
      <c r="O420" s="58">
        <f t="shared" si="328"/>
        <v>0</v>
      </c>
      <c r="P420" s="58">
        <f t="shared" si="328"/>
        <v>0</v>
      </c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24"/>
      <c r="CD420" s="124"/>
      <c r="CE420" s="124"/>
      <c r="CF420" s="124"/>
      <c r="CG420" s="124"/>
      <c r="CH420" s="124"/>
      <c r="CI420" s="124"/>
      <c r="CJ420" s="124"/>
      <c r="CK420" s="124"/>
      <c r="CL420" s="124"/>
      <c r="CM420" s="124"/>
      <c r="CN420" s="124"/>
      <c r="CO420" s="124"/>
      <c r="CP420" s="124"/>
      <c r="CQ420" s="124"/>
      <c r="CR420" s="124"/>
      <c r="CS420" s="124"/>
      <c r="CT420" s="124"/>
      <c r="CU420" s="124"/>
      <c r="CV420" s="124"/>
      <c r="CW420" s="124"/>
      <c r="CX420" s="124"/>
      <c r="CY420" s="124"/>
      <c r="CZ420" s="124"/>
      <c r="DA420" s="124"/>
      <c r="DB420" s="124"/>
      <c r="DC420" s="124"/>
      <c r="DD420" s="124"/>
      <c r="DE420" s="124"/>
      <c r="DF420" s="124"/>
      <c r="DG420" s="124"/>
      <c r="DH420" s="124"/>
      <c r="DI420" s="124"/>
      <c r="DJ420" s="124"/>
      <c r="DK420" s="124"/>
      <c r="DL420" s="124"/>
      <c r="DM420" s="124"/>
      <c r="DN420" s="124"/>
      <c r="DO420" s="124"/>
      <c r="DP420" s="124"/>
      <c r="DQ420" s="124"/>
      <c r="DR420" s="124"/>
      <c r="DS420" s="124"/>
      <c r="DT420" s="124"/>
      <c r="DU420" s="124"/>
      <c r="DV420" s="124"/>
      <c r="DW420" s="124"/>
      <c r="DX420" s="124"/>
      <c r="DY420" s="124"/>
      <c r="DZ420" s="124"/>
      <c r="EA420" s="124"/>
      <c r="EB420" s="124"/>
      <c r="EC420" s="124"/>
      <c r="ED420" s="124"/>
      <c r="EE420" s="124"/>
      <c r="EF420" s="124"/>
      <c r="EG420" s="124"/>
      <c r="EH420" s="124"/>
      <c r="EI420" s="124"/>
      <c r="EJ420" s="124"/>
      <c r="EK420" s="124"/>
      <c r="EL420" s="124"/>
      <c r="EM420" s="124"/>
      <c r="EN420" s="124"/>
      <c r="EO420" s="124"/>
      <c r="EP420" s="124"/>
      <c r="EQ420" s="124"/>
      <c r="ER420" s="124"/>
      <c r="ES420" s="124"/>
      <c r="ET420" s="124"/>
      <c r="EU420" s="124"/>
      <c r="EV420" s="124"/>
      <c r="EW420" s="124"/>
      <c r="EX420" s="124"/>
      <c r="EY420" s="124"/>
      <c r="EZ420" s="124"/>
      <c r="FA420" s="124"/>
      <c r="FB420" s="124"/>
      <c r="FC420" s="124"/>
      <c r="FD420" s="124"/>
      <c r="FE420" s="124"/>
      <c r="FF420" s="124"/>
      <c r="FG420" s="124"/>
      <c r="FH420" s="124"/>
      <c r="FI420" s="124"/>
      <c r="FJ420" s="124"/>
      <c r="FK420" s="124"/>
      <c r="FL420" s="124"/>
      <c r="FM420" s="124"/>
      <c r="FN420" s="124"/>
      <c r="FO420" s="124"/>
      <c r="FP420" s="124"/>
      <c r="FQ420" s="124"/>
      <c r="FR420" s="124"/>
      <c r="FS420" s="124"/>
      <c r="FT420" s="124"/>
      <c r="FU420" s="124"/>
      <c r="FV420" s="124"/>
      <c r="FW420" s="124"/>
      <c r="FX420" s="124"/>
      <c r="FY420" s="124"/>
      <c r="FZ420" s="124"/>
      <c r="GA420" s="124"/>
      <c r="GB420" s="124"/>
      <c r="GC420" s="124"/>
      <c r="GD420" s="124"/>
      <c r="GE420" s="124"/>
      <c r="GF420" s="124"/>
      <c r="GG420" s="124"/>
      <c r="GH420" s="124"/>
      <c r="GI420" s="124"/>
      <c r="GJ420" s="124"/>
      <c r="GK420" s="124"/>
      <c r="GL420" s="124"/>
      <c r="GM420" s="124"/>
      <c r="GN420" s="124"/>
      <c r="GO420" s="124"/>
      <c r="GP420" s="124"/>
      <c r="GQ420" s="124"/>
      <c r="GR420" s="124"/>
      <c r="GS420" s="124"/>
      <c r="GT420" s="124"/>
      <c r="GU420" s="124"/>
      <c r="GV420" s="124"/>
      <c r="GW420" s="124"/>
      <c r="GX420" s="124"/>
      <c r="GY420" s="124"/>
      <c r="GZ420" s="124"/>
      <c r="HA420" s="124"/>
      <c r="HB420" s="124"/>
      <c r="HC420" s="124"/>
      <c r="HD420" s="124"/>
      <c r="HE420" s="124"/>
      <c r="HF420" s="124"/>
      <c r="HG420" s="124"/>
      <c r="HH420" s="124"/>
      <c r="HI420" s="124"/>
      <c r="HJ420" s="124"/>
      <c r="HK420" s="124"/>
      <c r="HL420" s="124"/>
      <c r="HM420" s="124"/>
      <c r="HN420" s="124"/>
      <c r="HO420" s="124"/>
      <c r="HP420" s="124"/>
      <c r="HQ420" s="124"/>
    </row>
    <row r="421" spans="1:242" s="122" customFormat="1" ht="18">
      <c r="A421" s="93" t="s">
        <v>2201</v>
      </c>
      <c r="B421" s="111" t="s">
        <v>2202</v>
      </c>
      <c r="C421" s="123" t="s">
        <v>29</v>
      </c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4"/>
      <c r="AM421" s="124"/>
      <c r="AN421" s="124"/>
      <c r="AO421" s="124"/>
      <c r="AP421" s="124"/>
      <c r="AQ421" s="124"/>
      <c r="AR421" s="124"/>
      <c r="AS421" s="124"/>
      <c r="AT421" s="124"/>
      <c r="AU421" s="124"/>
      <c r="AV421" s="124"/>
      <c r="AW421" s="124"/>
      <c r="AX421" s="124"/>
      <c r="AY421" s="124"/>
      <c r="AZ421" s="124"/>
      <c r="BA421" s="124"/>
      <c r="BB421" s="124"/>
      <c r="BC421" s="124"/>
      <c r="BD421" s="124"/>
      <c r="BE421" s="124"/>
      <c r="BF421" s="124"/>
      <c r="BG421" s="124"/>
      <c r="BH421" s="124"/>
      <c r="BI421" s="124"/>
      <c r="BJ421" s="124"/>
      <c r="BK421" s="124"/>
      <c r="BL421" s="124"/>
      <c r="BM421" s="124"/>
      <c r="BN421" s="124"/>
      <c r="BO421" s="124"/>
      <c r="BP421" s="124"/>
      <c r="BQ421" s="124"/>
      <c r="BR421" s="124"/>
      <c r="BS421" s="124"/>
      <c r="BT421" s="124"/>
      <c r="BU421" s="124"/>
      <c r="BV421" s="124"/>
      <c r="BW421" s="124"/>
      <c r="BX421" s="124"/>
      <c r="BY421" s="124"/>
      <c r="BZ421" s="124"/>
      <c r="CA421" s="124"/>
      <c r="CB421" s="124"/>
      <c r="CC421" s="124"/>
      <c r="CD421" s="124"/>
      <c r="CE421" s="124"/>
      <c r="CF421" s="124"/>
      <c r="CG421" s="124"/>
      <c r="CH421" s="124"/>
      <c r="CI421" s="124"/>
      <c r="CJ421" s="124"/>
      <c r="CK421" s="124"/>
      <c r="CL421" s="124"/>
      <c r="CM421" s="124"/>
      <c r="CN421" s="124"/>
      <c r="CO421" s="124"/>
      <c r="CP421" s="124"/>
      <c r="CQ421" s="124"/>
      <c r="CR421" s="124"/>
      <c r="CS421" s="124"/>
      <c r="CT421" s="124"/>
      <c r="CU421" s="124"/>
      <c r="CV421" s="124"/>
      <c r="CW421" s="124"/>
      <c r="CX421" s="124"/>
      <c r="CY421" s="124"/>
      <c r="CZ421" s="124"/>
      <c r="DA421" s="124"/>
      <c r="DB421" s="124"/>
      <c r="DC421" s="124"/>
      <c r="DD421" s="124"/>
      <c r="DE421" s="124"/>
      <c r="DF421" s="124"/>
      <c r="DG421" s="124"/>
      <c r="DH421" s="124"/>
      <c r="DI421" s="124"/>
      <c r="DJ421" s="124"/>
      <c r="DK421" s="124"/>
      <c r="DL421" s="124"/>
      <c r="DM421" s="124"/>
      <c r="DN421" s="124"/>
      <c r="DO421" s="124"/>
      <c r="DP421" s="124"/>
      <c r="DQ421" s="124"/>
      <c r="DR421" s="124"/>
      <c r="DS421" s="124"/>
      <c r="DT421" s="124"/>
      <c r="DU421" s="124"/>
      <c r="DV421" s="124"/>
      <c r="DW421" s="124"/>
      <c r="DX421" s="124"/>
      <c r="DY421" s="124"/>
      <c r="DZ421" s="124"/>
      <c r="EA421" s="124"/>
      <c r="EB421" s="124"/>
      <c r="EC421" s="124"/>
      <c r="ED421" s="124"/>
      <c r="EE421" s="124"/>
      <c r="EF421" s="124"/>
      <c r="EG421" s="124"/>
      <c r="EH421" s="124"/>
      <c r="EI421" s="124"/>
      <c r="EJ421" s="124"/>
      <c r="EK421" s="124"/>
      <c r="EL421" s="124"/>
      <c r="EM421" s="124"/>
      <c r="EN421" s="124"/>
      <c r="EO421" s="124"/>
      <c r="EP421" s="124"/>
      <c r="EQ421" s="124"/>
      <c r="ER421" s="124"/>
      <c r="ES421" s="124"/>
      <c r="ET421" s="124"/>
      <c r="EU421" s="124"/>
      <c r="EV421" s="124"/>
      <c r="EW421" s="124"/>
      <c r="EX421" s="124"/>
      <c r="EY421" s="124"/>
      <c r="EZ421" s="124"/>
      <c r="FA421" s="124"/>
      <c r="FB421" s="124"/>
      <c r="FC421" s="124"/>
      <c r="FD421" s="124"/>
      <c r="FE421" s="124"/>
      <c r="FF421" s="124"/>
      <c r="FG421" s="124"/>
      <c r="FH421" s="124"/>
      <c r="FI421" s="124"/>
      <c r="FJ421" s="124"/>
      <c r="FK421" s="124"/>
      <c r="FL421" s="124"/>
      <c r="FM421" s="124"/>
      <c r="FN421" s="124"/>
      <c r="FO421" s="124"/>
      <c r="FP421" s="124"/>
      <c r="FQ421" s="124"/>
      <c r="FR421" s="124"/>
      <c r="FS421" s="124"/>
      <c r="FT421" s="124"/>
      <c r="FU421" s="124"/>
      <c r="FV421" s="124"/>
      <c r="FW421" s="124"/>
      <c r="FX421" s="124"/>
      <c r="FY421" s="124"/>
      <c r="FZ421" s="124"/>
      <c r="GA421" s="124"/>
      <c r="GB421" s="124"/>
      <c r="GC421" s="124"/>
      <c r="GD421" s="124"/>
      <c r="GE421" s="124"/>
      <c r="GF421" s="124"/>
      <c r="GG421" s="124"/>
      <c r="GH421" s="124"/>
      <c r="GI421" s="124"/>
      <c r="GJ421" s="124"/>
      <c r="GK421" s="124"/>
      <c r="GL421" s="124"/>
      <c r="GM421" s="124"/>
      <c r="GN421" s="124"/>
      <c r="GO421" s="124"/>
      <c r="GP421" s="124"/>
      <c r="GQ421" s="124"/>
      <c r="GR421" s="124"/>
      <c r="GS421" s="124"/>
      <c r="GT421" s="124"/>
      <c r="GU421" s="124"/>
      <c r="GV421" s="124"/>
      <c r="GW421" s="124"/>
      <c r="GX421" s="124"/>
      <c r="GY421" s="124"/>
      <c r="GZ421" s="124"/>
      <c r="HA421" s="124"/>
      <c r="HB421" s="124"/>
      <c r="HC421" s="124"/>
      <c r="HD421" s="124"/>
      <c r="HE421" s="124"/>
      <c r="HF421" s="124"/>
      <c r="HG421" s="124"/>
      <c r="HH421" s="124"/>
      <c r="HI421" s="124"/>
      <c r="HJ421" s="124"/>
      <c r="HK421" s="124"/>
      <c r="HL421" s="124"/>
      <c r="HM421" s="124"/>
      <c r="HN421" s="124"/>
      <c r="HO421" s="124"/>
      <c r="HP421" s="124"/>
      <c r="HQ421" s="124"/>
    </row>
    <row r="422" spans="1:242" s="122" customFormat="1" ht="18">
      <c r="A422" s="93" t="s">
        <v>2203</v>
      </c>
      <c r="B422" s="111" t="s">
        <v>2204</v>
      </c>
      <c r="C422" s="123" t="s">
        <v>32</v>
      </c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  <c r="AG422" s="124"/>
      <c r="AH422" s="124"/>
      <c r="AI422" s="124"/>
      <c r="AJ422" s="124"/>
      <c r="AK422" s="124"/>
      <c r="AL422" s="124"/>
      <c r="AM422" s="124"/>
      <c r="AN422" s="124"/>
      <c r="AO422" s="124"/>
      <c r="AP422" s="124"/>
      <c r="AQ422" s="124"/>
      <c r="AR422" s="124"/>
      <c r="AS422" s="124"/>
      <c r="AT422" s="124"/>
      <c r="AU422" s="124"/>
      <c r="AV422" s="124"/>
      <c r="AW422" s="124"/>
      <c r="AX422" s="124"/>
      <c r="AY422" s="124"/>
      <c r="AZ422" s="124"/>
      <c r="BA422" s="124"/>
      <c r="BB422" s="124"/>
      <c r="BC422" s="124"/>
      <c r="BD422" s="124"/>
      <c r="BE422" s="124"/>
      <c r="BF422" s="124"/>
      <c r="BG422" s="124"/>
      <c r="BH422" s="124"/>
      <c r="BI422" s="124"/>
      <c r="BJ422" s="124"/>
      <c r="BK422" s="124"/>
      <c r="BL422" s="124"/>
      <c r="BM422" s="124"/>
      <c r="BN422" s="124"/>
      <c r="BO422" s="124"/>
      <c r="BP422" s="124"/>
      <c r="BQ422" s="124"/>
      <c r="BR422" s="124"/>
      <c r="BS422" s="124"/>
      <c r="BT422" s="124"/>
      <c r="BU422" s="124"/>
      <c r="BV422" s="124"/>
      <c r="BW422" s="124"/>
      <c r="BX422" s="124"/>
      <c r="BY422" s="124"/>
      <c r="BZ422" s="124"/>
      <c r="CA422" s="124"/>
      <c r="CB422" s="124"/>
      <c r="CC422" s="124"/>
      <c r="CD422" s="124"/>
      <c r="CE422" s="124"/>
      <c r="CF422" s="124"/>
      <c r="CG422" s="124"/>
      <c r="CH422" s="124"/>
      <c r="CI422" s="124"/>
      <c r="CJ422" s="124"/>
      <c r="CK422" s="124"/>
      <c r="CL422" s="124"/>
      <c r="CM422" s="124"/>
      <c r="CN422" s="124"/>
      <c r="CO422" s="124"/>
      <c r="CP422" s="124"/>
      <c r="CQ422" s="124"/>
      <c r="CR422" s="124"/>
      <c r="CS422" s="124"/>
      <c r="CT422" s="124"/>
      <c r="CU422" s="124"/>
      <c r="CV422" s="124"/>
      <c r="CW422" s="124"/>
      <c r="CX422" s="124"/>
      <c r="CY422" s="124"/>
      <c r="CZ422" s="124"/>
      <c r="DA422" s="124"/>
      <c r="DB422" s="124"/>
      <c r="DC422" s="124"/>
      <c r="DD422" s="124"/>
      <c r="DE422" s="124"/>
      <c r="DF422" s="124"/>
      <c r="DG422" s="124"/>
      <c r="DH422" s="124"/>
      <c r="DI422" s="124"/>
      <c r="DJ422" s="124"/>
      <c r="DK422" s="124"/>
      <c r="DL422" s="124"/>
      <c r="DM422" s="124"/>
      <c r="DN422" s="124"/>
      <c r="DO422" s="124"/>
      <c r="DP422" s="124"/>
      <c r="DQ422" s="124"/>
      <c r="DR422" s="124"/>
      <c r="DS422" s="124"/>
      <c r="DT422" s="124"/>
      <c r="DU422" s="124"/>
      <c r="DV422" s="124"/>
      <c r="DW422" s="124"/>
      <c r="DX422" s="124"/>
      <c r="DY422" s="124"/>
      <c r="DZ422" s="124"/>
      <c r="EA422" s="124"/>
      <c r="EB422" s="124"/>
      <c r="EC422" s="124"/>
      <c r="ED422" s="124"/>
      <c r="EE422" s="124"/>
      <c r="EF422" s="124"/>
      <c r="EG422" s="124"/>
      <c r="EH422" s="124"/>
      <c r="EI422" s="124"/>
      <c r="EJ422" s="124"/>
      <c r="EK422" s="124"/>
      <c r="EL422" s="124"/>
      <c r="EM422" s="124"/>
      <c r="EN422" s="124"/>
      <c r="EO422" s="124"/>
      <c r="EP422" s="124"/>
      <c r="EQ422" s="124"/>
      <c r="ER422" s="124"/>
      <c r="ES422" s="124"/>
      <c r="ET422" s="124"/>
      <c r="EU422" s="124"/>
      <c r="EV422" s="124"/>
      <c r="EW422" s="124"/>
      <c r="EX422" s="124"/>
      <c r="EY422" s="124"/>
      <c r="EZ422" s="124"/>
      <c r="FA422" s="124"/>
      <c r="FB422" s="124"/>
      <c r="FC422" s="124"/>
      <c r="FD422" s="124"/>
      <c r="FE422" s="124"/>
      <c r="FF422" s="124"/>
      <c r="FG422" s="124"/>
      <c r="FH422" s="124"/>
      <c r="FI422" s="124"/>
      <c r="FJ422" s="124"/>
      <c r="FK422" s="124"/>
      <c r="FL422" s="124"/>
      <c r="FM422" s="124"/>
      <c r="FN422" s="124"/>
      <c r="FO422" s="124"/>
      <c r="FP422" s="124"/>
      <c r="FQ422" s="124"/>
      <c r="FR422" s="124"/>
      <c r="FS422" s="124"/>
      <c r="FT422" s="124"/>
      <c r="FU422" s="124"/>
      <c r="FV422" s="124"/>
      <c r="FW422" s="124"/>
      <c r="FX422" s="124"/>
      <c r="FY422" s="124"/>
      <c r="FZ422" s="124"/>
      <c r="GA422" s="124"/>
      <c r="GB422" s="124"/>
      <c r="GC422" s="124"/>
      <c r="GD422" s="124"/>
      <c r="GE422" s="124"/>
      <c r="GF422" s="124"/>
      <c r="GG422" s="124"/>
      <c r="GH422" s="124"/>
      <c r="GI422" s="124"/>
      <c r="GJ422" s="124"/>
      <c r="GK422" s="124"/>
      <c r="GL422" s="124"/>
      <c r="GM422" s="124"/>
      <c r="GN422" s="124"/>
      <c r="GO422" s="124"/>
      <c r="GP422" s="124"/>
      <c r="GQ422" s="124"/>
      <c r="GR422" s="124"/>
      <c r="GS422" s="124"/>
      <c r="GT422" s="124"/>
      <c r="GU422" s="124"/>
      <c r="GV422" s="124"/>
      <c r="GW422" s="124"/>
      <c r="GX422" s="124"/>
      <c r="GY422" s="124"/>
      <c r="GZ422" s="124"/>
      <c r="HA422" s="124"/>
      <c r="HB422" s="124"/>
      <c r="HC422" s="124"/>
      <c r="HD422" s="124"/>
      <c r="HE422" s="124"/>
      <c r="HF422" s="124"/>
      <c r="HG422" s="124"/>
      <c r="HH422" s="124"/>
      <c r="HI422" s="124"/>
      <c r="HJ422" s="124"/>
      <c r="HK422" s="124"/>
      <c r="HL422" s="124"/>
      <c r="HM422" s="124"/>
      <c r="HN422" s="124"/>
      <c r="HO422" s="124"/>
      <c r="HP422" s="124"/>
      <c r="HQ422" s="124"/>
    </row>
    <row r="423" spans="1:242" s="122" customFormat="1" ht="18">
      <c r="A423" s="93" t="s">
        <v>2205</v>
      </c>
      <c r="B423" s="111" t="s">
        <v>2206</v>
      </c>
      <c r="C423" s="123" t="s">
        <v>35</v>
      </c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  <c r="CD423" s="124"/>
      <c r="CE423" s="124"/>
      <c r="CF423" s="124"/>
      <c r="CG423" s="124"/>
      <c r="CH423" s="124"/>
      <c r="CI423" s="124"/>
      <c r="CJ423" s="124"/>
      <c r="CK423" s="124"/>
      <c r="CL423" s="124"/>
      <c r="CM423" s="124"/>
      <c r="CN423" s="124"/>
      <c r="CO423" s="124"/>
      <c r="CP423" s="124"/>
      <c r="CQ423" s="124"/>
      <c r="CR423" s="124"/>
      <c r="CS423" s="124"/>
      <c r="CT423" s="124"/>
      <c r="CU423" s="124"/>
      <c r="CV423" s="124"/>
      <c r="CW423" s="124"/>
      <c r="CX423" s="124"/>
      <c r="CY423" s="124"/>
      <c r="CZ423" s="124"/>
      <c r="DA423" s="124"/>
      <c r="DB423" s="124"/>
      <c r="DC423" s="124"/>
      <c r="DD423" s="124"/>
      <c r="DE423" s="124"/>
      <c r="DF423" s="124"/>
      <c r="DG423" s="124"/>
      <c r="DH423" s="124"/>
      <c r="DI423" s="124"/>
      <c r="DJ423" s="124"/>
      <c r="DK423" s="124"/>
      <c r="DL423" s="124"/>
      <c r="DM423" s="124"/>
      <c r="DN423" s="124"/>
      <c r="DO423" s="124"/>
      <c r="DP423" s="124"/>
      <c r="DQ423" s="124"/>
      <c r="DR423" s="124"/>
      <c r="DS423" s="124"/>
      <c r="DT423" s="124"/>
      <c r="DU423" s="124"/>
      <c r="DV423" s="124"/>
      <c r="DW423" s="124"/>
      <c r="DX423" s="124"/>
      <c r="DY423" s="124"/>
      <c r="DZ423" s="124"/>
      <c r="EA423" s="124"/>
      <c r="EB423" s="124"/>
      <c r="EC423" s="124"/>
      <c r="ED423" s="124"/>
      <c r="EE423" s="124"/>
      <c r="EF423" s="124"/>
      <c r="EG423" s="124"/>
      <c r="EH423" s="124"/>
      <c r="EI423" s="124"/>
      <c r="EJ423" s="124"/>
      <c r="EK423" s="124"/>
      <c r="EL423" s="124"/>
      <c r="EM423" s="124"/>
      <c r="EN423" s="124"/>
      <c r="EO423" s="124"/>
      <c r="EP423" s="124"/>
      <c r="EQ423" s="124"/>
      <c r="ER423" s="124"/>
      <c r="ES423" s="124"/>
      <c r="ET423" s="124"/>
      <c r="EU423" s="124"/>
      <c r="EV423" s="124"/>
      <c r="EW423" s="124"/>
      <c r="EX423" s="124"/>
      <c r="EY423" s="124"/>
      <c r="EZ423" s="124"/>
      <c r="FA423" s="124"/>
      <c r="FB423" s="124"/>
      <c r="FC423" s="124"/>
      <c r="FD423" s="124"/>
      <c r="FE423" s="124"/>
      <c r="FF423" s="124"/>
      <c r="FG423" s="124"/>
      <c r="FH423" s="124"/>
      <c r="FI423" s="124"/>
      <c r="FJ423" s="124"/>
      <c r="FK423" s="124"/>
      <c r="FL423" s="124"/>
      <c r="FM423" s="124"/>
      <c r="FN423" s="124"/>
      <c r="FO423" s="124"/>
      <c r="FP423" s="124"/>
      <c r="FQ423" s="124"/>
      <c r="FR423" s="124"/>
      <c r="FS423" s="124"/>
      <c r="FT423" s="124"/>
      <c r="FU423" s="124"/>
      <c r="FV423" s="124"/>
      <c r="FW423" s="124"/>
      <c r="FX423" s="124"/>
      <c r="FY423" s="124"/>
      <c r="FZ423" s="124"/>
      <c r="GA423" s="124"/>
      <c r="GB423" s="124"/>
      <c r="GC423" s="124"/>
      <c r="GD423" s="124"/>
      <c r="GE423" s="124"/>
      <c r="GF423" s="124"/>
      <c r="GG423" s="124"/>
      <c r="GH423" s="124"/>
      <c r="GI423" s="124"/>
      <c r="GJ423" s="124"/>
      <c r="GK423" s="124"/>
      <c r="GL423" s="124"/>
      <c r="GM423" s="124"/>
      <c r="GN423" s="124"/>
      <c r="GO423" s="124"/>
      <c r="GP423" s="124"/>
      <c r="GQ423" s="124"/>
      <c r="GR423" s="124"/>
      <c r="GS423" s="124"/>
      <c r="GT423" s="124"/>
      <c r="GU423" s="124"/>
      <c r="GV423" s="124"/>
      <c r="GW423" s="124"/>
      <c r="GX423" s="124"/>
      <c r="GY423" s="124"/>
      <c r="GZ423" s="124"/>
      <c r="HA423" s="124"/>
      <c r="HB423" s="124"/>
      <c r="HC423" s="124"/>
      <c r="HD423" s="124"/>
      <c r="HE423" s="124"/>
      <c r="HF423" s="124"/>
      <c r="HG423" s="124"/>
      <c r="HH423" s="124"/>
      <c r="HI423" s="124"/>
      <c r="HJ423" s="124"/>
      <c r="HK423" s="124"/>
      <c r="HL423" s="124"/>
      <c r="HM423" s="124"/>
      <c r="HN423" s="124"/>
      <c r="HO423" s="124"/>
      <c r="HP423" s="124"/>
      <c r="HQ423" s="124"/>
    </row>
    <row r="424" spans="1:242" s="103" customFormat="1" ht="25.5" customHeight="1">
      <c r="A424" s="95" t="s">
        <v>2207</v>
      </c>
      <c r="B424" s="110" t="s">
        <v>2208</v>
      </c>
      <c r="C424" s="123"/>
      <c r="D424" s="56">
        <f t="shared" ref="D424:P424" si="329">D425</f>
        <v>48992.950000000004</v>
      </c>
      <c r="E424" s="56">
        <f t="shared" si="329"/>
        <v>1935.28</v>
      </c>
      <c r="F424" s="56">
        <f t="shared" si="329"/>
        <v>3029.3599999999997</v>
      </c>
      <c r="G424" s="56">
        <f t="shared" si="329"/>
        <v>1244.6000000000001</v>
      </c>
      <c r="H424" s="56">
        <f t="shared" si="329"/>
        <v>7349.8899999999994</v>
      </c>
      <c r="I424" s="56">
        <f t="shared" si="329"/>
        <v>0</v>
      </c>
      <c r="J424" s="56">
        <f t="shared" si="329"/>
        <v>0</v>
      </c>
      <c r="K424" s="56">
        <f t="shared" si="329"/>
        <v>0</v>
      </c>
      <c r="L424" s="56">
        <f t="shared" si="329"/>
        <v>0</v>
      </c>
      <c r="M424" s="56">
        <f t="shared" si="329"/>
        <v>0</v>
      </c>
      <c r="N424" s="56">
        <f t="shared" si="329"/>
        <v>0</v>
      </c>
      <c r="O424" s="56">
        <f t="shared" si="329"/>
        <v>0</v>
      </c>
      <c r="P424" s="56">
        <f t="shared" si="329"/>
        <v>0</v>
      </c>
      <c r="HR424" s="102"/>
      <c r="HS424" s="102"/>
      <c r="HT424" s="102"/>
      <c r="HU424" s="102"/>
      <c r="HV424" s="102"/>
      <c r="HW424" s="102"/>
      <c r="HX424" s="102"/>
      <c r="HY424" s="102"/>
      <c r="HZ424" s="102"/>
      <c r="IA424" s="102"/>
      <c r="IB424" s="102"/>
      <c r="IC424" s="102"/>
      <c r="ID424" s="102"/>
      <c r="IE424" s="102"/>
      <c r="IF424" s="102"/>
      <c r="IG424" s="102"/>
      <c r="IH424" s="102"/>
    </row>
    <row r="425" spans="1:242" s="122" customFormat="1" ht="22.5">
      <c r="A425" s="95" t="s">
        <v>2209</v>
      </c>
      <c r="B425" s="110" t="s">
        <v>2210</v>
      </c>
      <c r="C425" s="123"/>
      <c r="D425" s="56">
        <f t="shared" ref="D425:J425" si="330">SUM(D426:D429)</f>
        <v>48992.950000000004</v>
      </c>
      <c r="E425" s="56">
        <f t="shared" si="330"/>
        <v>1935.28</v>
      </c>
      <c r="F425" s="56">
        <f t="shared" si="330"/>
        <v>3029.3599999999997</v>
      </c>
      <c r="G425" s="56">
        <f t="shared" si="330"/>
        <v>1244.6000000000001</v>
      </c>
      <c r="H425" s="56">
        <f t="shared" si="330"/>
        <v>7349.8899999999994</v>
      </c>
      <c r="I425" s="56">
        <f t="shared" si="330"/>
        <v>0</v>
      </c>
      <c r="J425" s="56">
        <f t="shared" si="330"/>
        <v>0</v>
      </c>
      <c r="K425" s="56">
        <f t="shared" ref="K425:P425" si="331">SUM(K426:K429)</f>
        <v>0</v>
      </c>
      <c r="L425" s="56">
        <f t="shared" si="331"/>
        <v>0</v>
      </c>
      <c r="M425" s="56">
        <f t="shared" si="331"/>
        <v>0</v>
      </c>
      <c r="N425" s="56">
        <f t="shared" si="331"/>
        <v>0</v>
      </c>
      <c r="O425" s="56">
        <f t="shared" si="331"/>
        <v>0</v>
      </c>
      <c r="P425" s="56">
        <f t="shared" si="331"/>
        <v>0</v>
      </c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4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  <c r="AX425" s="124"/>
      <c r="AY425" s="124"/>
      <c r="AZ425" s="124"/>
      <c r="BA425" s="124"/>
      <c r="BB425" s="124"/>
      <c r="BC425" s="124"/>
      <c r="BD425" s="124"/>
      <c r="BE425" s="124"/>
      <c r="BF425" s="124"/>
      <c r="BG425" s="124"/>
      <c r="BH425" s="124"/>
      <c r="BI425" s="124"/>
      <c r="BJ425" s="124"/>
      <c r="BK425" s="124"/>
      <c r="BL425" s="124"/>
      <c r="BM425" s="124"/>
      <c r="BN425" s="124"/>
      <c r="BO425" s="124"/>
      <c r="BP425" s="124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  <c r="CC425" s="124"/>
      <c r="CD425" s="124"/>
      <c r="CE425" s="124"/>
      <c r="CF425" s="124"/>
      <c r="CG425" s="124"/>
      <c r="CH425" s="124"/>
      <c r="CI425" s="124"/>
      <c r="CJ425" s="124"/>
      <c r="CK425" s="124"/>
      <c r="CL425" s="124"/>
      <c r="CM425" s="124"/>
      <c r="CN425" s="124"/>
      <c r="CO425" s="124"/>
      <c r="CP425" s="124"/>
      <c r="CQ425" s="124"/>
      <c r="CR425" s="124"/>
      <c r="CS425" s="124"/>
      <c r="CT425" s="124"/>
      <c r="CU425" s="124"/>
      <c r="CV425" s="124"/>
      <c r="CW425" s="124"/>
      <c r="CX425" s="124"/>
      <c r="CY425" s="124"/>
      <c r="CZ425" s="124"/>
      <c r="DA425" s="124"/>
      <c r="DB425" s="124"/>
      <c r="DC425" s="124"/>
      <c r="DD425" s="124"/>
      <c r="DE425" s="124"/>
      <c r="DF425" s="124"/>
      <c r="DG425" s="124"/>
      <c r="DH425" s="124"/>
      <c r="DI425" s="124"/>
      <c r="DJ425" s="124"/>
      <c r="DK425" s="124"/>
      <c r="DL425" s="124"/>
      <c r="DM425" s="124"/>
      <c r="DN425" s="124"/>
      <c r="DO425" s="124"/>
      <c r="DP425" s="124"/>
      <c r="DQ425" s="124"/>
      <c r="DR425" s="124"/>
      <c r="DS425" s="124"/>
      <c r="DT425" s="124"/>
      <c r="DU425" s="124"/>
      <c r="DV425" s="124"/>
      <c r="DW425" s="124"/>
      <c r="DX425" s="124"/>
      <c r="DY425" s="124"/>
      <c r="DZ425" s="124"/>
      <c r="EA425" s="124"/>
      <c r="EB425" s="124"/>
      <c r="EC425" s="124"/>
      <c r="ED425" s="124"/>
      <c r="EE425" s="124"/>
      <c r="EF425" s="124"/>
      <c r="EG425" s="124"/>
      <c r="EH425" s="124"/>
      <c r="EI425" s="124"/>
      <c r="EJ425" s="124"/>
      <c r="EK425" s="124"/>
      <c r="EL425" s="124"/>
      <c r="EM425" s="124"/>
      <c r="EN425" s="124"/>
      <c r="EO425" s="124"/>
      <c r="EP425" s="124"/>
      <c r="EQ425" s="124"/>
      <c r="ER425" s="124"/>
      <c r="ES425" s="124"/>
      <c r="ET425" s="124"/>
      <c r="EU425" s="124"/>
      <c r="EV425" s="124"/>
      <c r="EW425" s="124"/>
      <c r="EX425" s="124"/>
      <c r="EY425" s="124"/>
      <c r="EZ425" s="124"/>
      <c r="FA425" s="124"/>
      <c r="FB425" s="124"/>
      <c r="FC425" s="124"/>
      <c r="FD425" s="124"/>
      <c r="FE425" s="124"/>
      <c r="FF425" s="124"/>
      <c r="FG425" s="124"/>
      <c r="FH425" s="124"/>
      <c r="FI425" s="124"/>
      <c r="FJ425" s="124"/>
      <c r="FK425" s="124"/>
      <c r="FL425" s="124"/>
      <c r="FM425" s="124"/>
      <c r="FN425" s="124"/>
      <c r="FO425" s="124"/>
      <c r="FP425" s="124"/>
      <c r="FQ425" s="124"/>
      <c r="FR425" s="124"/>
      <c r="FS425" s="124"/>
      <c r="FT425" s="124"/>
      <c r="FU425" s="124"/>
      <c r="FV425" s="124"/>
      <c r="FW425" s="124"/>
      <c r="FX425" s="124"/>
      <c r="FY425" s="124"/>
      <c r="FZ425" s="124"/>
      <c r="GA425" s="124"/>
      <c r="GB425" s="124"/>
      <c r="GC425" s="124"/>
      <c r="GD425" s="124"/>
      <c r="GE425" s="124"/>
      <c r="GF425" s="124"/>
      <c r="GG425" s="124"/>
      <c r="GH425" s="124"/>
      <c r="GI425" s="124"/>
      <c r="GJ425" s="124"/>
      <c r="GK425" s="124"/>
      <c r="GL425" s="124"/>
      <c r="GM425" s="124"/>
      <c r="GN425" s="124"/>
      <c r="GO425" s="124"/>
      <c r="GP425" s="124"/>
      <c r="GQ425" s="124"/>
      <c r="GR425" s="124"/>
      <c r="GS425" s="124"/>
      <c r="GT425" s="124"/>
      <c r="GU425" s="124"/>
      <c r="GV425" s="124"/>
      <c r="GW425" s="124"/>
      <c r="GX425" s="124"/>
      <c r="GY425" s="124"/>
      <c r="GZ425" s="124"/>
      <c r="HA425" s="124"/>
      <c r="HB425" s="124"/>
      <c r="HC425" s="124"/>
      <c r="HD425" s="124"/>
      <c r="HE425" s="124"/>
      <c r="HF425" s="124"/>
      <c r="HG425" s="124"/>
      <c r="HH425" s="124"/>
      <c r="HI425" s="124"/>
      <c r="HJ425" s="124"/>
      <c r="HK425" s="124"/>
      <c r="HL425" s="124"/>
      <c r="HM425" s="124"/>
      <c r="HN425" s="124"/>
      <c r="HO425" s="124"/>
      <c r="HP425" s="124"/>
      <c r="HQ425" s="124"/>
    </row>
    <row r="426" spans="1:242" s="122" customFormat="1">
      <c r="A426" s="93" t="s">
        <v>2211</v>
      </c>
      <c r="B426" s="111" t="s">
        <v>2212</v>
      </c>
      <c r="C426" s="123" t="s">
        <v>29</v>
      </c>
      <c r="D426" s="58">
        <v>29395.75</v>
      </c>
      <c r="E426" s="58">
        <v>1161.1600000000001</v>
      </c>
      <c r="F426" s="58">
        <v>1817.61</v>
      </c>
      <c r="G426" s="58">
        <v>746.78</v>
      </c>
      <c r="H426" s="58">
        <v>4409.93</v>
      </c>
      <c r="I426" s="58"/>
      <c r="J426" s="58"/>
      <c r="K426" s="58"/>
      <c r="L426" s="58"/>
      <c r="M426" s="58"/>
      <c r="N426" s="58"/>
      <c r="O426" s="58"/>
      <c r="P426" s="58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/>
      <c r="AQ426" s="124"/>
      <c r="AR426" s="124"/>
      <c r="AS426" s="124"/>
      <c r="AT426" s="124"/>
      <c r="AU426" s="124"/>
      <c r="AV426" s="124"/>
      <c r="AW426" s="124"/>
      <c r="AX426" s="124"/>
      <c r="AY426" s="124"/>
      <c r="AZ426" s="124"/>
      <c r="BA426" s="124"/>
      <c r="BB426" s="124"/>
      <c r="BC426" s="124"/>
      <c r="BD426" s="124"/>
      <c r="BE426" s="124"/>
      <c r="BF426" s="124"/>
      <c r="BG426" s="124"/>
      <c r="BH426" s="124"/>
      <c r="BI426" s="124"/>
      <c r="BJ426" s="124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24"/>
      <c r="CD426" s="124"/>
      <c r="CE426" s="124"/>
      <c r="CF426" s="124"/>
      <c r="CG426" s="124"/>
      <c r="CH426" s="124"/>
      <c r="CI426" s="124"/>
      <c r="CJ426" s="124"/>
      <c r="CK426" s="124"/>
      <c r="CL426" s="124"/>
      <c r="CM426" s="124"/>
      <c r="CN426" s="124"/>
      <c r="CO426" s="124"/>
      <c r="CP426" s="124"/>
      <c r="CQ426" s="124"/>
      <c r="CR426" s="124"/>
      <c r="CS426" s="124"/>
      <c r="CT426" s="124"/>
      <c r="CU426" s="124"/>
      <c r="CV426" s="124"/>
      <c r="CW426" s="124"/>
      <c r="CX426" s="124"/>
      <c r="CY426" s="124"/>
      <c r="CZ426" s="124"/>
      <c r="DA426" s="124"/>
      <c r="DB426" s="124"/>
      <c r="DC426" s="124"/>
      <c r="DD426" s="124"/>
      <c r="DE426" s="124"/>
      <c r="DF426" s="124"/>
      <c r="DG426" s="124"/>
      <c r="DH426" s="124"/>
      <c r="DI426" s="124"/>
      <c r="DJ426" s="124"/>
      <c r="DK426" s="124"/>
      <c r="DL426" s="124"/>
      <c r="DM426" s="124"/>
      <c r="DN426" s="124"/>
      <c r="DO426" s="124"/>
      <c r="DP426" s="124"/>
      <c r="DQ426" s="124"/>
      <c r="DR426" s="124"/>
      <c r="DS426" s="124"/>
      <c r="DT426" s="124"/>
      <c r="DU426" s="124"/>
      <c r="DV426" s="124"/>
      <c r="DW426" s="124"/>
      <c r="DX426" s="124"/>
      <c r="DY426" s="124"/>
      <c r="DZ426" s="124"/>
      <c r="EA426" s="124"/>
      <c r="EB426" s="124"/>
      <c r="EC426" s="124"/>
      <c r="ED426" s="124"/>
      <c r="EE426" s="124"/>
      <c r="EF426" s="124"/>
      <c r="EG426" s="124"/>
      <c r="EH426" s="124"/>
      <c r="EI426" s="124"/>
      <c r="EJ426" s="124"/>
      <c r="EK426" s="124"/>
      <c r="EL426" s="124"/>
      <c r="EM426" s="124"/>
      <c r="EN426" s="124"/>
      <c r="EO426" s="124"/>
      <c r="EP426" s="124"/>
      <c r="EQ426" s="124"/>
      <c r="ER426" s="124"/>
      <c r="ES426" s="124"/>
      <c r="ET426" s="124"/>
      <c r="EU426" s="124"/>
      <c r="EV426" s="124"/>
      <c r="EW426" s="124"/>
      <c r="EX426" s="124"/>
      <c r="EY426" s="124"/>
      <c r="EZ426" s="124"/>
      <c r="FA426" s="124"/>
      <c r="FB426" s="124"/>
      <c r="FC426" s="124"/>
      <c r="FD426" s="124"/>
      <c r="FE426" s="124"/>
      <c r="FF426" s="124"/>
      <c r="FG426" s="124"/>
      <c r="FH426" s="124"/>
      <c r="FI426" s="124"/>
      <c r="FJ426" s="124"/>
      <c r="FK426" s="124"/>
      <c r="FL426" s="124"/>
      <c r="FM426" s="124"/>
      <c r="FN426" s="124"/>
      <c r="FO426" s="124"/>
      <c r="FP426" s="124"/>
      <c r="FQ426" s="124"/>
      <c r="FR426" s="124"/>
      <c r="FS426" s="124"/>
      <c r="FT426" s="124"/>
      <c r="FU426" s="124"/>
      <c r="FV426" s="124"/>
      <c r="FW426" s="124"/>
      <c r="FX426" s="124"/>
      <c r="FY426" s="124"/>
      <c r="FZ426" s="124"/>
      <c r="GA426" s="124"/>
      <c r="GB426" s="124"/>
      <c r="GC426" s="124"/>
      <c r="GD426" s="124"/>
      <c r="GE426" s="124"/>
      <c r="GF426" s="124"/>
      <c r="GG426" s="124"/>
      <c r="GH426" s="124"/>
      <c r="GI426" s="124"/>
      <c r="GJ426" s="124"/>
      <c r="GK426" s="124"/>
      <c r="GL426" s="124"/>
      <c r="GM426" s="124"/>
      <c r="GN426" s="124"/>
      <c r="GO426" s="124"/>
      <c r="GP426" s="124"/>
      <c r="GQ426" s="124"/>
      <c r="GR426" s="124"/>
      <c r="GS426" s="124"/>
      <c r="GT426" s="124"/>
      <c r="GU426" s="124"/>
      <c r="GV426" s="124"/>
      <c r="GW426" s="124"/>
      <c r="GX426" s="124"/>
      <c r="GY426" s="124"/>
      <c r="GZ426" s="124"/>
      <c r="HA426" s="124"/>
      <c r="HB426" s="124"/>
      <c r="HC426" s="124"/>
      <c r="HD426" s="124"/>
      <c r="HE426" s="124"/>
      <c r="HF426" s="124"/>
      <c r="HG426" s="124"/>
      <c r="HH426" s="124"/>
      <c r="HI426" s="124"/>
      <c r="HJ426" s="124"/>
      <c r="HK426" s="124"/>
      <c r="HL426" s="124"/>
      <c r="HM426" s="124"/>
      <c r="HN426" s="124"/>
      <c r="HO426" s="124"/>
      <c r="HP426" s="124"/>
      <c r="HQ426" s="124"/>
    </row>
    <row r="427" spans="1:242" s="122" customFormat="1">
      <c r="A427" s="93" t="s">
        <v>2213</v>
      </c>
      <c r="B427" s="111" t="s">
        <v>2214</v>
      </c>
      <c r="C427" s="123" t="s">
        <v>32</v>
      </c>
      <c r="D427" s="58">
        <v>2449.66</v>
      </c>
      <c r="E427" s="58">
        <v>96.77</v>
      </c>
      <c r="F427" s="58">
        <v>151.47</v>
      </c>
      <c r="G427" s="58">
        <v>62.23</v>
      </c>
      <c r="H427" s="58">
        <v>367.5</v>
      </c>
      <c r="I427" s="58"/>
      <c r="J427" s="58"/>
      <c r="K427" s="58"/>
      <c r="L427" s="58"/>
      <c r="M427" s="58"/>
      <c r="N427" s="58"/>
      <c r="O427" s="58"/>
      <c r="P427" s="58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4"/>
      <c r="AM427" s="124"/>
      <c r="AN427" s="124"/>
      <c r="AO427" s="124"/>
      <c r="AP427" s="124"/>
      <c r="AQ427" s="124"/>
      <c r="AR427" s="124"/>
      <c r="AS427" s="124"/>
      <c r="AT427" s="124"/>
      <c r="AU427" s="124"/>
      <c r="AV427" s="124"/>
      <c r="AW427" s="124"/>
      <c r="AX427" s="124"/>
      <c r="AY427" s="124"/>
      <c r="AZ427" s="124"/>
      <c r="BA427" s="124"/>
      <c r="BB427" s="124"/>
      <c r="BC427" s="124"/>
      <c r="BD427" s="124"/>
      <c r="BE427" s="124"/>
      <c r="BF427" s="124"/>
      <c r="BG427" s="124"/>
      <c r="BH427" s="124"/>
      <c r="BI427" s="124"/>
      <c r="BJ427" s="124"/>
      <c r="BK427" s="124"/>
      <c r="BL427" s="124"/>
      <c r="BM427" s="124"/>
      <c r="BN427" s="124"/>
      <c r="BO427" s="124"/>
      <c r="BP427" s="124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  <c r="CC427" s="124"/>
      <c r="CD427" s="124"/>
      <c r="CE427" s="124"/>
      <c r="CF427" s="124"/>
      <c r="CG427" s="124"/>
      <c r="CH427" s="124"/>
      <c r="CI427" s="124"/>
      <c r="CJ427" s="124"/>
      <c r="CK427" s="124"/>
      <c r="CL427" s="124"/>
      <c r="CM427" s="124"/>
      <c r="CN427" s="124"/>
      <c r="CO427" s="124"/>
      <c r="CP427" s="124"/>
      <c r="CQ427" s="124"/>
      <c r="CR427" s="124"/>
      <c r="CS427" s="124"/>
      <c r="CT427" s="124"/>
      <c r="CU427" s="124"/>
      <c r="CV427" s="124"/>
      <c r="CW427" s="124"/>
      <c r="CX427" s="124"/>
      <c r="CY427" s="124"/>
      <c r="CZ427" s="124"/>
      <c r="DA427" s="124"/>
      <c r="DB427" s="124"/>
      <c r="DC427" s="124"/>
      <c r="DD427" s="124"/>
      <c r="DE427" s="124"/>
      <c r="DF427" s="124"/>
      <c r="DG427" s="124"/>
      <c r="DH427" s="124"/>
      <c r="DI427" s="124"/>
      <c r="DJ427" s="124"/>
      <c r="DK427" s="124"/>
      <c r="DL427" s="124"/>
      <c r="DM427" s="124"/>
      <c r="DN427" s="124"/>
      <c r="DO427" s="124"/>
      <c r="DP427" s="124"/>
      <c r="DQ427" s="124"/>
      <c r="DR427" s="124"/>
      <c r="DS427" s="124"/>
      <c r="DT427" s="124"/>
      <c r="DU427" s="124"/>
      <c r="DV427" s="124"/>
      <c r="DW427" s="124"/>
      <c r="DX427" s="124"/>
      <c r="DY427" s="124"/>
      <c r="DZ427" s="124"/>
      <c r="EA427" s="124"/>
      <c r="EB427" s="124"/>
      <c r="EC427" s="124"/>
      <c r="ED427" s="124"/>
      <c r="EE427" s="124"/>
      <c r="EF427" s="124"/>
      <c r="EG427" s="124"/>
      <c r="EH427" s="124"/>
      <c r="EI427" s="124"/>
      <c r="EJ427" s="124"/>
      <c r="EK427" s="124"/>
      <c r="EL427" s="124"/>
      <c r="EM427" s="124"/>
      <c r="EN427" s="124"/>
      <c r="EO427" s="124"/>
      <c r="EP427" s="124"/>
      <c r="EQ427" s="124"/>
      <c r="ER427" s="124"/>
      <c r="ES427" s="124"/>
      <c r="ET427" s="124"/>
      <c r="EU427" s="124"/>
      <c r="EV427" s="124"/>
      <c r="EW427" s="124"/>
      <c r="EX427" s="124"/>
      <c r="EY427" s="124"/>
      <c r="EZ427" s="124"/>
      <c r="FA427" s="124"/>
      <c r="FB427" s="124"/>
      <c r="FC427" s="124"/>
      <c r="FD427" s="124"/>
      <c r="FE427" s="124"/>
      <c r="FF427" s="124"/>
      <c r="FG427" s="124"/>
      <c r="FH427" s="124"/>
      <c r="FI427" s="124"/>
      <c r="FJ427" s="124"/>
      <c r="FK427" s="124"/>
      <c r="FL427" s="124"/>
      <c r="FM427" s="124"/>
      <c r="FN427" s="124"/>
      <c r="FO427" s="124"/>
      <c r="FP427" s="124"/>
      <c r="FQ427" s="124"/>
      <c r="FR427" s="124"/>
      <c r="FS427" s="124"/>
      <c r="FT427" s="124"/>
      <c r="FU427" s="124"/>
      <c r="FV427" s="124"/>
      <c r="FW427" s="124"/>
      <c r="FX427" s="124"/>
      <c r="FY427" s="124"/>
      <c r="FZ427" s="124"/>
      <c r="GA427" s="124"/>
      <c r="GB427" s="124"/>
      <c r="GC427" s="124"/>
      <c r="GD427" s="124"/>
      <c r="GE427" s="124"/>
      <c r="GF427" s="124"/>
      <c r="GG427" s="124"/>
      <c r="GH427" s="124"/>
      <c r="GI427" s="124"/>
      <c r="GJ427" s="124"/>
      <c r="GK427" s="124"/>
      <c r="GL427" s="124"/>
      <c r="GM427" s="124"/>
      <c r="GN427" s="124"/>
      <c r="GO427" s="124"/>
      <c r="GP427" s="124"/>
      <c r="GQ427" s="124"/>
      <c r="GR427" s="124"/>
      <c r="GS427" s="124"/>
      <c r="GT427" s="124"/>
      <c r="GU427" s="124"/>
      <c r="GV427" s="124"/>
      <c r="GW427" s="124"/>
      <c r="GX427" s="124"/>
      <c r="GY427" s="124"/>
      <c r="GZ427" s="124"/>
      <c r="HA427" s="124"/>
      <c r="HB427" s="124"/>
      <c r="HC427" s="124"/>
      <c r="HD427" s="124"/>
      <c r="HE427" s="124"/>
      <c r="HF427" s="124"/>
      <c r="HG427" s="124"/>
      <c r="HH427" s="124"/>
      <c r="HI427" s="124"/>
      <c r="HJ427" s="124"/>
      <c r="HK427" s="124"/>
      <c r="HL427" s="124"/>
      <c r="HM427" s="124"/>
      <c r="HN427" s="124"/>
      <c r="HO427" s="124"/>
      <c r="HP427" s="124"/>
      <c r="HQ427" s="124"/>
    </row>
    <row r="428" spans="1:242" s="122" customFormat="1">
      <c r="A428" s="93" t="s">
        <v>2215</v>
      </c>
      <c r="B428" s="111" t="s">
        <v>2216</v>
      </c>
      <c r="C428" s="123" t="s">
        <v>35</v>
      </c>
      <c r="D428" s="58">
        <v>7348.96</v>
      </c>
      <c r="E428" s="58">
        <v>290.3</v>
      </c>
      <c r="F428" s="58">
        <v>454.41</v>
      </c>
      <c r="G428" s="58">
        <v>186.69</v>
      </c>
      <c r="H428" s="58">
        <v>1102.48</v>
      </c>
      <c r="I428" s="58"/>
      <c r="J428" s="58"/>
      <c r="K428" s="58"/>
      <c r="L428" s="58"/>
      <c r="M428" s="58"/>
      <c r="N428" s="58"/>
      <c r="O428" s="58"/>
      <c r="P428" s="58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  <c r="AM428" s="124"/>
      <c r="AN428" s="124"/>
      <c r="AO428" s="124"/>
      <c r="AP428" s="124"/>
      <c r="AQ428" s="124"/>
      <c r="AR428" s="124"/>
      <c r="AS428" s="124"/>
      <c r="AT428" s="124"/>
      <c r="AU428" s="124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24"/>
      <c r="CD428" s="124"/>
      <c r="CE428" s="124"/>
      <c r="CF428" s="124"/>
      <c r="CG428" s="124"/>
      <c r="CH428" s="124"/>
      <c r="CI428" s="124"/>
      <c r="CJ428" s="124"/>
      <c r="CK428" s="124"/>
      <c r="CL428" s="124"/>
      <c r="CM428" s="124"/>
      <c r="CN428" s="124"/>
      <c r="CO428" s="124"/>
      <c r="CP428" s="124"/>
      <c r="CQ428" s="124"/>
      <c r="CR428" s="124"/>
      <c r="CS428" s="124"/>
      <c r="CT428" s="124"/>
      <c r="CU428" s="124"/>
      <c r="CV428" s="124"/>
      <c r="CW428" s="124"/>
      <c r="CX428" s="124"/>
      <c r="CY428" s="124"/>
      <c r="CZ428" s="124"/>
      <c r="DA428" s="124"/>
      <c r="DB428" s="124"/>
      <c r="DC428" s="124"/>
      <c r="DD428" s="124"/>
      <c r="DE428" s="124"/>
      <c r="DF428" s="124"/>
      <c r="DG428" s="124"/>
      <c r="DH428" s="124"/>
      <c r="DI428" s="124"/>
      <c r="DJ428" s="124"/>
      <c r="DK428" s="124"/>
      <c r="DL428" s="124"/>
      <c r="DM428" s="124"/>
      <c r="DN428" s="124"/>
      <c r="DO428" s="124"/>
      <c r="DP428" s="124"/>
      <c r="DQ428" s="124"/>
      <c r="DR428" s="124"/>
      <c r="DS428" s="124"/>
      <c r="DT428" s="124"/>
      <c r="DU428" s="124"/>
      <c r="DV428" s="124"/>
      <c r="DW428" s="124"/>
      <c r="DX428" s="124"/>
      <c r="DY428" s="124"/>
      <c r="DZ428" s="124"/>
      <c r="EA428" s="124"/>
      <c r="EB428" s="124"/>
      <c r="EC428" s="124"/>
      <c r="ED428" s="124"/>
      <c r="EE428" s="124"/>
      <c r="EF428" s="124"/>
      <c r="EG428" s="124"/>
      <c r="EH428" s="124"/>
      <c r="EI428" s="124"/>
      <c r="EJ428" s="124"/>
      <c r="EK428" s="124"/>
      <c r="EL428" s="124"/>
      <c r="EM428" s="124"/>
      <c r="EN428" s="124"/>
      <c r="EO428" s="124"/>
      <c r="EP428" s="124"/>
      <c r="EQ428" s="124"/>
      <c r="ER428" s="124"/>
      <c r="ES428" s="124"/>
      <c r="ET428" s="124"/>
      <c r="EU428" s="124"/>
      <c r="EV428" s="124"/>
      <c r="EW428" s="124"/>
      <c r="EX428" s="124"/>
      <c r="EY428" s="124"/>
      <c r="EZ428" s="124"/>
      <c r="FA428" s="124"/>
      <c r="FB428" s="124"/>
      <c r="FC428" s="124"/>
      <c r="FD428" s="124"/>
      <c r="FE428" s="124"/>
      <c r="FF428" s="124"/>
      <c r="FG428" s="124"/>
      <c r="FH428" s="124"/>
      <c r="FI428" s="124"/>
      <c r="FJ428" s="124"/>
      <c r="FK428" s="124"/>
      <c r="FL428" s="124"/>
      <c r="FM428" s="124"/>
      <c r="FN428" s="124"/>
      <c r="FO428" s="124"/>
      <c r="FP428" s="124"/>
      <c r="FQ428" s="124"/>
      <c r="FR428" s="124"/>
      <c r="FS428" s="124"/>
      <c r="FT428" s="124"/>
      <c r="FU428" s="124"/>
      <c r="FV428" s="124"/>
      <c r="FW428" s="124"/>
      <c r="FX428" s="124"/>
      <c r="FY428" s="124"/>
      <c r="FZ428" s="124"/>
      <c r="GA428" s="124"/>
      <c r="GB428" s="124"/>
      <c r="GC428" s="124"/>
      <c r="GD428" s="124"/>
      <c r="GE428" s="124"/>
      <c r="GF428" s="124"/>
      <c r="GG428" s="124"/>
      <c r="GH428" s="124"/>
      <c r="GI428" s="124"/>
      <c r="GJ428" s="124"/>
      <c r="GK428" s="124"/>
      <c r="GL428" s="124"/>
      <c r="GM428" s="124"/>
      <c r="GN428" s="124"/>
      <c r="GO428" s="124"/>
      <c r="GP428" s="124"/>
      <c r="GQ428" s="124"/>
      <c r="GR428" s="124"/>
      <c r="GS428" s="124"/>
      <c r="GT428" s="124"/>
      <c r="GU428" s="124"/>
      <c r="GV428" s="124"/>
      <c r="GW428" s="124"/>
      <c r="GX428" s="124"/>
      <c r="GY428" s="124"/>
      <c r="GZ428" s="124"/>
      <c r="HA428" s="124"/>
      <c r="HB428" s="124"/>
      <c r="HC428" s="124"/>
      <c r="HD428" s="124"/>
      <c r="HE428" s="124"/>
      <c r="HF428" s="124"/>
      <c r="HG428" s="124"/>
      <c r="HH428" s="124"/>
      <c r="HI428" s="124"/>
      <c r="HJ428" s="124"/>
      <c r="HK428" s="124"/>
      <c r="HL428" s="124"/>
      <c r="HM428" s="124"/>
      <c r="HN428" s="124"/>
      <c r="HO428" s="124"/>
      <c r="HP428" s="124"/>
      <c r="HQ428" s="124"/>
    </row>
    <row r="429" spans="1:242" s="122" customFormat="1">
      <c r="A429" s="93" t="s">
        <v>2217</v>
      </c>
      <c r="B429" s="111" t="s">
        <v>2218</v>
      </c>
      <c r="C429" s="123" t="s">
        <v>249</v>
      </c>
      <c r="D429" s="58">
        <v>9798.58</v>
      </c>
      <c r="E429" s="58">
        <v>387.05</v>
      </c>
      <c r="F429" s="58">
        <v>605.87</v>
      </c>
      <c r="G429" s="58">
        <v>248.9</v>
      </c>
      <c r="H429" s="58">
        <v>1469.98</v>
      </c>
      <c r="I429" s="58"/>
      <c r="J429" s="58"/>
      <c r="K429" s="58"/>
      <c r="L429" s="58"/>
      <c r="M429" s="58"/>
      <c r="N429" s="58"/>
      <c r="O429" s="58"/>
      <c r="P429" s="58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  <c r="AG429" s="124"/>
      <c r="AH429" s="124"/>
      <c r="AI429" s="124"/>
      <c r="AJ429" s="124"/>
      <c r="AK429" s="124"/>
      <c r="AL429" s="124"/>
      <c r="AM429" s="124"/>
      <c r="AN429" s="124"/>
      <c r="AO429" s="124"/>
      <c r="AP429" s="124"/>
      <c r="AQ429" s="124"/>
      <c r="AR429" s="124"/>
      <c r="AS429" s="124"/>
      <c r="AT429" s="124"/>
      <c r="AU429" s="124"/>
      <c r="AV429" s="124"/>
      <c r="AW429" s="124"/>
      <c r="AX429" s="124"/>
      <c r="AY429" s="124"/>
      <c r="AZ429" s="124"/>
      <c r="BA429" s="124"/>
      <c r="BB429" s="124"/>
      <c r="BC429" s="124"/>
      <c r="BD429" s="124"/>
      <c r="BE429" s="124"/>
      <c r="BF429" s="124"/>
      <c r="BG429" s="124"/>
      <c r="BH429" s="124"/>
      <c r="BI429" s="124"/>
      <c r="BJ429" s="124"/>
      <c r="BK429" s="124"/>
      <c r="BL429" s="124"/>
      <c r="BM429" s="124"/>
      <c r="BN429" s="124"/>
      <c r="BO429" s="124"/>
      <c r="BP429" s="124"/>
      <c r="BQ429" s="124"/>
      <c r="BR429" s="124"/>
      <c r="BS429" s="124"/>
      <c r="BT429" s="124"/>
      <c r="BU429" s="124"/>
      <c r="BV429" s="124"/>
      <c r="BW429" s="124"/>
      <c r="BX429" s="124"/>
      <c r="BY429" s="124"/>
      <c r="BZ429" s="124"/>
      <c r="CA429" s="124"/>
      <c r="CB429" s="124"/>
      <c r="CC429" s="124"/>
      <c r="CD429" s="124"/>
      <c r="CE429" s="124"/>
      <c r="CF429" s="124"/>
      <c r="CG429" s="124"/>
      <c r="CH429" s="124"/>
      <c r="CI429" s="124"/>
      <c r="CJ429" s="124"/>
      <c r="CK429" s="124"/>
      <c r="CL429" s="124"/>
      <c r="CM429" s="124"/>
      <c r="CN429" s="124"/>
      <c r="CO429" s="124"/>
      <c r="CP429" s="124"/>
      <c r="CQ429" s="124"/>
      <c r="CR429" s="124"/>
      <c r="CS429" s="124"/>
      <c r="CT429" s="124"/>
      <c r="CU429" s="124"/>
      <c r="CV429" s="124"/>
      <c r="CW429" s="124"/>
      <c r="CX429" s="124"/>
      <c r="CY429" s="124"/>
      <c r="CZ429" s="124"/>
      <c r="DA429" s="124"/>
      <c r="DB429" s="124"/>
      <c r="DC429" s="124"/>
      <c r="DD429" s="124"/>
      <c r="DE429" s="124"/>
      <c r="DF429" s="124"/>
      <c r="DG429" s="124"/>
      <c r="DH429" s="124"/>
      <c r="DI429" s="124"/>
      <c r="DJ429" s="124"/>
      <c r="DK429" s="124"/>
      <c r="DL429" s="124"/>
      <c r="DM429" s="124"/>
      <c r="DN429" s="124"/>
      <c r="DO429" s="124"/>
      <c r="DP429" s="124"/>
      <c r="DQ429" s="124"/>
      <c r="DR429" s="124"/>
      <c r="DS429" s="124"/>
      <c r="DT429" s="124"/>
      <c r="DU429" s="124"/>
      <c r="DV429" s="124"/>
      <c r="DW429" s="124"/>
      <c r="DX429" s="124"/>
      <c r="DY429" s="124"/>
      <c r="DZ429" s="124"/>
      <c r="EA429" s="124"/>
      <c r="EB429" s="124"/>
      <c r="EC429" s="124"/>
      <c r="ED429" s="124"/>
      <c r="EE429" s="124"/>
      <c r="EF429" s="124"/>
      <c r="EG429" s="124"/>
      <c r="EH429" s="124"/>
      <c r="EI429" s="124"/>
      <c r="EJ429" s="124"/>
      <c r="EK429" s="124"/>
      <c r="EL429" s="124"/>
      <c r="EM429" s="124"/>
      <c r="EN429" s="124"/>
      <c r="EO429" s="124"/>
      <c r="EP429" s="124"/>
      <c r="EQ429" s="124"/>
      <c r="ER429" s="124"/>
      <c r="ES429" s="124"/>
      <c r="ET429" s="124"/>
      <c r="EU429" s="124"/>
      <c r="EV429" s="124"/>
      <c r="EW429" s="124"/>
      <c r="EX429" s="124"/>
      <c r="EY429" s="124"/>
      <c r="EZ429" s="124"/>
      <c r="FA429" s="124"/>
      <c r="FB429" s="124"/>
      <c r="FC429" s="124"/>
      <c r="FD429" s="124"/>
      <c r="FE429" s="124"/>
      <c r="FF429" s="124"/>
      <c r="FG429" s="124"/>
      <c r="FH429" s="124"/>
      <c r="FI429" s="124"/>
      <c r="FJ429" s="124"/>
      <c r="FK429" s="124"/>
      <c r="FL429" s="124"/>
      <c r="FM429" s="124"/>
      <c r="FN429" s="124"/>
      <c r="FO429" s="124"/>
      <c r="FP429" s="124"/>
      <c r="FQ429" s="124"/>
      <c r="FR429" s="124"/>
      <c r="FS429" s="124"/>
      <c r="FT429" s="124"/>
      <c r="FU429" s="124"/>
      <c r="FV429" s="124"/>
      <c r="FW429" s="124"/>
      <c r="FX429" s="124"/>
      <c r="FY429" s="124"/>
      <c r="FZ429" s="124"/>
      <c r="GA429" s="124"/>
      <c r="GB429" s="124"/>
      <c r="GC429" s="124"/>
      <c r="GD429" s="124"/>
      <c r="GE429" s="124"/>
      <c r="GF429" s="124"/>
      <c r="GG429" s="124"/>
      <c r="GH429" s="124"/>
      <c r="GI429" s="124"/>
      <c r="GJ429" s="124"/>
      <c r="GK429" s="124"/>
      <c r="GL429" s="124"/>
      <c r="GM429" s="124"/>
      <c r="GN429" s="124"/>
      <c r="GO429" s="124"/>
      <c r="GP429" s="124"/>
      <c r="GQ429" s="124"/>
      <c r="GR429" s="124"/>
      <c r="GS429" s="124"/>
      <c r="GT429" s="124"/>
      <c r="GU429" s="124"/>
      <c r="GV429" s="124"/>
      <c r="GW429" s="124"/>
      <c r="GX429" s="124"/>
      <c r="GY429" s="124"/>
      <c r="GZ429" s="124"/>
      <c r="HA429" s="124"/>
      <c r="HB429" s="124"/>
      <c r="HC429" s="124"/>
      <c r="HD429" s="124"/>
      <c r="HE429" s="124"/>
      <c r="HF429" s="124"/>
      <c r="HG429" s="124"/>
      <c r="HH429" s="124"/>
      <c r="HI429" s="124"/>
      <c r="HJ429" s="124"/>
      <c r="HK429" s="124"/>
      <c r="HL429" s="124"/>
      <c r="HM429" s="124"/>
      <c r="HN429" s="124"/>
      <c r="HO429" s="124"/>
      <c r="HP429" s="124"/>
      <c r="HQ429" s="124"/>
    </row>
    <row r="430" spans="1:242" s="103" customFormat="1" ht="22.5">
      <c r="A430" s="95" t="s">
        <v>2219</v>
      </c>
      <c r="B430" s="110" t="s">
        <v>2220</v>
      </c>
      <c r="C430" s="123"/>
      <c r="D430" s="56">
        <f t="shared" ref="D430:P431" si="332">D431</f>
        <v>88787.05</v>
      </c>
      <c r="E430" s="56">
        <f t="shared" si="332"/>
        <v>96941.440000000002</v>
      </c>
      <c r="F430" s="56">
        <f t="shared" si="332"/>
        <v>123900.67</v>
      </c>
      <c r="G430" s="56">
        <f t="shared" si="332"/>
        <v>124974.27</v>
      </c>
      <c r="H430" s="56">
        <f t="shared" si="332"/>
        <v>148802.47</v>
      </c>
      <c r="I430" s="56">
        <f t="shared" si="332"/>
        <v>132559.13666666669</v>
      </c>
      <c r="J430" s="56">
        <f t="shared" si="332"/>
        <v>135445.29222222223</v>
      </c>
      <c r="K430" s="56">
        <f t="shared" si="332"/>
        <v>138935.63296296296</v>
      </c>
      <c r="L430" s="56">
        <f t="shared" si="332"/>
        <v>135646.68728395062</v>
      </c>
      <c r="M430" s="56">
        <f t="shared" si="332"/>
        <v>136675.87082304526</v>
      </c>
      <c r="N430" s="56">
        <f t="shared" si="332"/>
        <v>137086.06368998627</v>
      </c>
      <c r="O430" s="56">
        <f t="shared" si="332"/>
        <v>136469.54059899403</v>
      </c>
      <c r="P430" s="56">
        <f t="shared" si="332"/>
        <v>1536224.124247828</v>
      </c>
      <c r="HR430" s="102"/>
      <c r="HS430" s="102"/>
      <c r="HT430" s="102"/>
      <c r="HU430" s="102"/>
      <c r="HV430" s="102"/>
      <c r="HW430" s="102"/>
      <c r="HX430" s="102"/>
      <c r="HY430" s="102"/>
      <c r="HZ430" s="102"/>
      <c r="IA430" s="102"/>
      <c r="IB430" s="102"/>
      <c r="IC430" s="102"/>
      <c r="ID430" s="102"/>
      <c r="IE430" s="102"/>
      <c r="IF430" s="102"/>
      <c r="IG430" s="102"/>
      <c r="IH430" s="102"/>
    </row>
    <row r="431" spans="1:242" s="103" customFormat="1">
      <c r="A431" s="95" t="s">
        <v>2221</v>
      </c>
      <c r="B431" s="110" t="s">
        <v>2222</v>
      </c>
      <c r="C431" s="123"/>
      <c r="D431" s="56">
        <f t="shared" si="332"/>
        <v>88787.05</v>
      </c>
      <c r="E431" s="56">
        <f t="shared" si="332"/>
        <v>96941.440000000002</v>
      </c>
      <c r="F431" s="56">
        <f t="shared" si="332"/>
        <v>123900.67</v>
      </c>
      <c r="G431" s="56">
        <f t="shared" si="332"/>
        <v>124974.27</v>
      </c>
      <c r="H431" s="56">
        <f t="shared" si="332"/>
        <v>148802.47</v>
      </c>
      <c r="I431" s="56">
        <f t="shared" si="332"/>
        <v>132559.13666666669</v>
      </c>
      <c r="J431" s="56">
        <f t="shared" si="332"/>
        <v>135445.29222222223</v>
      </c>
      <c r="K431" s="56">
        <f t="shared" si="332"/>
        <v>138935.63296296296</v>
      </c>
      <c r="L431" s="56">
        <f t="shared" si="332"/>
        <v>135646.68728395062</v>
      </c>
      <c r="M431" s="56">
        <f t="shared" si="332"/>
        <v>136675.87082304526</v>
      </c>
      <c r="N431" s="56">
        <f t="shared" si="332"/>
        <v>137086.06368998627</v>
      </c>
      <c r="O431" s="56">
        <f t="shared" si="332"/>
        <v>136469.54059899403</v>
      </c>
      <c r="P431" s="56">
        <f t="shared" si="332"/>
        <v>1536224.124247828</v>
      </c>
      <c r="HR431" s="102"/>
      <c r="HS431" s="102"/>
      <c r="HT431" s="102"/>
      <c r="HU431" s="102"/>
      <c r="HV431" s="102"/>
      <c r="HW431" s="102"/>
      <c r="HX431" s="102"/>
      <c r="HY431" s="102"/>
      <c r="HZ431" s="102"/>
      <c r="IA431" s="102"/>
      <c r="IB431" s="102"/>
      <c r="IC431" s="102"/>
      <c r="ID431" s="102"/>
      <c r="IE431" s="102"/>
      <c r="IF431" s="102"/>
      <c r="IG431" s="102"/>
      <c r="IH431" s="102"/>
    </row>
    <row r="432" spans="1:242" s="124" customFormat="1">
      <c r="A432" s="93" t="s">
        <v>2223</v>
      </c>
      <c r="B432" s="111" t="s">
        <v>2224</v>
      </c>
      <c r="C432" s="123" t="s">
        <v>29</v>
      </c>
      <c r="D432" s="58">
        <v>88787.05</v>
      </c>
      <c r="E432" s="58">
        <v>96941.440000000002</v>
      </c>
      <c r="F432" s="58">
        <v>123900.67</v>
      </c>
      <c r="G432" s="58">
        <v>124974.27</v>
      </c>
      <c r="H432" s="58">
        <v>148802.47</v>
      </c>
      <c r="I432" s="58">
        <f t="shared" ref="I432" si="333">SUM(F432:H432)/3</f>
        <v>132559.13666666669</v>
      </c>
      <c r="J432" s="58">
        <f t="shared" ref="J432" si="334">SUM(G432:I432)/3</f>
        <v>135445.29222222223</v>
      </c>
      <c r="K432" s="58">
        <f t="shared" ref="K432" si="335">SUM(H432:J432)/3</f>
        <v>138935.63296296296</v>
      </c>
      <c r="L432" s="58">
        <f t="shared" ref="L432" si="336">SUM(I432:K432)/3</f>
        <v>135646.68728395062</v>
      </c>
      <c r="M432" s="58">
        <f t="shared" ref="M432" si="337">SUM(J432:L432)/3</f>
        <v>136675.87082304526</v>
      </c>
      <c r="N432" s="58">
        <f t="shared" ref="N432" si="338">SUM(K432:M432)/3</f>
        <v>137086.06368998627</v>
      </c>
      <c r="O432" s="58">
        <f t="shared" ref="O432" si="339">SUM(L432:N432)/3</f>
        <v>136469.54059899403</v>
      </c>
      <c r="P432" s="58">
        <f>SUM(D432:O432)</f>
        <v>1536224.124247828</v>
      </c>
      <c r="HR432" s="122"/>
      <c r="HS432" s="122"/>
      <c r="HT432" s="122"/>
      <c r="HU432" s="122"/>
      <c r="HV432" s="122"/>
      <c r="HW432" s="122"/>
      <c r="HX432" s="122"/>
      <c r="HY432" s="122"/>
      <c r="HZ432" s="122"/>
      <c r="IA432" s="122"/>
      <c r="IB432" s="122"/>
      <c r="IC432" s="122"/>
      <c r="ID432" s="122"/>
      <c r="IE432" s="122"/>
      <c r="IF432" s="122"/>
      <c r="IG432" s="122"/>
      <c r="IH432" s="122"/>
    </row>
    <row r="433" spans="1:242" s="103" customFormat="1" ht="25.5" customHeight="1">
      <c r="A433" s="95" t="s">
        <v>2225</v>
      </c>
      <c r="B433" s="110" t="s">
        <v>2226</v>
      </c>
      <c r="C433" s="123"/>
      <c r="D433" s="56">
        <f t="shared" ref="D433:I433" si="340">D434+D460+D454+D444+D463</f>
        <v>2306256.8199999998</v>
      </c>
      <c r="E433" s="56">
        <f t="shared" si="340"/>
        <v>2100449.46</v>
      </c>
      <c r="F433" s="56">
        <f t="shared" si="340"/>
        <v>2332677.1</v>
      </c>
      <c r="G433" s="56">
        <f t="shared" si="340"/>
        <v>2351070.38</v>
      </c>
      <c r="H433" s="56">
        <f t="shared" si="340"/>
        <v>3210552.2600000002</v>
      </c>
      <c r="I433" s="56">
        <f t="shared" si="340"/>
        <v>2142862.9033333333</v>
      </c>
      <c r="J433" s="56">
        <f t="shared" ref="J433" si="341">J434+J460+J454+J444+J463</f>
        <v>2139591.5044444441</v>
      </c>
      <c r="K433" s="56">
        <f t="shared" ref="K433:P433" si="342">K434+K460+K454+K444+K463</f>
        <v>2149098.5459259255</v>
      </c>
      <c r="L433" s="56">
        <f t="shared" si="342"/>
        <v>2143850.9845679011</v>
      </c>
      <c r="M433" s="56">
        <f t="shared" si="342"/>
        <v>2144180.344979424</v>
      </c>
      <c r="N433" s="56">
        <f t="shared" si="342"/>
        <v>2145709.9584910837</v>
      </c>
      <c r="O433" s="56">
        <f t="shared" si="342"/>
        <v>2144580.4293461363</v>
      </c>
      <c r="P433" s="56">
        <f t="shared" si="342"/>
        <v>25845169.661088247</v>
      </c>
      <c r="HR433" s="102"/>
      <c r="HS433" s="102"/>
      <c r="HT433" s="102"/>
      <c r="HU433" s="102"/>
      <c r="HV433" s="102"/>
      <c r="HW433" s="102"/>
      <c r="HX433" s="102"/>
      <c r="HY433" s="102"/>
      <c r="HZ433" s="102"/>
      <c r="IA433" s="102"/>
      <c r="IB433" s="102"/>
      <c r="IC433" s="102"/>
      <c r="ID433" s="102"/>
      <c r="IE433" s="102"/>
      <c r="IF433" s="102"/>
      <c r="IG433" s="102"/>
      <c r="IH433" s="102"/>
    </row>
    <row r="434" spans="1:242" s="103" customFormat="1">
      <c r="A434" s="95" t="s">
        <v>2227</v>
      </c>
      <c r="B434" s="110" t="s">
        <v>3428</v>
      </c>
      <c r="C434" s="123"/>
      <c r="D434" s="56">
        <f t="shared" ref="D434:P436" si="343">D435</f>
        <v>1215294.18</v>
      </c>
      <c r="E434" s="56">
        <f t="shared" si="343"/>
        <v>1049781.3899999999</v>
      </c>
      <c r="F434" s="56">
        <f t="shared" si="343"/>
        <v>1245835.83</v>
      </c>
      <c r="G434" s="56">
        <f t="shared" si="343"/>
        <v>1311827.5</v>
      </c>
      <c r="H434" s="56">
        <f t="shared" si="343"/>
        <v>2098338.5300000003</v>
      </c>
      <c r="I434" s="56">
        <f t="shared" si="343"/>
        <v>1063430.2766666666</v>
      </c>
      <c r="J434" s="56">
        <f t="shared" si="343"/>
        <v>1062628.4255555554</v>
      </c>
      <c r="K434" s="56">
        <f t="shared" si="343"/>
        <v>1059562.0674074071</v>
      </c>
      <c r="L434" s="56">
        <f t="shared" si="343"/>
        <v>1061873.589876543</v>
      </c>
      <c r="M434" s="56">
        <f t="shared" si="343"/>
        <v>1061354.6942798353</v>
      </c>
      <c r="N434" s="56">
        <f t="shared" si="343"/>
        <v>1060930.1171879284</v>
      </c>
      <c r="O434" s="56">
        <f t="shared" si="343"/>
        <v>1061386.1337814357</v>
      </c>
      <c r="P434" s="56">
        <f t="shared" si="343"/>
        <v>12886531.704755371</v>
      </c>
      <c r="HR434" s="102"/>
      <c r="HS434" s="102"/>
      <c r="HT434" s="102"/>
      <c r="HU434" s="102"/>
      <c r="HV434" s="102"/>
      <c r="HW434" s="102"/>
      <c r="HX434" s="102"/>
      <c r="HY434" s="102"/>
      <c r="HZ434" s="102"/>
      <c r="IA434" s="102"/>
      <c r="IB434" s="102"/>
      <c r="IC434" s="102"/>
      <c r="ID434" s="102"/>
      <c r="IE434" s="102"/>
      <c r="IF434" s="102"/>
      <c r="IG434" s="102"/>
      <c r="IH434" s="102"/>
    </row>
    <row r="435" spans="1:242" s="103" customFormat="1" ht="33.75">
      <c r="A435" s="95" t="s">
        <v>2229</v>
      </c>
      <c r="B435" s="110" t="s">
        <v>3426</v>
      </c>
      <c r="C435" s="123"/>
      <c r="D435" s="56">
        <f t="shared" si="343"/>
        <v>1215294.18</v>
      </c>
      <c r="E435" s="56">
        <f t="shared" si="343"/>
        <v>1049781.3899999999</v>
      </c>
      <c r="F435" s="56">
        <f t="shared" si="343"/>
        <v>1245835.83</v>
      </c>
      <c r="G435" s="56">
        <f t="shared" si="343"/>
        <v>1311827.5</v>
      </c>
      <c r="H435" s="56">
        <f t="shared" si="343"/>
        <v>2098338.5300000003</v>
      </c>
      <c r="I435" s="56">
        <f t="shared" si="343"/>
        <v>1063430.2766666666</v>
      </c>
      <c r="J435" s="56">
        <f t="shared" si="343"/>
        <v>1062628.4255555554</v>
      </c>
      <c r="K435" s="56">
        <f t="shared" si="343"/>
        <v>1059562.0674074071</v>
      </c>
      <c r="L435" s="56">
        <f t="shared" si="343"/>
        <v>1061873.589876543</v>
      </c>
      <c r="M435" s="56">
        <f t="shared" si="343"/>
        <v>1061354.6942798353</v>
      </c>
      <c r="N435" s="56">
        <f t="shared" si="343"/>
        <v>1060930.1171879284</v>
      </c>
      <c r="O435" s="56">
        <f t="shared" si="343"/>
        <v>1061386.1337814357</v>
      </c>
      <c r="P435" s="56">
        <f t="shared" si="343"/>
        <v>12886531.704755371</v>
      </c>
      <c r="HR435" s="102"/>
      <c r="HS435" s="102"/>
      <c r="HT435" s="102"/>
      <c r="HU435" s="102"/>
      <c r="HV435" s="102"/>
      <c r="HW435" s="102"/>
      <c r="HX435" s="102"/>
      <c r="HY435" s="102"/>
      <c r="HZ435" s="102"/>
      <c r="IA435" s="102"/>
      <c r="IB435" s="102"/>
      <c r="IC435" s="102"/>
      <c r="ID435" s="102"/>
      <c r="IE435" s="102"/>
      <c r="IF435" s="102"/>
      <c r="IG435" s="102"/>
      <c r="IH435" s="102"/>
    </row>
    <row r="436" spans="1:242" s="142" customFormat="1" ht="18" customHeight="1">
      <c r="A436" s="95" t="s">
        <v>2231</v>
      </c>
      <c r="B436" s="110" t="s">
        <v>3425</v>
      </c>
      <c r="C436" s="123"/>
      <c r="D436" s="58">
        <f t="shared" si="343"/>
        <v>1215294.18</v>
      </c>
      <c r="E436" s="58">
        <f t="shared" si="343"/>
        <v>1049781.3899999999</v>
      </c>
      <c r="F436" s="58">
        <f>SUM(F437:F443)</f>
        <v>1245835.83</v>
      </c>
      <c r="G436" s="58">
        <f t="shared" ref="G436:J436" si="344">SUM(G437:G443)</f>
        <v>1311827.5</v>
      </c>
      <c r="H436" s="58">
        <f t="shared" si="344"/>
        <v>2098338.5300000003</v>
      </c>
      <c r="I436" s="58">
        <f t="shared" si="344"/>
        <v>1063430.2766666666</v>
      </c>
      <c r="J436" s="58">
        <f t="shared" si="344"/>
        <v>1062628.4255555554</v>
      </c>
      <c r="K436" s="58">
        <f t="shared" ref="K436" si="345">SUM(K437:K443)</f>
        <v>1059562.0674074071</v>
      </c>
      <c r="L436" s="58">
        <f t="shared" ref="L436" si="346">SUM(L437:L443)</f>
        <v>1061873.589876543</v>
      </c>
      <c r="M436" s="58">
        <f t="shared" ref="M436:N436" si="347">SUM(M437:M443)</f>
        <v>1061354.6942798353</v>
      </c>
      <c r="N436" s="58">
        <f t="shared" si="347"/>
        <v>1060930.1171879284</v>
      </c>
      <c r="O436" s="58">
        <f t="shared" ref="O436" si="348">SUM(O437:O443)</f>
        <v>1061386.1337814357</v>
      </c>
      <c r="P436" s="58">
        <f t="shared" ref="P436" si="349">SUM(P437:P443)</f>
        <v>12886531.704755371</v>
      </c>
      <c r="HR436" s="139"/>
      <c r="HS436" s="139"/>
      <c r="HT436" s="139"/>
      <c r="HU436" s="139"/>
      <c r="HV436" s="139"/>
      <c r="HW436" s="139"/>
      <c r="HX436" s="139"/>
      <c r="HY436" s="139"/>
      <c r="HZ436" s="139"/>
      <c r="IA436" s="139"/>
      <c r="IB436" s="139"/>
      <c r="IC436" s="139"/>
      <c r="ID436" s="139"/>
      <c r="IE436" s="139"/>
      <c r="IF436" s="139"/>
      <c r="IG436" s="139"/>
      <c r="IH436" s="139"/>
    </row>
    <row r="437" spans="1:242" s="142" customFormat="1" ht="15" customHeight="1">
      <c r="A437" s="93" t="s">
        <v>2232</v>
      </c>
      <c r="B437" s="111" t="s">
        <v>3425</v>
      </c>
      <c r="C437" s="123" t="s">
        <v>1926</v>
      </c>
      <c r="D437" s="58">
        <v>1215294.18</v>
      </c>
      <c r="E437" s="58">
        <v>1049781.3899999999</v>
      </c>
      <c r="F437" s="58">
        <v>1065835.83</v>
      </c>
      <c r="G437" s="58">
        <v>1071827.5</v>
      </c>
      <c r="H437" s="58">
        <v>1052627.5</v>
      </c>
      <c r="I437" s="58">
        <f t="shared" ref="I437" si="350">SUM(F437:H437)/3</f>
        <v>1063430.2766666666</v>
      </c>
      <c r="J437" s="58">
        <f t="shared" ref="J437" si="351">SUM(G437:I437)/3</f>
        <v>1062628.4255555554</v>
      </c>
      <c r="K437" s="58">
        <f t="shared" ref="K437" si="352">SUM(H437:J437)/3</f>
        <v>1059562.0674074071</v>
      </c>
      <c r="L437" s="58">
        <f t="shared" ref="L437" si="353">SUM(I437:K437)/3</f>
        <v>1061873.589876543</v>
      </c>
      <c r="M437" s="58">
        <f t="shared" ref="M437" si="354">SUM(J437:L437)/3</f>
        <v>1061354.6942798353</v>
      </c>
      <c r="N437" s="58">
        <f t="shared" ref="N437" si="355">SUM(K437:M437)/3</f>
        <v>1060930.1171879284</v>
      </c>
      <c r="O437" s="58">
        <f t="shared" ref="O437" si="356">SUM(L437:N437)/3</f>
        <v>1061386.1337814357</v>
      </c>
      <c r="P437" s="58">
        <f>SUM(D437:O437)</f>
        <v>12886531.704755371</v>
      </c>
      <c r="HR437" s="139"/>
      <c r="HS437" s="139"/>
      <c r="HT437" s="139"/>
      <c r="HU437" s="139"/>
      <c r="HV437" s="139"/>
      <c r="HW437" s="139"/>
      <c r="HX437" s="139"/>
      <c r="HY437" s="139"/>
      <c r="HZ437" s="139"/>
      <c r="IA437" s="139"/>
      <c r="IB437" s="139"/>
      <c r="IC437" s="139"/>
      <c r="ID437" s="139"/>
      <c r="IE437" s="139"/>
      <c r="IF437" s="139"/>
      <c r="IG437" s="139"/>
      <c r="IH437" s="139"/>
    </row>
    <row r="438" spans="1:242" s="142" customFormat="1" ht="15" customHeight="1">
      <c r="A438" s="93" t="s">
        <v>2233</v>
      </c>
      <c r="B438" s="111" t="s">
        <v>2905</v>
      </c>
      <c r="C438" s="123" t="s">
        <v>1926</v>
      </c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HR438" s="139"/>
      <c r="HS438" s="139"/>
      <c r="HT438" s="139"/>
      <c r="HU438" s="139"/>
      <c r="HV438" s="139"/>
      <c r="HW438" s="139"/>
      <c r="HX438" s="139"/>
      <c r="HY438" s="139"/>
      <c r="HZ438" s="139"/>
      <c r="IA438" s="139"/>
      <c r="IB438" s="139"/>
      <c r="IC438" s="139"/>
      <c r="ID438" s="139"/>
      <c r="IE438" s="139"/>
      <c r="IF438" s="139"/>
      <c r="IG438" s="139"/>
      <c r="IH438" s="139"/>
    </row>
    <row r="439" spans="1:242" s="142" customFormat="1" ht="15" customHeight="1">
      <c r="A439" s="93" t="s">
        <v>2234</v>
      </c>
      <c r="B439" s="111" t="s">
        <v>1576</v>
      </c>
      <c r="C439" s="123" t="s">
        <v>1926</v>
      </c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HR439" s="139"/>
      <c r="HS439" s="139"/>
      <c r="HT439" s="139"/>
      <c r="HU439" s="139"/>
      <c r="HV439" s="139"/>
      <c r="HW439" s="139"/>
      <c r="HX439" s="139"/>
      <c r="HY439" s="139"/>
      <c r="HZ439" s="139"/>
      <c r="IA439" s="139"/>
      <c r="IB439" s="139"/>
      <c r="IC439" s="139"/>
      <c r="ID439" s="139"/>
      <c r="IE439" s="139"/>
      <c r="IF439" s="139"/>
      <c r="IG439" s="139"/>
      <c r="IH439" s="139"/>
    </row>
    <row r="440" spans="1:242" s="142" customFormat="1" ht="15" customHeight="1">
      <c r="A440" s="93" t="s">
        <v>2235</v>
      </c>
      <c r="B440" s="111" t="s">
        <v>2237</v>
      </c>
      <c r="C440" s="123" t="s">
        <v>1926</v>
      </c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HR440" s="139"/>
      <c r="HS440" s="139"/>
      <c r="HT440" s="139"/>
      <c r="HU440" s="139"/>
      <c r="HV440" s="139"/>
      <c r="HW440" s="139"/>
      <c r="HX440" s="139"/>
      <c r="HY440" s="139"/>
      <c r="HZ440" s="139"/>
      <c r="IA440" s="139"/>
      <c r="IB440" s="139"/>
      <c r="IC440" s="139"/>
      <c r="ID440" s="139"/>
      <c r="IE440" s="139"/>
      <c r="IF440" s="139"/>
      <c r="IG440" s="139"/>
      <c r="IH440" s="139"/>
    </row>
    <row r="441" spans="1:242" s="142" customFormat="1" ht="15" customHeight="1">
      <c r="A441" s="93" t="s">
        <v>2236</v>
      </c>
      <c r="B441" s="111" t="s">
        <v>2906</v>
      </c>
      <c r="C441" s="123" t="s">
        <v>1926</v>
      </c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HR441" s="139"/>
      <c r="HS441" s="139"/>
      <c r="HT441" s="139"/>
      <c r="HU441" s="139"/>
      <c r="HV441" s="139"/>
      <c r="HW441" s="139"/>
      <c r="HX441" s="139"/>
      <c r="HY441" s="139"/>
      <c r="HZ441" s="139"/>
      <c r="IA441" s="139"/>
      <c r="IB441" s="139"/>
      <c r="IC441" s="139"/>
      <c r="ID441" s="139"/>
      <c r="IE441" s="139"/>
      <c r="IF441" s="139"/>
      <c r="IG441" s="139"/>
      <c r="IH441" s="139"/>
    </row>
    <row r="442" spans="1:242" s="142" customFormat="1" ht="15" customHeight="1">
      <c r="A442" s="93" t="s">
        <v>3195</v>
      </c>
      <c r="B442" s="111" t="s">
        <v>3196</v>
      </c>
      <c r="C442" s="123" t="s">
        <v>1926</v>
      </c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HR442" s="139"/>
      <c r="HS442" s="139"/>
      <c r="HT442" s="139"/>
      <c r="HU442" s="139"/>
      <c r="HV442" s="139"/>
      <c r="HW442" s="139"/>
      <c r="HX442" s="139"/>
      <c r="HY442" s="139"/>
      <c r="HZ442" s="139"/>
      <c r="IA442" s="139"/>
      <c r="IB442" s="139"/>
      <c r="IC442" s="139"/>
      <c r="ID442" s="139"/>
      <c r="IE442" s="139"/>
      <c r="IF442" s="139"/>
      <c r="IG442" s="139"/>
      <c r="IH442" s="139"/>
    </row>
    <row r="443" spans="1:242" s="142" customFormat="1" ht="15" customHeight="1">
      <c r="A443" s="93" t="s">
        <v>3257</v>
      </c>
      <c r="B443" s="93" t="s">
        <v>3258</v>
      </c>
      <c r="C443" s="94" t="s">
        <v>1926</v>
      </c>
      <c r="D443" s="58"/>
      <c r="E443" s="58"/>
      <c r="F443" s="58">
        <v>180000</v>
      </c>
      <c r="G443" s="58">
        <v>240000</v>
      </c>
      <c r="H443" s="58">
        <v>1045711.03</v>
      </c>
      <c r="I443" s="58"/>
      <c r="J443" s="58"/>
      <c r="K443" s="58"/>
      <c r="L443" s="58"/>
      <c r="M443" s="58"/>
      <c r="N443" s="58"/>
      <c r="O443" s="58"/>
      <c r="P443" s="58"/>
      <c r="HR443" s="139"/>
      <c r="HS443" s="139"/>
      <c r="HT443" s="139"/>
      <c r="HU443" s="139"/>
      <c r="HV443" s="139"/>
      <c r="HW443" s="139"/>
      <c r="HX443" s="139"/>
      <c r="HY443" s="139"/>
      <c r="HZ443" s="139"/>
      <c r="IA443" s="139"/>
      <c r="IB443" s="139"/>
      <c r="IC443" s="139"/>
      <c r="ID443" s="139"/>
      <c r="IE443" s="139"/>
      <c r="IF443" s="139"/>
      <c r="IG443" s="139"/>
      <c r="IH443" s="139"/>
    </row>
    <row r="444" spans="1:242" s="162" customFormat="1" ht="22.5">
      <c r="A444" s="95" t="s">
        <v>2239</v>
      </c>
      <c r="B444" s="110" t="s">
        <v>3429</v>
      </c>
      <c r="C444" s="94"/>
      <c r="D444" s="56">
        <f t="shared" ref="D444:P446" si="357">D445</f>
        <v>792639.35</v>
      </c>
      <c r="E444" s="56">
        <f t="shared" si="357"/>
        <v>797467.85</v>
      </c>
      <c r="F444" s="56">
        <f t="shared" si="357"/>
        <v>805273.35</v>
      </c>
      <c r="G444" s="56">
        <f t="shared" si="357"/>
        <v>786042.66</v>
      </c>
      <c r="H444" s="56">
        <f t="shared" si="357"/>
        <v>816461.96</v>
      </c>
      <c r="I444" s="56">
        <f t="shared" si="357"/>
        <v>802592.65666666662</v>
      </c>
      <c r="J444" s="56">
        <f t="shared" si="357"/>
        <v>801699.09222222224</v>
      </c>
      <c r="K444" s="56">
        <f t="shared" si="357"/>
        <v>806917.90296296298</v>
      </c>
      <c r="L444" s="56">
        <f t="shared" si="357"/>
        <v>803736.55061728403</v>
      </c>
      <c r="M444" s="56">
        <f t="shared" si="357"/>
        <v>804117.84860082308</v>
      </c>
      <c r="N444" s="56">
        <f t="shared" si="357"/>
        <v>804924.10072702344</v>
      </c>
      <c r="O444" s="56">
        <f t="shared" si="357"/>
        <v>804259.49998171022</v>
      </c>
      <c r="P444" s="56">
        <f t="shared" si="357"/>
        <v>9626132.8217786923</v>
      </c>
      <c r="HR444" s="148"/>
      <c r="HS444" s="148"/>
      <c r="HT444" s="148"/>
      <c r="HU444" s="148"/>
      <c r="HV444" s="148"/>
      <c r="HW444" s="148"/>
      <c r="HX444" s="148"/>
      <c r="HY444" s="148"/>
      <c r="HZ444" s="148"/>
      <c r="IA444" s="148"/>
      <c r="IB444" s="148"/>
      <c r="IC444" s="148"/>
      <c r="ID444" s="148"/>
      <c r="IE444" s="148"/>
      <c r="IF444" s="148"/>
      <c r="IG444" s="148"/>
      <c r="IH444" s="148"/>
    </row>
    <row r="445" spans="1:242" s="162" customFormat="1" ht="22.5">
      <c r="A445" s="95" t="s">
        <v>2240</v>
      </c>
      <c r="B445" s="110" t="s">
        <v>3430</v>
      </c>
      <c r="C445" s="94"/>
      <c r="D445" s="56">
        <f>D446</f>
        <v>792639.35</v>
      </c>
      <c r="E445" s="56">
        <f>E446</f>
        <v>797467.85</v>
      </c>
      <c r="F445" s="56">
        <f t="shared" si="357"/>
        <v>805273.35</v>
      </c>
      <c r="G445" s="56">
        <f t="shared" si="357"/>
        <v>786042.66</v>
      </c>
      <c r="H445" s="56">
        <f t="shared" si="357"/>
        <v>816461.96</v>
      </c>
      <c r="I445" s="56">
        <f t="shared" si="357"/>
        <v>802592.65666666662</v>
      </c>
      <c r="J445" s="56">
        <f t="shared" si="357"/>
        <v>801699.09222222224</v>
      </c>
      <c r="K445" s="56">
        <f t="shared" si="357"/>
        <v>806917.90296296298</v>
      </c>
      <c r="L445" s="56">
        <f t="shared" si="357"/>
        <v>803736.55061728403</v>
      </c>
      <c r="M445" s="56">
        <f t="shared" si="357"/>
        <v>804117.84860082308</v>
      </c>
      <c r="N445" s="56">
        <f t="shared" si="357"/>
        <v>804924.10072702344</v>
      </c>
      <c r="O445" s="56">
        <f t="shared" si="357"/>
        <v>804259.49998171022</v>
      </c>
      <c r="P445" s="56">
        <f t="shared" si="357"/>
        <v>9626132.8217786923</v>
      </c>
      <c r="HR445" s="148"/>
      <c r="HS445" s="148"/>
      <c r="HT445" s="148"/>
      <c r="HU445" s="148"/>
      <c r="HV445" s="148"/>
      <c r="HW445" s="148"/>
      <c r="HX445" s="148"/>
      <c r="HY445" s="148"/>
      <c r="HZ445" s="148"/>
      <c r="IA445" s="148"/>
      <c r="IB445" s="148"/>
      <c r="IC445" s="148"/>
      <c r="ID445" s="148"/>
      <c r="IE445" s="148"/>
      <c r="IF445" s="148"/>
      <c r="IG445" s="148"/>
      <c r="IH445" s="148"/>
    </row>
    <row r="446" spans="1:242" s="162" customFormat="1" ht="19.5" customHeight="1">
      <c r="A446" s="95" t="s">
        <v>2241</v>
      </c>
      <c r="B446" s="110" t="s">
        <v>3427</v>
      </c>
      <c r="C446" s="94"/>
      <c r="D446" s="56">
        <f>D447</f>
        <v>792639.35</v>
      </c>
      <c r="E446" s="56">
        <f t="shared" ref="E446" si="358">E447</f>
        <v>797467.85</v>
      </c>
      <c r="F446" s="56">
        <f t="shared" si="357"/>
        <v>805273.35</v>
      </c>
      <c r="G446" s="56">
        <f t="shared" si="357"/>
        <v>786042.66</v>
      </c>
      <c r="H446" s="56">
        <f t="shared" si="357"/>
        <v>816461.96</v>
      </c>
      <c r="I446" s="56">
        <f t="shared" si="357"/>
        <v>802592.65666666662</v>
      </c>
      <c r="J446" s="56">
        <f t="shared" si="357"/>
        <v>801699.09222222224</v>
      </c>
      <c r="K446" s="56">
        <f t="shared" si="357"/>
        <v>806917.90296296298</v>
      </c>
      <c r="L446" s="56">
        <f t="shared" si="357"/>
        <v>803736.55061728403</v>
      </c>
      <c r="M446" s="56">
        <f t="shared" si="357"/>
        <v>804117.84860082308</v>
      </c>
      <c r="N446" s="56">
        <f t="shared" si="357"/>
        <v>804924.10072702344</v>
      </c>
      <c r="O446" s="56">
        <f t="shared" si="357"/>
        <v>804259.49998171022</v>
      </c>
      <c r="P446" s="56">
        <f t="shared" si="357"/>
        <v>9626132.8217786923</v>
      </c>
      <c r="HR446" s="148"/>
      <c r="HS446" s="148"/>
      <c r="HT446" s="148"/>
      <c r="HU446" s="148"/>
      <c r="HV446" s="148"/>
      <c r="HW446" s="148"/>
      <c r="HX446" s="148"/>
      <c r="HY446" s="148"/>
      <c r="HZ446" s="148"/>
      <c r="IA446" s="148"/>
      <c r="IB446" s="148"/>
      <c r="IC446" s="148"/>
      <c r="ID446" s="148"/>
      <c r="IE446" s="148"/>
      <c r="IF446" s="148"/>
      <c r="IG446" s="148"/>
      <c r="IH446" s="148"/>
    </row>
    <row r="447" spans="1:242" s="124" customFormat="1">
      <c r="A447" s="93" t="s">
        <v>2907</v>
      </c>
      <c r="B447" s="111" t="s">
        <v>3427</v>
      </c>
      <c r="C447" s="123" t="s">
        <v>1931</v>
      </c>
      <c r="D447" s="58">
        <v>792639.35</v>
      </c>
      <c r="E447" s="58">
        <v>797467.85</v>
      </c>
      <c r="F447" s="58">
        <v>805273.35</v>
      </c>
      <c r="G447" s="58">
        <v>786042.66</v>
      </c>
      <c r="H447" s="58">
        <v>816461.96</v>
      </c>
      <c r="I447" s="58">
        <f t="shared" ref="I447" si="359">SUM(F447:H447)/3</f>
        <v>802592.65666666662</v>
      </c>
      <c r="J447" s="58">
        <f t="shared" ref="J447" si="360">SUM(G447:I447)/3</f>
        <v>801699.09222222224</v>
      </c>
      <c r="K447" s="58">
        <f t="shared" ref="K447" si="361">SUM(H447:J447)/3</f>
        <v>806917.90296296298</v>
      </c>
      <c r="L447" s="58">
        <f t="shared" ref="L447" si="362">SUM(I447:K447)/3</f>
        <v>803736.55061728403</v>
      </c>
      <c r="M447" s="58">
        <f t="shared" ref="M447" si="363">SUM(J447:L447)/3</f>
        <v>804117.84860082308</v>
      </c>
      <c r="N447" s="58">
        <f t="shared" ref="N447" si="364">SUM(K447:M447)/3</f>
        <v>804924.10072702344</v>
      </c>
      <c r="O447" s="58">
        <f t="shared" ref="O447" si="365">SUM(L447:N447)/3</f>
        <v>804259.49998171022</v>
      </c>
      <c r="P447" s="58">
        <f>SUM(D447:O447)</f>
        <v>9626132.8217786923</v>
      </c>
      <c r="HR447" s="122"/>
      <c r="HS447" s="122"/>
      <c r="HT447" s="122"/>
      <c r="HU447" s="122"/>
      <c r="HV447" s="122"/>
      <c r="HW447" s="122"/>
      <c r="HX447" s="122"/>
      <c r="HY447" s="122"/>
      <c r="HZ447" s="122"/>
      <c r="IA447" s="122"/>
      <c r="IB447" s="122"/>
      <c r="IC447" s="122"/>
      <c r="ID447" s="122"/>
      <c r="IE447" s="122"/>
      <c r="IF447" s="122"/>
      <c r="IG447" s="122"/>
      <c r="IH447" s="122"/>
    </row>
    <row r="448" spans="1:242" s="124" customFormat="1">
      <c r="A448" s="93" t="s">
        <v>2908</v>
      </c>
      <c r="B448" s="111" t="s">
        <v>805</v>
      </c>
      <c r="C448" s="123" t="s">
        <v>1931</v>
      </c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HR448" s="122"/>
      <c r="HS448" s="122"/>
      <c r="HT448" s="122"/>
      <c r="HU448" s="122"/>
      <c r="HV448" s="122"/>
      <c r="HW448" s="122"/>
      <c r="HX448" s="122"/>
      <c r="HY448" s="122"/>
      <c r="HZ448" s="122"/>
      <c r="IA448" s="122"/>
      <c r="IB448" s="122"/>
      <c r="IC448" s="122"/>
      <c r="ID448" s="122"/>
      <c r="IE448" s="122"/>
      <c r="IF448" s="122"/>
      <c r="IG448" s="122"/>
      <c r="IH448" s="122"/>
    </row>
    <row r="449" spans="1:242" s="124" customFormat="1">
      <c r="A449" s="93" t="s">
        <v>2909</v>
      </c>
      <c r="B449" s="111" t="s">
        <v>2912</v>
      </c>
      <c r="C449" s="123" t="s">
        <v>1931</v>
      </c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HR449" s="122"/>
      <c r="HS449" s="122"/>
      <c r="HT449" s="122"/>
      <c r="HU449" s="122"/>
      <c r="HV449" s="122"/>
      <c r="HW449" s="122"/>
      <c r="HX449" s="122"/>
      <c r="HY449" s="122"/>
      <c r="HZ449" s="122"/>
      <c r="IA449" s="122"/>
      <c r="IB449" s="122"/>
      <c r="IC449" s="122"/>
      <c r="ID449" s="122"/>
      <c r="IE449" s="122"/>
      <c r="IF449" s="122"/>
      <c r="IG449" s="122"/>
      <c r="IH449" s="122"/>
    </row>
    <row r="450" spans="1:242" s="124" customFormat="1">
      <c r="A450" s="93" t="s">
        <v>2910</v>
      </c>
      <c r="B450" s="111" t="s">
        <v>809</v>
      </c>
      <c r="C450" s="123" t="s">
        <v>1931</v>
      </c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HR450" s="122"/>
      <c r="HS450" s="122"/>
      <c r="HT450" s="122"/>
      <c r="HU450" s="122"/>
      <c r="HV450" s="122"/>
      <c r="HW450" s="122"/>
      <c r="HX450" s="122"/>
      <c r="HY450" s="122"/>
      <c r="HZ450" s="122"/>
      <c r="IA450" s="122"/>
      <c r="IB450" s="122"/>
      <c r="IC450" s="122"/>
      <c r="ID450" s="122"/>
      <c r="IE450" s="122"/>
      <c r="IF450" s="122"/>
      <c r="IG450" s="122"/>
      <c r="IH450" s="122"/>
    </row>
    <row r="451" spans="1:242" s="124" customFormat="1">
      <c r="A451" s="93" t="s">
        <v>2911</v>
      </c>
      <c r="B451" s="93" t="s">
        <v>2913</v>
      </c>
      <c r="C451" s="123" t="s">
        <v>1931</v>
      </c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HR451" s="122"/>
      <c r="HS451" s="122"/>
      <c r="HT451" s="122"/>
      <c r="HU451" s="122"/>
      <c r="HV451" s="122"/>
      <c r="HW451" s="122"/>
      <c r="HX451" s="122"/>
      <c r="HY451" s="122"/>
      <c r="HZ451" s="122"/>
      <c r="IA451" s="122"/>
      <c r="IB451" s="122"/>
      <c r="IC451" s="122"/>
      <c r="ID451" s="122"/>
      <c r="IE451" s="122"/>
      <c r="IF451" s="122"/>
      <c r="IG451" s="122"/>
      <c r="IH451" s="122"/>
    </row>
    <row r="452" spans="1:242" s="124" customFormat="1">
      <c r="A452" s="93" t="s">
        <v>2914</v>
      </c>
      <c r="B452" s="93" t="s">
        <v>2915</v>
      </c>
      <c r="C452" s="123" t="s">
        <v>1931</v>
      </c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HR452" s="122"/>
      <c r="HS452" s="122"/>
      <c r="HT452" s="122"/>
      <c r="HU452" s="122"/>
      <c r="HV452" s="122"/>
      <c r="HW452" s="122"/>
      <c r="HX452" s="122"/>
      <c r="HY452" s="122"/>
      <c r="HZ452" s="122"/>
      <c r="IA452" s="122"/>
      <c r="IB452" s="122"/>
      <c r="IC452" s="122"/>
      <c r="ID452" s="122"/>
      <c r="IE452" s="122"/>
      <c r="IF452" s="122"/>
      <c r="IG452" s="122"/>
      <c r="IH452" s="122"/>
    </row>
    <row r="453" spans="1:242" s="124" customFormat="1">
      <c r="A453" s="93" t="s">
        <v>3242</v>
      </c>
      <c r="B453" s="93" t="s">
        <v>3243</v>
      </c>
      <c r="C453" s="123" t="s">
        <v>1931</v>
      </c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HR453" s="122"/>
      <c r="HS453" s="122"/>
      <c r="HT453" s="122"/>
      <c r="HU453" s="122"/>
      <c r="HV453" s="122"/>
      <c r="HW453" s="122"/>
      <c r="HX453" s="122"/>
      <c r="HY453" s="122"/>
      <c r="HZ453" s="122"/>
      <c r="IA453" s="122"/>
      <c r="IB453" s="122"/>
      <c r="IC453" s="122"/>
      <c r="ID453" s="122"/>
      <c r="IE453" s="122"/>
      <c r="IF453" s="122"/>
      <c r="IG453" s="122"/>
      <c r="IH453" s="122"/>
    </row>
    <row r="454" spans="1:242" s="162" customFormat="1" ht="11.25">
      <c r="A454" s="95" t="s">
        <v>2242</v>
      </c>
      <c r="B454" s="110" t="s">
        <v>2243</v>
      </c>
      <c r="C454" s="94"/>
      <c r="D454" s="56">
        <f t="shared" ref="D454:P455" si="366">D455</f>
        <v>159612.81</v>
      </c>
      <c r="E454" s="56">
        <f t="shared" si="366"/>
        <v>114489.74</v>
      </c>
      <c r="F454" s="56">
        <f t="shared" si="366"/>
        <v>142857.44</v>
      </c>
      <c r="G454" s="56">
        <f t="shared" si="366"/>
        <v>114489.74</v>
      </c>
      <c r="H454" s="56">
        <f t="shared" si="366"/>
        <v>157041.29</v>
      </c>
      <c r="I454" s="56">
        <f t="shared" si="366"/>
        <v>138129.49</v>
      </c>
      <c r="J454" s="56">
        <f t="shared" si="366"/>
        <v>136553.50666666668</v>
      </c>
      <c r="K454" s="56">
        <f t="shared" si="366"/>
        <v>143908.09555555557</v>
      </c>
      <c r="L454" s="56">
        <f t="shared" si="366"/>
        <v>139530.36407407408</v>
      </c>
      <c r="M454" s="56">
        <f t="shared" si="366"/>
        <v>139997.32209876543</v>
      </c>
      <c r="N454" s="56">
        <f t="shared" si="366"/>
        <v>141145.26057613167</v>
      </c>
      <c r="O454" s="56">
        <f t="shared" si="366"/>
        <v>140224.31558299038</v>
      </c>
      <c r="P454" s="56">
        <f t="shared" si="366"/>
        <v>1667979.374554184</v>
      </c>
      <c r="HR454" s="148"/>
      <c r="HS454" s="148"/>
      <c r="HT454" s="148"/>
      <c r="HU454" s="148"/>
      <c r="HV454" s="148"/>
      <c r="HW454" s="148"/>
      <c r="HX454" s="148"/>
      <c r="HY454" s="148"/>
      <c r="HZ454" s="148"/>
      <c r="IA454" s="148"/>
      <c r="IB454" s="148"/>
      <c r="IC454" s="148"/>
      <c r="ID454" s="148"/>
      <c r="IE454" s="148"/>
      <c r="IF454" s="148"/>
      <c r="IG454" s="148"/>
      <c r="IH454" s="148"/>
    </row>
    <row r="455" spans="1:242" s="162" customFormat="1" ht="22.5">
      <c r="A455" s="95" t="s">
        <v>2244</v>
      </c>
      <c r="B455" s="110" t="s">
        <v>2245</v>
      </c>
      <c r="C455" s="94"/>
      <c r="D455" s="56">
        <f t="shared" si="366"/>
        <v>159612.81</v>
      </c>
      <c r="E455" s="56">
        <f t="shared" si="366"/>
        <v>114489.74</v>
      </c>
      <c r="F455" s="56">
        <f t="shared" si="366"/>
        <v>142857.44</v>
      </c>
      <c r="G455" s="56">
        <f t="shared" si="366"/>
        <v>114489.74</v>
      </c>
      <c r="H455" s="56">
        <f t="shared" si="366"/>
        <v>157041.29</v>
      </c>
      <c r="I455" s="56">
        <f t="shared" si="366"/>
        <v>138129.49</v>
      </c>
      <c r="J455" s="56">
        <f t="shared" si="366"/>
        <v>136553.50666666668</v>
      </c>
      <c r="K455" s="56">
        <f t="shared" si="366"/>
        <v>143908.09555555557</v>
      </c>
      <c r="L455" s="56">
        <f t="shared" si="366"/>
        <v>139530.36407407408</v>
      </c>
      <c r="M455" s="56">
        <f t="shared" si="366"/>
        <v>139997.32209876543</v>
      </c>
      <c r="N455" s="56">
        <f t="shared" si="366"/>
        <v>141145.26057613167</v>
      </c>
      <c r="O455" s="56">
        <f t="shared" si="366"/>
        <v>140224.31558299038</v>
      </c>
      <c r="P455" s="56">
        <f t="shared" si="366"/>
        <v>1667979.374554184</v>
      </c>
      <c r="HR455" s="148"/>
      <c r="HS455" s="148"/>
      <c r="HT455" s="148"/>
      <c r="HU455" s="148"/>
      <c r="HV455" s="148"/>
      <c r="HW455" s="148"/>
      <c r="HX455" s="148"/>
      <c r="HY455" s="148"/>
      <c r="HZ455" s="148"/>
      <c r="IA455" s="148"/>
      <c r="IB455" s="148"/>
      <c r="IC455" s="148"/>
      <c r="ID455" s="148"/>
      <c r="IE455" s="148"/>
      <c r="IF455" s="148"/>
      <c r="IG455" s="148"/>
      <c r="IH455" s="148"/>
    </row>
    <row r="456" spans="1:242" s="162" customFormat="1" ht="16.5" customHeight="1">
      <c r="A456" s="95" t="s">
        <v>2246</v>
      </c>
      <c r="B456" s="110" t="s">
        <v>2247</v>
      </c>
      <c r="C456" s="94"/>
      <c r="D456" s="56">
        <f t="shared" ref="D456:H456" si="367">SUM(D457:D459)</f>
        <v>159612.81</v>
      </c>
      <c r="E456" s="56">
        <f t="shared" si="367"/>
        <v>114489.74</v>
      </c>
      <c r="F456" s="56">
        <f t="shared" si="367"/>
        <v>142857.44</v>
      </c>
      <c r="G456" s="56">
        <f t="shared" si="367"/>
        <v>114489.74</v>
      </c>
      <c r="H456" s="56">
        <f t="shared" si="367"/>
        <v>157041.29</v>
      </c>
      <c r="I456" s="56">
        <f t="shared" ref="I456:J456" si="368">SUM(I457:I459)</f>
        <v>138129.49</v>
      </c>
      <c r="J456" s="56">
        <f t="shared" si="368"/>
        <v>136553.50666666668</v>
      </c>
      <c r="K456" s="56">
        <f t="shared" ref="K456:P456" si="369">SUM(K457:K459)</f>
        <v>143908.09555555557</v>
      </c>
      <c r="L456" s="56">
        <f t="shared" si="369"/>
        <v>139530.36407407408</v>
      </c>
      <c r="M456" s="56">
        <f t="shared" si="369"/>
        <v>139997.32209876543</v>
      </c>
      <c r="N456" s="56">
        <f t="shared" si="369"/>
        <v>141145.26057613167</v>
      </c>
      <c r="O456" s="56">
        <f t="shared" si="369"/>
        <v>140224.31558299038</v>
      </c>
      <c r="P456" s="56">
        <f t="shared" si="369"/>
        <v>1667979.374554184</v>
      </c>
      <c r="HR456" s="148"/>
      <c r="HS456" s="148"/>
      <c r="HT456" s="148"/>
      <c r="HU456" s="148"/>
      <c r="HV456" s="148"/>
      <c r="HW456" s="148"/>
      <c r="HX456" s="148"/>
      <c r="HY456" s="148"/>
      <c r="HZ456" s="148"/>
      <c r="IA456" s="148"/>
      <c r="IB456" s="148"/>
      <c r="IC456" s="148"/>
      <c r="ID456" s="148"/>
      <c r="IE456" s="148"/>
      <c r="IF456" s="148"/>
      <c r="IG456" s="148"/>
      <c r="IH456" s="148"/>
    </row>
    <row r="457" spans="1:242" s="124" customFormat="1">
      <c r="A457" s="93" t="s">
        <v>2916</v>
      </c>
      <c r="B457" s="93" t="s">
        <v>2247</v>
      </c>
      <c r="C457" s="123" t="s">
        <v>1934</v>
      </c>
      <c r="D457" s="58">
        <v>159612.81</v>
      </c>
      <c r="E457" s="58">
        <v>114489.74</v>
      </c>
      <c r="F457" s="58">
        <v>142857.44</v>
      </c>
      <c r="G457" s="58">
        <v>114489.74</v>
      </c>
      <c r="H457" s="58">
        <v>157041.29</v>
      </c>
      <c r="I457" s="58">
        <f t="shared" ref="I457" si="370">SUM(F457:H457)/3</f>
        <v>138129.49</v>
      </c>
      <c r="J457" s="58">
        <f t="shared" ref="J457" si="371">SUM(G457:I457)/3</f>
        <v>136553.50666666668</v>
      </c>
      <c r="K457" s="58">
        <f t="shared" ref="K457" si="372">SUM(H457:J457)/3</f>
        <v>143908.09555555557</v>
      </c>
      <c r="L457" s="58">
        <f t="shared" ref="L457" si="373">SUM(I457:K457)/3</f>
        <v>139530.36407407408</v>
      </c>
      <c r="M457" s="58">
        <f t="shared" ref="M457" si="374">SUM(J457:L457)/3</f>
        <v>139997.32209876543</v>
      </c>
      <c r="N457" s="58">
        <f t="shared" ref="N457" si="375">SUM(K457:M457)/3</f>
        <v>141145.26057613167</v>
      </c>
      <c r="O457" s="58">
        <f t="shared" ref="O457" si="376">SUM(L457:N457)/3</f>
        <v>140224.31558299038</v>
      </c>
      <c r="P457" s="58">
        <f>SUM(D457:O457)</f>
        <v>1667979.374554184</v>
      </c>
      <c r="HR457" s="122"/>
      <c r="HS457" s="122"/>
      <c r="HT457" s="122"/>
      <c r="HU457" s="122"/>
      <c r="HV457" s="122"/>
      <c r="HW457" s="122"/>
      <c r="HX457" s="122"/>
      <c r="HY457" s="122"/>
      <c r="HZ457" s="122"/>
      <c r="IA457" s="122"/>
      <c r="IB457" s="122"/>
      <c r="IC457" s="122"/>
      <c r="ID457" s="122"/>
      <c r="IE457" s="122"/>
      <c r="IF457" s="122"/>
      <c r="IG457" s="122"/>
      <c r="IH457" s="122"/>
    </row>
    <row r="458" spans="1:242" s="124" customFormat="1">
      <c r="A458" s="93" t="s">
        <v>2917</v>
      </c>
      <c r="B458" s="93" t="s">
        <v>2247</v>
      </c>
      <c r="C458" s="94" t="s">
        <v>1934</v>
      </c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HR458" s="122"/>
      <c r="HS458" s="122"/>
      <c r="HT458" s="122"/>
      <c r="HU458" s="122"/>
      <c r="HV458" s="122"/>
      <c r="HW458" s="122"/>
      <c r="HX458" s="122"/>
      <c r="HY458" s="122"/>
      <c r="HZ458" s="122"/>
      <c r="IA458" s="122"/>
      <c r="IB458" s="122"/>
      <c r="IC458" s="122"/>
      <c r="ID458" s="122"/>
      <c r="IE458" s="122"/>
      <c r="IF458" s="122"/>
      <c r="IG458" s="122"/>
      <c r="IH458" s="122"/>
    </row>
    <row r="459" spans="1:242" s="124" customFormat="1">
      <c r="A459" s="93" t="s">
        <v>2919</v>
      </c>
      <c r="B459" s="111" t="s">
        <v>2918</v>
      </c>
      <c r="C459" s="123" t="s">
        <v>1934</v>
      </c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HR459" s="122"/>
      <c r="HS459" s="122"/>
      <c r="HT459" s="122"/>
      <c r="HU459" s="122"/>
      <c r="HV459" s="122"/>
      <c r="HW459" s="122"/>
      <c r="HX459" s="122"/>
      <c r="HY459" s="122"/>
      <c r="HZ459" s="122"/>
      <c r="IA459" s="122"/>
      <c r="IB459" s="122"/>
      <c r="IC459" s="122"/>
      <c r="ID459" s="122"/>
      <c r="IE459" s="122"/>
      <c r="IF459" s="122"/>
      <c r="IG459" s="122"/>
      <c r="IH459" s="122"/>
    </row>
    <row r="460" spans="1:242" s="162" customFormat="1" ht="25.5" customHeight="1">
      <c r="A460" s="95" t="s">
        <v>2248</v>
      </c>
      <c r="B460" s="110" t="s">
        <v>2249</v>
      </c>
      <c r="C460" s="94"/>
      <c r="D460" s="56">
        <f t="shared" ref="D460:P461" si="377">D461</f>
        <v>138710.48000000001</v>
      </c>
      <c r="E460" s="56">
        <f t="shared" si="377"/>
        <v>138710.48000000001</v>
      </c>
      <c r="F460" s="56">
        <f t="shared" si="377"/>
        <v>138710.48000000001</v>
      </c>
      <c r="G460" s="56">
        <f t="shared" si="377"/>
        <v>138710.48000000001</v>
      </c>
      <c r="H460" s="56">
        <f t="shared" si="377"/>
        <v>138710.48000000001</v>
      </c>
      <c r="I460" s="56">
        <f t="shared" si="377"/>
        <v>138710.48000000001</v>
      </c>
      <c r="J460" s="56">
        <f t="shared" si="377"/>
        <v>138710.48000000001</v>
      </c>
      <c r="K460" s="56">
        <f t="shared" si="377"/>
        <v>138710.48000000001</v>
      </c>
      <c r="L460" s="56">
        <f t="shared" si="377"/>
        <v>138710.48000000001</v>
      </c>
      <c r="M460" s="56">
        <f t="shared" si="377"/>
        <v>138710.48000000001</v>
      </c>
      <c r="N460" s="56">
        <f t="shared" si="377"/>
        <v>138710.48000000001</v>
      </c>
      <c r="O460" s="56">
        <f t="shared" si="377"/>
        <v>138710.48000000001</v>
      </c>
      <c r="P460" s="56">
        <f t="shared" si="377"/>
        <v>1664525.76</v>
      </c>
      <c r="HR460" s="148"/>
      <c r="HS460" s="148"/>
      <c r="HT460" s="148"/>
      <c r="HU460" s="148"/>
      <c r="HV460" s="148"/>
      <c r="HW460" s="148"/>
      <c r="HX460" s="148"/>
      <c r="HY460" s="148"/>
      <c r="HZ460" s="148"/>
      <c r="IA460" s="148"/>
      <c r="IB460" s="148"/>
      <c r="IC460" s="148"/>
      <c r="ID460" s="148"/>
      <c r="IE460" s="148"/>
      <c r="IF460" s="148"/>
      <c r="IG460" s="148"/>
      <c r="IH460" s="148"/>
    </row>
    <row r="461" spans="1:242" s="162" customFormat="1" ht="22.5" customHeight="1">
      <c r="A461" s="95" t="s">
        <v>2250</v>
      </c>
      <c r="B461" s="110" t="s">
        <v>2251</v>
      </c>
      <c r="C461" s="94"/>
      <c r="D461" s="56">
        <f t="shared" si="377"/>
        <v>138710.48000000001</v>
      </c>
      <c r="E461" s="56">
        <f t="shared" si="377"/>
        <v>138710.48000000001</v>
      </c>
      <c r="F461" s="56">
        <f t="shared" si="377"/>
        <v>138710.48000000001</v>
      </c>
      <c r="G461" s="56">
        <f t="shared" si="377"/>
        <v>138710.48000000001</v>
      </c>
      <c r="H461" s="56">
        <f t="shared" si="377"/>
        <v>138710.48000000001</v>
      </c>
      <c r="I461" s="56">
        <f t="shared" si="377"/>
        <v>138710.48000000001</v>
      </c>
      <c r="J461" s="56">
        <f t="shared" si="377"/>
        <v>138710.48000000001</v>
      </c>
      <c r="K461" s="56">
        <f t="shared" si="377"/>
        <v>138710.48000000001</v>
      </c>
      <c r="L461" s="56">
        <f t="shared" si="377"/>
        <v>138710.48000000001</v>
      </c>
      <c r="M461" s="56">
        <f t="shared" si="377"/>
        <v>138710.48000000001</v>
      </c>
      <c r="N461" s="56">
        <f t="shared" si="377"/>
        <v>138710.48000000001</v>
      </c>
      <c r="O461" s="56">
        <f t="shared" si="377"/>
        <v>138710.48000000001</v>
      </c>
      <c r="P461" s="56">
        <f t="shared" si="377"/>
        <v>1664525.76</v>
      </c>
      <c r="HR461" s="148"/>
      <c r="HS461" s="148"/>
      <c r="HT461" s="148"/>
      <c r="HU461" s="148"/>
      <c r="HV461" s="148"/>
      <c r="HW461" s="148"/>
      <c r="HX461" s="148"/>
      <c r="HY461" s="148"/>
      <c r="HZ461" s="148"/>
      <c r="IA461" s="148"/>
      <c r="IB461" s="148"/>
      <c r="IC461" s="148"/>
      <c r="ID461" s="148"/>
      <c r="IE461" s="148"/>
      <c r="IF461" s="148"/>
      <c r="IG461" s="148"/>
      <c r="IH461" s="148"/>
    </row>
    <row r="462" spans="1:242" s="124" customFormat="1">
      <c r="A462" s="95" t="s">
        <v>2252</v>
      </c>
      <c r="B462" s="110" t="s">
        <v>2253</v>
      </c>
      <c r="C462" s="94" t="s">
        <v>1937</v>
      </c>
      <c r="D462" s="58">
        <v>138710.48000000001</v>
      </c>
      <c r="E462" s="58">
        <v>138710.48000000001</v>
      </c>
      <c r="F462" s="58">
        <v>138710.48000000001</v>
      </c>
      <c r="G462" s="58">
        <v>138710.48000000001</v>
      </c>
      <c r="H462" s="58">
        <v>138710.48000000001</v>
      </c>
      <c r="I462" s="58">
        <f t="shared" ref="I462" si="378">SUM(F462:H462)/3</f>
        <v>138710.48000000001</v>
      </c>
      <c r="J462" s="58">
        <f t="shared" ref="J462" si="379">SUM(G462:I462)/3</f>
        <v>138710.48000000001</v>
      </c>
      <c r="K462" s="58">
        <f t="shared" ref="K462" si="380">SUM(H462:J462)/3</f>
        <v>138710.48000000001</v>
      </c>
      <c r="L462" s="58">
        <f t="shared" ref="L462" si="381">SUM(I462:K462)/3</f>
        <v>138710.48000000001</v>
      </c>
      <c r="M462" s="58">
        <f t="shared" ref="M462" si="382">SUM(J462:L462)/3</f>
        <v>138710.48000000001</v>
      </c>
      <c r="N462" s="58">
        <f t="shared" ref="N462" si="383">SUM(K462:M462)/3</f>
        <v>138710.48000000001</v>
      </c>
      <c r="O462" s="58">
        <f t="shared" ref="O462" si="384">SUM(L462:N462)/3</f>
        <v>138710.48000000001</v>
      </c>
      <c r="P462" s="58">
        <f>SUM(D462:O462)</f>
        <v>1664525.76</v>
      </c>
      <c r="HR462" s="122"/>
      <c r="HS462" s="122"/>
      <c r="HT462" s="122"/>
      <c r="HU462" s="122"/>
      <c r="HV462" s="122"/>
      <c r="HW462" s="122"/>
      <c r="HX462" s="122"/>
      <c r="HY462" s="122"/>
      <c r="HZ462" s="122"/>
      <c r="IA462" s="122"/>
      <c r="IB462" s="122"/>
      <c r="IC462" s="122"/>
      <c r="ID462" s="122"/>
      <c r="IE462" s="122"/>
      <c r="IF462" s="122"/>
      <c r="IG462" s="122"/>
      <c r="IH462" s="122"/>
    </row>
    <row r="463" spans="1:242" s="124" customFormat="1" ht="22.5">
      <c r="A463" s="95" t="s">
        <v>3400</v>
      </c>
      <c r="B463" s="110" t="s">
        <v>3401</v>
      </c>
      <c r="C463" s="94"/>
      <c r="D463" s="58"/>
      <c r="E463" s="58"/>
      <c r="F463" s="58">
        <f>F464</f>
        <v>0</v>
      </c>
      <c r="G463" s="58">
        <f t="shared" ref="G463:P464" si="385">G464</f>
        <v>0</v>
      </c>
      <c r="H463" s="58">
        <f t="shared" si="385"/>
        <v>0</v>
      </c>
      <c r="I463" s="58">
        <f t="shared" si="385"/>
        <v>0</v>
      </c>
      <c r="J463" s="58">
        <f t="shared" si="385"/>
        <v>0</v>
      </c>
      <c r="K463" s="58">
        <f t="shared" si="385"/>
        <v>0</v>
      </c>
      <c r="L463" s="58">
        <f t="shared" si="385"/>
        <v>0</v>
      </c>
      <c r="M463" s="58">
        <f t="shared" si="385"/>
        <v>0</v>
      </c>
      <c r="N463" s="58">
        <f t="shared" si="385"/>
        <v>0</v>
      </c>
      <c r="O463" s="58">
        <f t="shared" si="385"/>
        <v>0</v>
      </c>
      <c r="P463" s="58">
        <f t="shared" si="385"/>
        <v>0</v>
      </c>
      <c r="HR463" s="122"/>
      <c r="HS463" s="122"/>
      <c r="HT463" s="122"/>
      <c r="HU463" s="122"/>
      <c r="HV463" s="122"/>
      <c r="HW463" s="122"/>
      <c r="HX463" s="122"/>
      <c r="HY463" s="122"/>
      <c r="HZ463" s="122"/>
      <c r="IA463" s="122"/>
      <c r="IB463" s="122"/>
      <c r="IC463" s="122"/>
      <c r="ID463" s="122"/>
      <c r="IE463" s="122"/>
      <c r="IF463" s="122"/>
      <c r="IG463" s="122"/>
      <c r="IH463" s="122"/>
    </row>
    <row r="464" spans="1:242" s="124" customFormat="1" ht="22.5">
      <c r="A464" s="95" t="s">
        <v>3402</v>
      </c>
      <c r="B464" s="110" t="s">
        <v>3403</v>
      </c>
      <c r="C464" s="94"/>
      <c r="D464" s="58"/>
      <c r="E464" s="58"/>
      <c r="F464" s="58">
        <f>F465</f>
        <v>0</v>
      </c>
      <c r="G464" s="58">
        <f t="shared" si="385"/>
        <v>0</v>
      </c>
      <c r="H464" s="58">
        <f t="shared" si="385"/>
        <v>0</v>
      </c>
      <c r="I464" s="58">
        <f t="shared" si="385"/>
        <v>0</v>
      </c>
      <c r="J464" s="58">
        <f t="shared" si="385"/>
        <v>0</v>
      </c>
      <c r="K464" s="58">
        <f t="shared" si="385"/>
        <v>0</v>
      </c>
      <c r="L464" s="58">
        <f t="shared" si="385"/>
        <v>0</v>
      </c>
      <c r="M464" s="58">
        <f t="shared" si="385"/>
        <v>0</v>
      </c>
      <c r="N464" s="58">
        <f t="shared" si="385"/>
        <v>0</v>
      </c>
      <c r="O464" s="58">
        <f t="shared" si="385"/>
        <v>0</v>
      </c>
      <c r="P464" s="58">
        <f t="shared" si="385"/>
        <v>0</v>
      </c>
      <c r="HR464" s="122"/>
      <c r="HS464" s="122"/>
      <c r="HT464" s="122"/>
      <c r="HU464" s="122"/>
      <c r="HV464" s="122"/>
      <c r="HW464" s="122"/>
      <c r="HX464" s="122"/>
      <c r="HY464" s="122"/>
      <c r="HZ464" s="122"/>
      <c r="IA464" s="122"/>
      <c r="IB464" s="122"/>
      <c r="IC464" s="122"/>
      <c r="ID464" s="122"/>
      <c r="IE464" s="122"/>
      <c r="IF464" s="122"/>
      <c r="IG464" s="122"/>
      <c r="IH464" s="122"/>
    </row>
    <row r="465" spans="1:242" s="124" customFormat="1">
      <c r="A465" s="95" t="s">
        <v>3404</v>
      </c>
      <c r="B465" s="110" t="s">
        <v>3405</v>
      </c>
      <c r="C465" s="94" t="s">
        <v>3406</v>
      </c>
      <c r="D465" s="58"/>
      <c r="E465" s="58"/>
      <c r="F465" s="58"/>
      <c r="G465" s="58"/>
      <c r="H465" s="58"/>
      <c r="I465" s="58"/>
      <c r="J465" s="58"/>
      <c r="HR465" s="122"/>
      <c r="HS465" s="122"/>
      <c r="HT465" s="122"/>
      <c r="HU465" s="122"/>
      <c r="HV465" s="122"/>
      <c r="HW465" s="122"/>
      <c r="HX465" s="122"/>
      <c r="HY465" s="122"/>
      <c r="HZ465" s="122"/>
      <c r="IA465" s="122"/>
      <c r="IB465" s="122"/>
      <c r="IC465" s="122"/>
      <c r="ID465" s="122"/>
      <c r="IE465" s="122"/>
      <c r="IF465" s="122"/>
      <c r="IG465" s="122"/>
      <c r="IH465" s="122"/>
    </row>
    <row r="466" spans="1:242" s="103" customFormat="1" ht="21.75" customHeight="1">
      <c r="A466" s="95" t="s">
        <v>2261</v>
      </c>
      <c r="B466" s="110" t="s">
        <v>2262</v>
      </c>
      <c r="C466" s="123"/>
      <c r="D466" s="56">
        <f t="shared" ref="D466:J466" si="386">D467+D469+D471+D473+D475</f>
        <v>910396.95</v>
      </c>
      <c r="E466" s="56">
        <f t="shared" si="386"/>
        <v>1136848.6000000001</v>
      </c>
      <c r="F466" s="56">
        <f t="shared" si="386"/>
        <v>910386.91</v>
      </c>
      <c r="G466" s="56">
        <f t="shared" si="386"/>
        <v>848165.6</v>
      </c>
      <c r="H466" s="56">
        <f>H467+H469+H471+H473+H475</f>
        <v>913427.3899999999</v>
      </c>
      <c r="I466" s="56">
        <f t="shared" si="386"/>
        <v>875497.55999999994</v>
      </c>
      <c r="J466" s="56">
        <f t="shared" si="386"/>
        <v>814067.55999999994</v>
      </c>
      <c r="K466" s="56">
        <f t="shared" ref="K466:P466" si="387">K467+K469+K471+K473+K475</f>
        <v>874665.55999999994</v>
      </c>
      <c r="L466" s="56">
        <f t="shared" si="387"/>
        <v>851646.55999999994</v>
      </c>
      <c r="M466" s="56">
        <f t="shared" si="387"/>
        <v>869380.55999999994</v>
      </c>
      <c r="N466" s="56">
        <f t="shared" si="387"/>
        <v>882417.55999999994</v>
      </c>
      <c r="O466" s="56">
        <f t="shared" si="387"/>
        <v>880252.55999999994</v>
      </c>
      <c r="P466" s="56">
        <f t="shared" si="387"/>
        <v>10767153.370000001</v>
      </c>
      <c r="HR466" s="102"/>
      <c r="HS466" s="102"/>
      <c r="HT466" s="102"/>
      <c r="HU466" s="102"/>
      <c r="HV466" s="102"/>
      <c r="HW466" s="102"/>
      <c r="HX466" s="102"/>
      <c r="HY466" s="102"/>
      <c r="HZ466" s="102"/>
      <c r="IA466" s="102"/>
      <c r="IB466" s="102"/>
      <c r="IC466" s="102"/>
      <c r="ID466" s="102"/>
      <c r="IE466" s="102"/>
      <c r="IF466" s="102"/>
      <c r="IG466" s="102"/>
      <c r="IH466" s="102"/>
    </row>
    <row r="467" spans="1:242" s="103" customFormat="1" ht="16.5" customHeight="1">
      <c r="A467" s="95" t="s">
        <v>2263</v>
      </c>
      <c r="B467" s="110" t="s">
        <v>2264</v>
      </c>
      <c r="C467" s="123"/>
      <c r="D467" s="56">
        <f t="shared" ref="D467:P467" si="388">D468</f>
        <v>910396.95</v>
      </c>
      <c r="E467" s="56">
        <f t="shared" si="388"/>
        <v>700591.4</v>
      </c>
      <c r="F467" s="56">
        <f t="shared" si="388"/>
        <v>668010.39</v>
      </c>
      <c r="G467" s="56">
        <f t="shared" si="388"/>
        <v>617913.04</v>
      </c>
      <c r="H467" s="56">
        <f t="shared" si="388"/>
        <v>683174.83</v>
      </c>
      <c r="I467" s="56">
        <f t="shared" si="388"/>
        <v>645245</v>
      </c>
      <c r="J467" s="56">
        <f t="shared" si="388"/>
        <v>583815</v>
      </c>
      <c r="K467" s="56">
        <f t="shared" si="388"/>
        <v>644413</v>
      </c>
      <c r="L467" s="56">
        <f t="shared" si="388"/>
        <v>621394</v>
      </c>
      <c r="M467" s="56">
        <f t="shared" si="388"/>
        <v>639128</v>
      </c>
      <c r="N467" s="56">
        <f t="shared" si="388"/>
        <v>652165</v>
      </c>
      <c r="O467" s="56">
        <f t="shared" si="388"/>
        <v>650000</v>
      </c>
      <c r="P467" s="56">
        <f t="shared" si="388"/>
        <v>8016246.6100000003</v>
      </c>
      <c r="HR467" s="102"/>
      <c r="HS467" s="102"/>
      <c r="HT467" s="102"/>
      <c r="HU467" s="102"/>
      <c r="HV467" s="102"/>
      <c r="HW467" s="102"/>
      <c r="HX467" s="102"/>
      <c r="HY467" s="102"/>
      <c r="HZ467" s="102"/>
      <c r="IA467" s="102"/>
      <c r="IB467" s="102"/>
      <c r="IC467" s="102"/>
      <c r="ID467" s="102"/>
      <c r="IE467" s="102"/>
      <c r="IF467" s="102"/>
      <c r="IG467" s="102"/>
      <c r="IH467" s="102"/>
    </row>
    <row r="468" spans="1:242" s="124" customFormat="1">
      <c r="A468" s="93" t="s">
        <v>2265</v>
      </c>
      <c r="B468" s="111" t="s">
        <v>2266</v>
      </c>
      <c r="C468" s="123" t="s">
        <v>485</v>
      </c>
      <c r="D468" s="58">
        <v>910396.95</v>
      </c>
      <c r="E468" s="58">
        <v>700591.4</v>
      </c>
      <c r="F468" s="58">
        <v>668010.39</v>
      </c>
      <c r="G468" s="58">
        <v>617913.04</v>
      </c>
      <c r="H468" s="58">
        <v>683174.83</v>
      </c>
      <c r="I468" s="58">
        <v>645245</v>
      </c>
      <c r="J468" s="58">
        <v>583815</v>
      </c>
      <c r="K468" s="58">
        <v>644413</v>
      </c>
      <c r="L468" s="58">
        <v>621394</v>
      </c>
      <c r="M468" s="58">
        <v>639128</v>
      </c>
      <c r="N468" s="58">
        <v>652165</v>
      </c>
      <c r="O468" s="58">
        <v>650000</v>
      </c>
      <c r="P468" s="58">
        <f>SUM(D468:O468)</f>
        <v>8016246.6100000003</v>
      </c>
      <c r="HR468" s="122"/>
      <c r="HS468" s="122"/>
      <c r="HT468" s="122"/>
      <c r="HU468" s="122"/>
      <c r="HV468" s="122"/>
      <c r="HW468" s="122"/>
      <c r="HX468" s="122"/>
      <c r="HY468" s="122"/>
      <c r="HZ468" s="122"/>
      <c r="IA468" s="122"/>
      <c r="IB468" s="122"/>
      <c r="IC468" s="122"/>
      <c r="ID468" s="122"/>
      <c r="IE468" s="122"/>
      <c r="IF468" s="122"/>
      <c r="IG468" s="122"/>
      <c r="IH468" s="122"/>
    </row>
    <row r="469" spans="1:242" s="103" customFormat="1" ht="20.25" customHeight="1">
      <c r="A469" s="95" t="s">
        <v>2267</v>
      </c>
      <c r="B469" s="110" t="s">
        <v>2268</v>
      </c>
      <c r="C469" s="123"/>
      <c r="D469" s="56">
        <f t="shared" ref="D469:P469" si="389">D470</f>
        <v>0</v>
      </c>
      <c r="E469" s="56">
        <f t="shared" si="389"/>
        <v>0</v>
      </c>
      <c r="F469" s="56">
        <f t="shared" si="389"/>
        <v>0</v>
      </c>
      <c r="G469" s="56">
        <f t="shared" si="389"/>
        <v>0</v>
      </c>
      <c r="H469" s="56">
        <f t="shared" si="389"/>
        <v>0</v>
      </c>
      <c r="I469" s="56">
        <f t="shared" si="389"/>
        <v>0</v>
      </c>
      <c r="J469" s="56">
        <f t="shared" si="389"/>
        <v>0</v>
      </c>
      <c r="K469" s="56">
        <f t="shared" si="389"/>
        <v>0</v>
      </c>
      <c r="L469" s="56">
        <f t="shared" si="389"/>
        <v>0</v>
      </c>
      <c r="M469" s="56">
        <f t="shared" si="389"/>
        <v>0</v>
      </c>
      <c r="N469" s="56">
        <f t="shared" si="389"/>
        <v>0</v>
      </c>
      <c r="O469" s="56">
        <f t="shared" si="389"/>
        <v>0</v>
      </c>
      <c r="P469" s="56">
        <f t="shared" si="389"/>
        <v>0</v>
      </c>
      <c r="HR469" s="102"/>
      <c r="HS469" s="102"/>
      <c r="HT469" s="102"/>
      <c r="HU469" s="102"/>
      <c r="HV469" s="102"/>
      <c r="HW469" s="102"/>
      <c r="HX469" s="102"/>
      <c r="HY469" s="102"/>
      <c r="HZ469" s="102"/>
      <c r="IA469" s="102"/>
      <c r="IB469" s="102"/>
      <c r="IC469" s="102"/>
      <c r="ID469" s="102"/>
      <c r="IE469" s="102"/>
      <c r="IF469" s="102"/>
      <c r="IG469" s="102"/>
      <c r="IH469" s="102"/>
    </row>
    <row r="470" spans="1:242" s="124" customFormat="1" ht="20.25" customHeight="1">
      <c r="A470" s="93" t="s">
        <v>2269</v>
      </c>
      <c r="B470" s="111" t="s">
        <v>2270</v>
      </c>
      <c r="C470" s="123" t="s">
        <v>500</v>
      </c>
      <c r="D470" s="58"/>
      <c r="E470" s="58">
        <v>0</v>
      </c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HR470" s="122"/>
      <c r="HS470" s="122"/>
      <c r="HT470" s="122"/>
      <c r="HU470" s="122"/>
      <c r="HV470" s="122"/>
      <c r="HW470" s="122"/>
      <c r="HX470" s="122"/>
      <c r="HY470" s="122"/>
      <c r="HZ470" s="122"/>
      <c r="IA470" s="122"/>
      <c r="IB470" s="122"/>
      <c r="IC470" s="122"/>
      <c r="ID470" s="122"/>
      <c r="IE470" s="122"/>
      <c r="IF470" s="122"/>
      <c r="IG470" s="122"/>
      <c r="IH470" s="122"/>
    </row>
    <row r="471" spans="1:242" s="103" customFormat="1" ht="23.25" customHeight="1">
      <c r="A471" s="95" t="s">
        <v>2271</v>
      </c>
      <c r="B471" s="110" t="s">
        <v>2272</v>
      </c>
      <c r="C471" s="123"/>
      <c r="D471" s="56">
        <f t="shared" ref="D471:P471" si="390">D472</f>
        <v>0</v>
      </c>
      <c r="E471" s="56">
        <f t="shared" si="390"/>
        <v>436257.2</v>
      </c>
      <c r="F471" s="56">
        <f t="shared" si="390"/>
        <v>218128.6</v>
      </c>
      <c r="G471" s="56">
        <f t="shared" si="390"/>
        <v>218128.6</v>
      </c>
      <c r="H471" s="56">
        <f t="shared" si="390"/>
        <v>218128.6</v>
      </c>
      <c r="I471" s="56">
        <f t="shared" si="390"/>
        <v>218128.6</v>
      </c>
      <c r="J471" s="56">
        <f t="shared" si="390"/>
        <v>218128.6</v>
      </c>
      <c r="K471" s="56">
        <f t="shared" si="390"/>
        <v>218128.6</v>
      </c>
      <c r="L471" s="56">
        <f t="shared" si="390"/>
        <v>218128.6</v>
      </c>
      <c r="M471" s="56">
        <f t="shared" si="390"/>
        <v>218128.6</v>
      </c>
      <c r="N471" s="56">
        <f t="shared" si="390"/>
        <v>218128.6</v>
      </c>
      <c r="O471" s="56">
        <f t="shared" si="390"/>
        <v>218128.6</v>
      </c>
      <c r="P471" s="56">
        <f t="shared" si="390"/>
        <v>2617543.2000000007</v>
      </c>
      <c r="HR471" s="102"/>
      <c r="HS471" s="102"/>
      <c r="HT471" s="102"/>
      <c r="HU471" s="102"/>
      <c r="HV471" s="102"/>
      <c r="HW471" s="102"/>
      <c r="HX471" s="102"/>
      <c r="HY471" s="102"/>
      <c r="HZ471" s="102"/>
      <c r="IA471" s="102"/>
      <c r="IB471" s="102"/>
      <c r="IC471" s="102"/>
      <c r="ID471" s="102"/>
      <c r="IE471" s="102"/>
      <c r="IF471" s="102"/>
      <c r="IG471" s="102"/>
      <c r="IH471" s="102"/>
    </row>
    <row r="472" spans="1:242" s="124" customFormat="1" ht="22.5" customHeight="1">
      <c r="A472" s="93" t="s">
        <v>2273</v>
      </c>
      <c r="B472" s="111" t="s">
        <v>2274</v>
      </c>
      <c r="C472" s="123" t="s">
        <v>488</v>
      </c>
      <c r="D472" s="58"/>
      <c r="E472" s="58">
        <v>436257.2</v>
      </c>
      <c r="F472" s="58">
        <v>218128.6</v>
      </c>
      <c r="G472" s="58">
        <v>218128.6</v>
      </c>
      <c r="H472" s="58">
        <v>218128.6</v>
      </c>
      <c r="I472" s="58">
        <f>H472</f>
        <v>218128.6</v>
      </c>
      <c r="J472" s="58">
        <f t="shared" ref="J472:O472" si="391">I472</f>
        <v>218128.6</v>
      </c>
      <c r="K472" s="58">
        <f t="shared" si="391"/>
        <v>218128.6</v>
      </c>
      <c r="L472" s="58">
        <f t="shared" si="391"/>
        <v>218128.6</v>
      </c>
      <c r="M472" s="58">
        <f t="shared" si="391"/>
        <v>218128.6</v>
      </c>
      <c r="N472" s="58">
        <f t="shared" si="391"/>
        <v>218128.6</v>
      </c>
      <c r="O472" s="58">
        <f t="shared" si="391"/>
        <v>218128.6</v>
      </c>
      <c r="P472" s="58">
        <f>SUM(D472:O472)</f>
        <v>2617543.2000000007</v>
      </c>
      <c r="HR472" s="122"/>
      <c r="HS472" s="122"/>
      <c r="HT472" s="122"/>
      <c r="HU472" s="122"/>
      <c r="HV472" s="122"/>
      <c r="HW472" s="122"/>
      <c r="HX472" s="122"/>
      <c r="HY472" s="122"/>
      <c r="HZ472" s="122"/>
      <c r="IA472" s="122"/>
      <c r="IB472" s="122"/>
      <c r="IC472" s="122"/>
      <c r="ID472" s="122"/>
      <c r="IE472" s="122"/>
      <c r="IF472" s="122"/>
      <c r="IG472" s="122"/>
      <c r="IH472" s="122"/>
    </row>
    <row r="473" spans="1:242" s="103" customFormat="1" ht="23.25" customHeight="1">
      <c r="A473" s="95" t="s">
        <v>2275</v>
      </c>
      <c r="B473" s="110" t="s">
        <v>2276</v>
      </c>
      <c r="C473" s="123"/>
      <c r="D473" s="56">
        <f t="shared" ref="D473:P473" si="392">D474</f>
        <v>0</v>
      </c>
      <c r="E473" s="56">
        <f t="shared" si="392"/>
        <v>0</v>
      </c>
      <c r="F473" s="56">
        <f t="shared" si="392"/>
        <v>24247.919999999998</v>
      </c>
      <c r="G473" s="56">
        <f t="shared" si="392"/>
        <v>12123.96</v>
      </c>
      <c r="H473" s="56">
        <f t="shared" si="392"/>
        <v>12123.96</v>
      </c>
      <c r="I473" s="56">
        <f t="shared" si="392"/>
        <v>12123.96</v>
      </c>
      <c r="J473" s="56">
        <f t="shared" si="392"/>
        <v>12123.96</v>
      </c>
      <c r="K473" s="56">
        <f t="shared" si="392"/>
        <v>12123.96</v>
      </c>
      <c r="L473" s="56">
        <f t="shared" si="392"/>
        <v>12123.96</v>
      </c>
      <c r="M473" s="56">
        <f t="shared" si="392"/>
        <v>12123.96</v>
      </c>
      <c r="N473" s="56">
        <f t="shared" si="392"/>
        <v>12123.96</v>
      </c>
      <c r="O473" s="56">
        <f t="shared" si="392"/>
        <v>12123.96</v>
      </c>
      <c r="P473" s="56">
        <f t="shared" si="392"/>
        <v>133363.55999999997</v>
      </c>
      <c r="HR473" s="102"/>
      <c r="HS473" s="102"/>
      <c r="HT473" s="102"/>
      <c r="HU473" s="102"/>
      <c r="HV473" s="102"/>
      <c r="HW473" s="102"/>
      <c r="HX473" s="102"/>
      <c r="HY473" s="102"/>
      <c r="HZ473" s="102"/>
      <c r="IA473" s="102"/>
      <c r="IB473" s="102"/>
      <c r="IC473" s="102"/>
      <c r="ID473" s="102"/>
      <c r="IE473" s="102"/>
      <c r="IF473" s="102"/>
      <c r="IG473" s="102"/>
      <c r="IH473" s="102"/>
    </row>
    <row r="474" spans="1:242" s="124" customFormat="1" ht="22.5" customHeight="1">
      <c r="A474" s="93" t="s">
        <v>2277</v>
      </c>
      <c r="B474" s="111" t="s">
        <v>2278</v>
      </c>
      <c r="C474" s="123" t="s">
        <v>491</v>
      </c>
      <c r="D474" s="58"/>
      <c r="E474" s="58">
        <v>0</v>
      </c>
      <c r="F474" s="58">
        <v>24247.919999999998</v>
      </c>
      <c r="G474" s="58">
        <v>12123.96</v>
      </c>
      <c r="H474" s="58">
        <v>12123.96</v>
      </c>
      <c r="I474" s="58">
        <f>H474</f>
        <v>12123.96</v>
      </c>
      <c r="J474" s="58">
        <f t="shared" ref="J474:O474" si="393">I474</f>
        <v>12123.96</v>
      </c>
      <c r="K474" s="58">
        <f t="shared" si="393"/>
        <v>12123.96</v>
      </c>
      <c r="L474" s="58">
        <f t="shared" si="393"/>
        <v>12123.96</v>
      </c>
      <c r="M474" s="58">
        <f t="shared" si="393"/>
        <v>12123.96</v>
      </c>
      <c r="N474" s="58">
        <f t="shared" si="393"/>
        <v>12123.96</v>
      </c>
      <c r="O474" s="58">
        <f t="shared" si="393"/>
        <v>12123.96</v>
      </c>
      <c r="P474" s="58">
        <f>SUM(D474:O474)</f>
        <v>133363.55999999997</v>
      </c>
      <c r="HR474" s="122"/>
      <c r="HS474" s="122"/>
      <c r="HT474" s="122"/>
      <c r="HU474" s="122"/>
      <c r="HV474" s="122"/>
      <c r="HW474" s="122"/>
      <c r="HX474" s="122"/>
      <c r="HY474" s="122"/>
      <c r="HZ474" s="122"/>
      <c r="IA474" s="122"/>
      <c r="IB474" s="122"/>
      <c r="IC474" s="122"/>
      <c r="ID474" s="122"/>
      <c r="IE474" s="122"/>
      <c r="IF474" s="122"/>
      <c r="IG474" s="122"/>
      <c r="IH474" s="122"/>
    </row>
    <row r="475" spans="1:242" s="103" customFormat="1" ht="23.25" customHeight="1">
      <c r="A475" s="95" t="s">
        <v>2279</v>
      </c>
      <c r="B475" s="110" t="s">
        <v>2280</v>
      </c>
      <c r="C475" s="123"/>
      <c r="D475" s="56">
        <f t="shared" ref="D475:P475" si="394">D476</f>
        <v>0</v>
      </c>
      <c r="E475" s="56">
        <f t="shared" si="394"/>
        <v>0</v>
      </c>
      <c r="F475" s="56">
        <f t="shared" si="394"/>
        <v>0</v>
      </c>
      <c r="G475" s="56">
        <f t="shared" si="394"/>
        <v>0</v>
      </c>
      <c r="H475" s="56">
        <f t="shared" si="394"/>
        <v>0</v>
      </c>
      <c r="I475" s="56">
        <f t="shared" si="394"/>
        <v>0</v>
      </c>
      <c r="J475" s="56">
        <f t="shared" si="394"/>
        <v>0</v>
      </c>
      <c r="K475" s="56">
        <f t="shared" si="394"/>
        <v>0</v>
      </c>
      <c r="L475" s="56">
        <f t="shared" si="394"/>
        <v>0</v>
      </c>
      <c r="M475" s="56">
        <f t="shared" si="394"/>
        <v>0</v>
      </c>
      <c r="N475" s="56">
        <f t="shared" si="394"/>
        <v>0</v>
      </c>
      <c r="O475" s="56">
        <f t="shared" si="394"/>
        <v>0</v>
      </c>
      <c r="P475" s="56">
        <f t="shared" si="394"/>
        <v>0</v>
      </c>
      <c r="HR475" s="102"/>
      <c r="HS475" s="102"/>
      <c r="HT475" s="102"/>
      <c r="HU475" s="102"/>
      <c r="HV475" s="102"/>
      <c r="HW475" s="102"/>
      <c r="HX475" s="102"/>
      <c r="HY475" s="102"/>
      <c r="HZ475" s="102"/>
      <c r="IA475" s="102"/>
      <c r="IB475" s="102"/>
      <c r="IC475" s="102"/>
      <c r="ID475" s="102"/>
      <c r="IE475" s="102"/>
      <c r="IF475" s="102"/>
      <c r="IG475" s="102"/>
      <c r="IH475" s="102"/>
    </row>
    <row r="476" spans="1:242" s="103" customFormat="1" ht="23.25" customHeight="1">
      <c r="A476" s="95" t="s">
        <v>2281</v>
      </c>
      <c r="B476" s="110" t="s">
        <v>2282</v>
      </c>
      <c r="C476" s="123"/>
      <c r="D476" s="56">
        <f>SUM(D477:D481)</f>
        <v>0</v>
      </c>
      <c r="E476" s="56">
        <f t="shared" ref="E476:J476" si="395">SUM(E477:E482)</f>
        <v>0</v>
      </c>
      <c r="F476" s="56">
        <f t="shared" si="395"/>
        <v>0</v>
      </c>
      <c r="G476" s="56">
        <f t="shared" si="395"/>
        <v>0</v>
      </c>
      <c r="H476" s="56">
        <f t="shared" si="395"/>
        <v>0</v>
      </c>
      <c r="I476" s="56">
        <f t="shared" si="395"/>
        <v>0</v>
      </c>
      <c r="J476" s="56">
        <f t="shared" si="395"/>
        <v>0</v>
      </c>
      <c r="K476" s="56">
        <f t="shared" ref="K476:P476" si="396">SUM(K477:K482)</f>
        <v>0</v>
      </c>
      <c r="L476" s="56">
        <f t="shared" si="396"/>
        <v>0</v>
      </c>
      <c r="M476" s="56">
        <f t="shared" si="396"/>
        <v>0</v>
      </c>
      <c r="N476" s="56">
        <f t="shared" si="396"/>
        <v>0</v>
      </c>
      <c r="O476" s="56">
        <f t="shared" si="396"/>
        <v>0</v>
      </c>
      <c r="P476" s="56">
        <f t="shared" si="396"/>
        <v>0</v>
      </c>
      <c r="HR476" s="102"/>
      <c r="HS476" s="102"/>
      <c r="HT476" s="102"/>
      <c r="HU476" s="102"/>
      <c r="HV476" s="102"/>
      <c r="HW476" s="102"/>
      <c r="HX476" s="102"/>
      <c r="HY476" s="102"/>
      <c r="HZ476" s="102"/>
      <c r="IA476" s="102"/>
      <c r="IB476" s="102"/>
      <c r="IC476" s="102"/>
      <c r="ID476" s="102"/>
      <c r="IE476" s="102"/>
      <c r="IF476" s="102"/>
      <c r="IG476" s="102"/>
      <c r="IH476" s="102"/>
    </row>
    <row r="477" spans="1:242" ht="12.75" customHeight="1">
      <c r="A477" s="93" t="s">
        <v>2283</v>
      </c>
      <c r="B477" s="111" t="s">
        <v>1580</v>
      </c>
      <c r="C477" s="123" t="s">
        <v>482</v>
      </c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</row>
    <row r="478" spans="1:242">
      <c r="A478" s="93" t="s">
        <v>2284</v>
      </c>
      <c r="B478" s="111" t="s">
        <v>908</v>
      </c>
      <c r="C478" s="123" t="s">
        <v>506</v>
      </c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</row>
    <row r="479" spans="1:242" ht="13.5" customHeight="1">
      <c r="A479" s="93" t="s">
        <v>2285</v>
      </c>
      <c r="B479" s="111" t="s">
        <v>1581</v>
      </c>
      <c r="C479" s="94" t="s">
        <v>494</v>
      </c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</row>
    <row r="480" spans="1:242" ht="13.5" customHeight="1">
      <c r="A480" s="93" t="s">
        <v>2286</v>
      </c>
      <c r="B480" s="111" t="s">
        <v>2287</v>
      </c>
      <c r="C480" s="94" t="s">
        <v>2020</v>
      </c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</row>
    <row r="481" spans="1:242" ht="13.5" customHeight="1">
      <c r="A481" s="93" t="s">
        <v>2288</v>
      </c>
      <c r="B481" s="111" t="s">
        <v>2289</v>
      </c>
      <c r="C481" s="94" t="s">
        <v>2023</v>
      </c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</row>
    <row r="482" spans="1:242" ht="13.5" customHeight="1">
      <c r="A482" s="93" t="s">
        <v>3002</v>
      </c>
      <c r="B482" s="111" t="s">
        <v>3003</v>
      </c>
      <c r="C482" s="94" t="s">
        <v>2996</v>
      </c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</row>
    <row r="483" spans="1:242" s="103" customFormat="1" ht="25.5" customHeight="1">
      <c r="A483" s="95" t="s">
        <v>2290</v>
      </c>
      <c r="B483" s="110" t="s">
        <v>2291</v>
      </c>
      <c r="C483" s="123"/>
      <c r="D483" s="56">
        <f t="shared" ref="D483:P484" si="397">D484</f>
        <v>0</v>
      </c>
      <c r="E483" s="56">
        <f t="shared" si="397"/>
        <v>0</v>
      </c>
      <c r="F483" s="56">
        <f t="shared" si="397"/>
        <v>0</v>
      </c>
      <c r="G483" s="56">
        <f t="shared" si="397"/>
        <v>0</v>
      </c>
      <c r="H483" s="56">
        <f t="shared" si="397"/>
        <v>0</v>
      </c>
      <c r="I483" s="56">
        <f t="shared" si="397"/>
        <v>0</v>
      </c>
      <c r="J483" s="56">
        <f t="shared" si="397"/>
        <v>0</v>
      </c>
      <c r="K483" s="56">
        <f t="shared" si="397"/>
        <v>0</v>
      </c>
      <c r="L483" s="56">
        <f t="shared" si="397"/>
        <v>0</v>
      </c>
      <c r="M483" s="56">
        <f t="shared" si="397"/>
        <v>0</v>
      </c>
      <c r="N483" s="56">
        <f t="shared" si="397"/>
        <v>0</v>
      </c>
      <c r="O483" s="56">
        <f t="shared" si="397"/>
        <v>0</v>
      </c>
      <c r="P483" s="56">
        <f t="shared" si="397"/>
        <v>0</v>
      </c>
      <c r="HR483" s="102"/>
      <c r="HS483" s="102"/>
      <c r="HT483" s="102"/>
      <c r="HU483" s="102"/>
      <c r="HV483" s="102"/>
      <c r="HW483" s="102"/>
      <c r="HX483" s="102"/>
      <c r="HY483" s="102"/>
      <c r="HZ483" s="102"/>
      <c r="IA483" s="102"/>
      <c r="IB483" s="102"/>
      <c r="IC483" s="102"/>
      <c r="ID483" s="102"/>
      <c r="IE483" s="102"/>
      <c r="IF483" s="102"/>
      <c r="IG483" s="102"/>
      <c r="IH483" s="102"/>
    </row>
    <row r="484" spans="1:242" s="103" customFormat="1" ht="23.25" customHeight="1">
      <c r="A484" s="95" t="s">
        <v>2292</v>
      </c>
      <c r="B484" s="110" t="s">
        <v>2291</v>
      </c>
      <c r="C484" s="123"/>
      <c r="D484" s="56">
        <f t="shared" si="397"/>
        <v>0</v>
      </c>
      <c r="E484" s="56">
        <f t="shared" si="397"/>
        <v>0</v>
      </c>
      <c r="F484" s="56">
        <f t="shared" si="397"/>
        <v>0</v>
      </c>
      <c r="G484" s="56">
        <f t="shared" si="397"/>
        <v>0</v>
      </c>
      <c r="H484" s="56">
        <f t="shared" si="397"/>
        <v>0</v>
      </c>
      <c r="I484" s="56">
        <f t="shared" si="397"/>
        <v>0</v>
      </c>
      <c r="J484" s="56">
        <f t="shared" si="397"/>
        <v>0</v>
      </c>
      <c r="K484" s="56">
        <f t="shared" si="397"/>
        <v>0</v>
      </c>
      <c r="L484" s="56">
        <f t="shared" si="397"/>
        <v>0</v>
      </c>
      <c r="M484" s="56">
        <f t="shared" si="397"/>
        <v>0</v>
      </c>
      <c r="N484" s="56">
        <f t="shared" si="397"/>
        <v>0</v>
      </c>
      <c r="O484" s="56">
        <f t="shared" si="397"/>
        <v>0</v>
      </c>
      <c r="P484" s="56">
        <f t="shared" si="397"/>
        <v>0</v>
      </c>
      <c r="HR484" s="102"/>
      <c r="HS484" s="102"/>
      <c r="HT484" s="102"/>
      <c r="HU484" s="102"/>
      <c r="HV484" s="102"/>
      <c r="HW484" s="102"/>
      <c r="HX484" s="102"/>
      <c r="HY484" s="102"/>
      <c r="HZ484" s="102"/>
      <c r="IA484" s="102"/>
      <c r="IB484" s="102"/>
      <c r="IC484" s="102"/>
      <c r="ID484" s="102"/>
      <c r="IE484" s="102"/>
      <c r="IF484" s="102"/>
      <c r="IG484" s="102"/>
      <c r="IH484" s="102"/>
    </row>
    <row r="485" spans="1:242" s="124" customFormat="1" ht="24" customHeight="1">
      <c r="A485" s="95" t="s">
        <v>2293</v>
      </c>
      <c r="B485" s="110" t="s">
        <v>2294</v>
      </c>
      <c r="C485" s="123"/>
      <c r="D485" s="56">
        <f t="shared" ref="D485:J485" si="398">SUM(D486:D489)</f>
        <v>0</v>
      </c>
      <c r="E485" s="56">
        <f t="shared" si="398"/>
        <v>0</v>
      </c>
      <c r="F485" s="56">
        <f t="shared" si="398"/>
        <v>0</v>
      </c>
      <c r="G485" s="56">
        <f t="shared" si="398"/>
        <v>0</v>
      </c>
      <c r="H485" s="56">
        <f t="shared" si="398"/>
        <v>0</v>
      </c>
      <c r="I485" s="56">
        <f t="shared" si="398"/>
        <v>0</v>
      </c>
      <c r="J485" s="56">
        <f t="shared" si="398"/>
        <v>0</v>
      </c>
      <c r="K485" s="56">
        <f t="shared" ref="K485:P485" si="399">SUM(K486:K489)</f>
        <v>0</v>
      </c>
      <c r="L485" s="56">
        <f t="shared" si="399"/>
        <v>0</v>
      </c>
      <c r="M485" s="56">
        <f t="shared" si="399"/>
        <v>0</v>
      </c>
      <c r="N485" s="56">
        <f t="shared" si="399"/>
        <v>0</v>
      </c>
      <c r="O485" s="56">
        <f t="shared" si="399"/>
        <v>0</v>
      </c>
      <c r="P485" s="56">
        <f t="shared" si="399"/>
        <v>0</v>
      </c>
      <c r="HR485" s="122"/>
      <c r="HS485" s="122"/>
      <c r="HT485" s="122"/>
      <c r="HU485" s="122"/>
      <c r="HV485" s="122"/>
      <c r="HW485" s="122"/>
      <c r="HX485" s="122"/>
      <c r="HY485" s="122"/>
      <c r="HZ485" s="122"/>
      <c r="IA485" s="122"/>
      <c r="IB485" s="122"/>
      <c r="IC485" s="122"/>
      <c r="ID485" s="122"/>
      <c r="IE485" s="122"/>
      <c r="IF485" s="122"/>
      <c r="IG485" s="122"/>
      <c r="IH485" s="122"/>
    </row>
    <row r="486" spans="1:242" s="122" customFormat="1" ht="17.25" customHeight="1">
      <c r="A486" s="93" t="s">
        <v>2295</v>
      </c>
      <c r="B486" s="111" t="s">
        <v>2296</v>
      </c>
      <c r="C486" s="123" t="s">
        <v>29</v>
      </c>
      <c r="D486" s="58"/>
      <c r="E486" s="58">
        <v>0</v>
      </c>
      <c r="F486" s="58">
        <v>0</v>
      </c>
      <c r="G486" s="58">
        <v>0</v>
      </c>
      <c r="H486" s="58">
        <v>0</v>
      </c>
      <c r="I486" s="58">
        <v>0</v>
      </c>
      <c r="J486" s="58">
        <v>0</v>
      </c>
      <c r="K486" s="58">
        <v>0</v>
      </c>
      <c r="L486" s="58">
        <v>0</v>
      </c>
      <c r="M486" s="58">
        <v>0</v>
      </c>
      <c r="N486" s="58">
        <v>0</v>
      </c>
      <c r="O486" s="58">
        <v>0</v>
      </c>
      <c r="P486" s="58">
        <v>0</v>
      </c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124"/>
      <c r="AP486" s="124"/>
      <c r="AQ486" s="124"/>
      <c r="AR486" s="124"/>
      <c r="AS486" s="124"/>
      <c r="AT486" s="124"/>
      <c r="AU486" s="124"/>
      <c r="AV486" s="124"/>
      <c r="AW486" s="124"/>
      <c r="AX486" s="124"/>
      <c r="AY486" s="124"/>
      <c r="AZ486" s="124"/>
      <c r="BA486" s="124"/>
      <c r="BB486" s="124"/>
      <c r="BC486" s="124"/>
      <c r="BD486" s="124"/>
      <c r="BE486" s="124"/>
      <c r="BF486" s="124"/>
      <c r="BG486" s="124"/>
      <c r="BH486" s="124"/>
      <c r="BI486" s="124"/>
      <c r="BJ486" s="124"/>
      <c r="BK486" s="124"/>
      <c r="BL486" s="124"/>
      <c r="BM486" s="124"/>
      <c r="BN486" s="124"/>
      <c r="BO486" s="124"/>
      <c r="BP486" s="124"/>
      <c r="BQ486" s="124"/>
      <c r="BR486" s="124"/>
      <c r="BS486" s="124"/>
      <c r="BT486" s="124"/>
      <c r="BU486" s="124"/>
      <c r="BV486" s="124"/>
      <c r="BW486" s="124"/>
      <c r="BX486" s="124"/>
      <c r="BY486" s="124"/>
      <c r="BZ486" s="124"/>
      <c r="CA486" s="124"/>
      <c r="CB486" s="124"/>
      <c r="CC486" s="124"/>
      <c r="CD486" s="124"/>
      <c r="CE486" s="124"/>
      <c r="CF486" s="124"/>
      <c r="CG486" s="124"/>
      <c r="CH486" s="124"/>
      <c r="CI486" s="124"/>
      <c r="CJ486" s="124"/>
      <c r="CK486" s="124"/>
      <c r="CL486" s="124"/>
      <c r="CM486" s="124"/>
      <c r="CN486" s="124"/>
      <c r="CO486" s="124"/>
      <c r="CP486" s="124"/>
      <c r="CQ486" s="124"/>
      <c r="CR486" s="124"/>
      <c r="CS486" s="124"/>
      <c r="CT486" s="124"/>
      <c r="CU486" s="124"/>
      <c r="CV486" s="124"/>
      <c r="CW486" s="124"/>
      <c r="CX486" s="124"/>
      <c r="CY486" s="124"/>
      <c r="CZ486" s="124"/>
      <c r="DA486" s="124"/>
      <c r="DB486" s="124"/>
      <c r="DC486" s="124"/>
      <c r="DD486" s="124"/>
      <c r="DE486" s="124"/>
      <c r="DF486" s="124"/>
      <c r="DG486" s="124"/>
      <c r="DH486" s="124"/>
      <c r="DI486" s="124"/>
      <c r="DJ486" s="124"/>
      <c r="DK486" s="124"/>
      <c r="DL486" s="124"/>
      <c r="DM486" s="124"/>
      <c r="DN486" s="124"/>
      <c r="DO486" s="124"/>
      <c r="DP486" s="124"/>
      <c r="DQ486" s="124"/>
      <c r="DR486" s="124"/>
      <c r="DS486" s="124"/>
      <c r="DT486" s="124"/>
      <c r="DU486" s="124"/>
      <c r="DV486" s="124"/>
      <c r="DW486" s="124"/>
      <c r="DX486" s="124"/>
      <c r="DY486" s="124"/>
      <c r="DZ486" s="124"/>
      <c r="EA486" s="124"/>
      <c r="EB486" s="124"/>
      <c r="EC486" s="124"/>
      <c r="ED486" s="124"/>
      <c r="EE486" s="124"/>
      <c r="EF486" s="124"/>
      <c r="EG486" s="124"/>
      <c r="EH486" s="124"/>
      <c r="EI486" s="124"/>
      <c r="EJ486" s="124"/>
      <c r="EK486" s="124"/>
      <c r="EL486" s="124"/>
      <c r="EM486" s="124"/>
      <c r="EN486" s="124"/>
      <c r="EO486" s="124"/>
      <c r="EP486" s="124"/>
      <c r="EQ486" s="124"/>
      <c r="ER486" s="124"/>
      <c r="ES486" s="124"/>
      <c r="ET486" s="124"/>
      <c r="EU486" s="124"/>
      <c r="EV486" s="124"/>
      <c r="EW486" s="124"/>
      <c r="EX486" s="124"/>
      <c r="EY486" s="124"/>
      <c r="EZ486" s="124"/>
      <c r="FA486" s="124"/>
      <c r="FB486" s="124"/>
      <c r="FC486" s="124"/>
      <c r="FD486" s="124"/>
      <c r="FE486" s="124"/>
      <c r="FF486" s="124"/>
      <c r="FG486" s="124"/>
      <c r="FH486" s="124"/>
      <c r="FI486" s="124"/>
      <c r="FJ486" s="124"/>
      <c r="FK486" s="124"/>
      <c r="FL486" s="124"/>
      <c r="FM486" s="124"/>
      <c r="FN486" s="124"/>
      <c r="FO486" s="124"/>
      <c r="FP486" s="124"/>
      <c r="FQ486" s="124"/>
      <c r="FR486" s="124"/>
      <c r="FS486" s="124"/>
      <c r="FT486" s="124"/>
      <c r="FU486" s="124"/>
      <c r="FV486" s="124"/>
      <c r="FW486" s="124"/>
      <c r="FX486" s="124"/>
      <c r="FY486" s="124"/>
      <c r="FZ486" s="124"/>
      <c r="GA486" s="124"/>
      <c r="GB486" s="124"/>
      <c r="GC486" s="124"/>
      <c r="GD486" s="124"/>
      <c r="GE486" s="124"/>
      <c r="GF486" s="124"/>
      <c r="GG486" s="124"/>
      <c r="GH486" s="124"/>
      <c r="GI486" s="124"/>
      <c r="GJ486" s="124"/>
      <c r="GK486" s="124"/>
      <c r="GL486" s="124"/>
      <c r="GM486" s="124"/>
      <c r="GN486" s="124"/>
      <c r="GO486" s="124"/>
      <c r="GP486" s="124"/>
      <c r="GQ486" s="124"/>
      <c r="GR486" s="124"/>
      <c r="GS486" s="124"/>
      <c r="GT486" s="124"/>
      <c r="GU486" s="124"/>
      <c r="GV486" s="124"/>
      <c r="GW486" s="124"/>
      <c r="GX486" s="124"/>
      <c r="GY486" s="124"/>
      <c r="GZ486" s="124"/>
      <c r="HA486" s="124"/>
      <c r="HB486" s="124"/>
      <c r="HC486" s="124"/>
      <c r="HD486" s="124"/>
      <c r="HE486" s="124"/>
      <c r="HF486" s="124"/>
      <c r="HG486" s="124"/>
      <c r="HH486" s="124"/>
      <c r="HI486" s="124"/>
      <c r="HJ486" s="124"/>
      <c r="HK486" s="124"/>
      <c r="HL486" s="124"/>
      <c r="HM486" s="124"/>
      <c r="HN486" s="124"/>
      <c r="HO486" s="124"/>
      <c r="HP486" s="124"/>
      <c r="HQ486" s="124"/>
    </row>
    <row r="487" spans="1:242" s="122" customFormat="1" ht="18" customHeight="1">
      <c r="A487" s="93" t="s">
        <v>2297</v>
      </c>
      <c r="B487" s="111" t="s">
        <v>2298</v>
      </c>
      <c r="C487" s="123" t="s">
        <v>32</v>
      </c>
      <c r="D487" s="58"/>
      <c r="E487" s="58">
        <v>0</v>
      </c>
      <c r="F487" s="58">
        <v>0</v>
      </c>
      <c r="G487" s="58">
        <v>0</v>
      </c>
      <c r="H487" s="58">
        <v>0</v>
      </c>
      <c r="I487" s="58">
        <v>0</v>
      </c>
      <c r="J487" s="58">
        <v>0</v>
      </c>
      <c r="K487" s="58">
        <v>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4"/>
      <c r="AL487" s="124"/>
      <c r="AM487" s="124"/>
      <c r="AN487" s="124"/>
      <c r="AO487" s="124"/>
      <c r="AP487" s="124"/>
      <c r="AQ487" s="124"/>
      <c r="AR487" s="124"/>
      <c r="AS487" s="124"/>
      <c r="AT487" s="124"/>
      <c r="AU487" s="124"/>
      <c r="AV487" s="124"/>
      <c r="AW487" s="124"/>
      <c r="AX487" s="124"/>
      <c r="AY487" s="124"/>
      <c r="AZ487" s="124"/>
      <c r="BA487" s="124"/>
      <c r="BB487" s="124"/>
      <c r="BC487" s="124"/>
      <c r="BD487" s="124"/>
      <c r="BE487" s="124"/>
      <c r="BF487" s="124"/>
      <c r="BG487" s="124"/>
      <c r="BH487" s="124"/>
      <c r="BI487" s="124"/>
      <c r="BJ487" s="124"/>
      <c r="BK487" s="124"/>
      <c r="BL487" s="124"/>
      <c r="BM487" s="124"/>
      <c r="BN487" s="124"/>
      <c r="BO487" s="124"/>
      <c r="BP487" s="124"/>
      <c r="BQ487" s="124"/>
      <c r="BR487" s="124"/>
      <c r="BS487" s="124"/>
      <c r="BT487" s="124"/>
      <c r="BU487" s="124"/>
      <c r="BV487" s="124"/>
      <c r="BW487" s="124"/>
      <c r="BX487" s="124"/>
      <c r="BY487" s="124"/>
      <c r="BZ487" s="124"/>
      <c r="CA487" s="124"/>
      <c r="CB487" s="124"/>
      <c r="CC487" s="124"/>
      <c r="CD487" s="124"/>
      <c r="CE487" s="124"/>
      <c r="CF487" s="124"/>
      <c r="CG487" s="124"/>
      <c r="CH487" s="124"/>
      <c r="CI487" s="124"/>
      <c r="CJ487" s="124"/>
      <c r="CK487" s="124"/>
      <c r="CL487" s="124"/>
      <c r="CM487" s="124"/>
      <c r="CN487" s="124"/>
      <c r="CO487" s="124"/>
      <c r="CP487" s="124"/>
      <c r="CQ487" s="124"/>
      <c r="CR487" s="124"/>
      <c r="CS487" s="124"/>
      <c r="CT487" s="124"/>
      <c r="CU487" s="124"/>
      <c r="CV487" s="124"/>
      <c r="CW487" s="124"/>
      <c r="CX487" s="124"/>
      <c r="CY487" s="124"/>
      <c r="CZ487" s="124"/>
      <c r="DA487" s="124"/>
      <c r="DB487" s="124"/>
      <c r="DC487" s="124"/>
      <c r="DD487" s="124"/>
      <c r="DE487" s="124"/>
      <c r="DF487" s="124"/>
      <c r="DG487" s="124"/>
      <c r="DH487" s="124"/>
      <c r="DI487" s="124"/>
      <c r="DJ487" s="124"/>
      <c r="DK487" s="124"/>
      <c r="DL487" s="124"/>
      <c r="DM487" s="124"/>
      <c r="DN487" s="124"/>
      <c r="DO487" s="124"/>
      <c r="DP487" s="124"/>
      <c r="DQ487" s="124"/>
      <c r="DR487" s="124"/>
      <c r="DS487" s="124"/>
      <c r="DT487" s="124"/>
      <c r="DU487" s="124"/>
      <c r="DV487" s="124"/>
      <c r="DW487" s="124"/>
      <c r="DX487" s="124"/>
      <c r="DY487" s="124"/>
      <c r="DZ487" s="124"/>
      <c r="EA487" s="124"/>
      <c r="EB487" s="124"/>
      <c r="EC487" s="124"/>
      <c r="ED487" s="124"/>
      <c r="EE487" s="124"/>
      <c r="EF487" s="124"/>
      <c r="EG487" s="124"/>
      <c r="EH487" s="124"/>
      <c r="EI487" s="124"/>
      <c r="EJ487" s="124"/>
      <c r="EK487" s="124"/>
      <c r="EL487" s="124"/>
      <c r="EM487" s="124"/>
      <c r="EN487" s="124"/>
      <c r="EO487" s="124"/>
      <c r="EP487" s="124"/>
      <c r="EQ487" s="124"/>
      <c r="ER487" s="124"/>
      <c r="ES487" s="124"/>
      <c r="ET487" s="124"/>
      <c r="EU487" s="124"/>
      <c r="EV487" s="124"/>
      <c r="EW487" s="124"/>
      <c r="EX487" s="124"/>
      <c r="EY487" s="124"/>
      <c r="EZ487" s="124"/>
      <c r="FA487" s="124"/>
      <c r="FB487" s="124"/>
      <c r="FC487" s="124"/>
      <c r="FD487" s="124"/>
      <c r="FE487" s="124"/>
      <c r="FF487" s="124"/>
      <c r="FG487" s="124"/>
      <c r="FH487" s="124"/>
      <c r="FI487" s="124"/>
      <c r="FJ487" s="124"/>
      <c r="FK487" s="124"/>
      <c r="FL487" s="124"/>
      <c r="FM487" s="124"/>
      <c r="FN487" s="124"/>
      <c r="FO487" s="124"/>
      <c r="FP487" s="124"/>
      <c r="FQ487" s="124"/>
      <c r="FR487" s="124"/>
      <c r="FS487" s="124"/>
      <c r="FT487" s="124"/>
      <c r="FU487" s="124"/>
      <c r="FV487" s="124"/>
      <c r="FW487" s="124"/>
      <c r="FX487" s="124"/>
      <c r="FY487" s="124"/>
      <c r="FZ487" s="124"/>
      <c r="GA487" s="124"/>
      <c r="GB487" s="124"/>
      <c r="GC487" s="124"/>
      <c r="GD487" s="124"/>
      <c r="GE487" s="124"/>
      <c r="GF487" s="124"/>
      <c r="GG487" s="124"/>
      <c r="GH487" s="124"/>
      <c r="GI487" s="124"/>
      <c r="GJ487" s="124"/>
      <c r="GK487" s="124"/>
      <c r="GL487" s="124"/>
      <c r="GM487" s="124"/>
      <c r="GN487" s="124"/>
      <c r="GO487" s="124"/>
      <c r="GP487" s="124"/>
      <c r="GQ487" s="124"/>
      <c r="GR487" s="124"/>
      <c r="GS487" s="124"/>
      <c r="GT487" s="124"/>
      <c r="GU487" s="124"/>
      <c r="GV487" s="124"/>
      <c r="GW487" s="124"/>
      <c r="GX487" s="124"/>
      <c r="GY487" s="124"/>
      <c r="GZ487" s="124"/>
      <c r="HA487" s="124"/>
      <c r="HB487" s="124"/>
      <c r="HC487" s="124"/>
      <c r="HD487" s="124"/>
      <c r="HE487" s="124"/>
      <c r="HF487" s="124"/>
      <c r="HG487" s="124"/>
      <c r="HH487" s="124"/>
      <c r="HI487" s="124"/>
      <c r="HJ487" s="124"/>
      <c r="HK487" s="124"/>
      <c r="HL487" s="124"/>
      <c r="HM487" s="124"/>
      <c r="HN487" s="124"/>
      <c r="HO487" s="124"/>
      <c r="HP487" s="124"/>
      <c r="HQ487" s="124"/>
    </row>
    <row r="488" spans="1:242" s="122" customFormat="1" ht="18">
      <c r="A488" s="93" t="s">
        <v>2299</v>
      </c>
      <c r="B488" s="111" t="s">
        <v>2300</v>
      </c>
      <c r="C488" s="94" t="s">
        <v>35</v>
      </c>
      <c r="D488" s="58"/>
      <c r="E488" s="58">
        <v>0</v>
      </c>
      <c r="F488" s="58">
        <v>0</v>
      </c>
      <c r="G488" s="58">
        <v>0</v>
      </c>
      <c r="H488" s="58">
        <v>0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4"/>
      <c r="AM488" s="124"/>
      <c r="AN488" s="124"/>
      <c r="AO488" s="124"/>
      <c r="AP488" s="124"/>
      <c r="AQ488" s="124"/>
      <c r="AR488" s="124"/>
      <c r="AS488" s="124"/>
      <c r="AT488" s="124"/>
      <c r="AU488" s="124"/>
      <c r="AV488" s="124"/>
      <c r="AW488" s="124"/>
      <c r="AX488" s="124"/>
      <c r="AY488" s="124"/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4"/>
      <c r="BK488" s="124"/>
      <c r="BL488" s="124"/>
      <c r="BM488" s="124"/>
      <c r="BN488" s="124"/>
      <c r="BO488" s="124"/>
      <c r="BP488" s="124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24"/>
      <c r="CD488" s="124"/>
      <c r="CE488" s="124"/>
      <c r="CF488" s="124"/>
      <c r="CG488" s="124"/>
      <c r="CH488" s="124"/>
      <c r="CI488" s="124"/>
      <c r="CJ488" s="124"/>
      <c r="CK488" s="124"/>
      <c r="CL488" s="124"/>
      <c r="CM488" s="124"/>
      <c r="CN488" s="124"/>
      <c r="CO488" s="124"/>
      <c r="CP488" s="124"/>
      <c r="CQ488" s="124"/>
      <c r="CR488" s="124"/>
      <c r="CS488" s="124"/>
      <c r="CT488" s="124"/>
      <c r="CU488" s="124"/>
      <c r="CV488" s="124"/>
      <c r="CW488" s="124"/>
      <c r="CX488" s="124"/>
      <c r="CY488" s="124"/>
      <c r="CZ488" s="124"/>
      <c r="DA488" s="124"/>
      <c r="DB488" s="124"/>
      <c r="DC488" s="124"/>
      <c r="DD488" s="124"/>
      <c r="DE488" s="124"/>
      <c r="DF488" s="124"/>
      <c r="DG488" s="124"/>
      <c r="DH488" s="124"/>
      <c r="DI488" s="124"/>
      <c r="DJ488" s="124"/>
      <c r="DK488" s="124"/>
      <c r="DL488" s="124"/>
      <c r="DM488" s="124"/>
      <c r="DN488" s="124"/>
      <c r="DO488" s="124"/>
      <c r="DP488" s="124"/>
      <c r="DQ488" s="124"/>
      <c r="DR488" s="124"/>
      <c r="DS488" s="124"/>
      <c r="DT488" s="124"/>
      <c r="DU488" s="124"/>
      <c r="DV488" s="124"/>
      <c r="DW488" s="124"/>
      <c r="DX488" s="124"/>
      <c r="DY488" s="124"/>
      <c r="DZ488" s="124"/>
      <c r="EA488" s="124"/>
      <c r="EB488" s="124"/>
      <c r="EC488" s="124"/>
      <c r="ED488" s="124"/>
      <c r="EE488" s="124"/>
      <c r="EF488" s="124"/>
      <c r="EG488" s="124"/>
      <c r="EH488" s="124"/>
      <c r="EI488" s="124"/>
      <c r="EJ488" s="124"/>
      <c r="EK488" s="124"/>
      <c r="EL488" s="124"/>
      <c r="EM488" s="124"/>
      <c r="EN488" s="124"/>
      <c r="EO488" s="124"/>
      <c r="EP488" s="124"/>
      <c r="EQ488" s="124"/>
      <c r="ER488" s="124"/>
      <c r="ES488" s="124"/>
      <c r="ET488" s="124"/>
      <c r="EU488" s="124"/>
      <c r="EV488" s="124"/>
      <c r="EW488" s="124"/>
      <c r="EX488" s="124"/>
      <c r="EY488" s="124"/>
      <c r="EZ488" s="124"/>
      <c r="FA488" s="124"/>
      <c r="FB488" s="124"/>
      <c r="FC488" s="124"/>
      <c r="FD488" s="124"/>
      <c r="FE488" s="124"/>
      <c r="FF488" s="124"/>
      <c r="FG488" s="124"/>
      <c r="FH488" s="124"/>
      <c r="FI488" s="124"/>
      <c r="FJ488" s="124"/>
      <c r="FK488" s="124"/>
      <c r="FL488" s="124"/>
      <c r="FM488" s="124"/>
      <c r="FN488" s="124"/>
      <c r="FO488" s="124"/>
      <c r="FP488" s="124"/>
      <c r="FQ488" s="124"/>
      <c r="FR488" s="124"/>
      <c r="FS488" s="124"/>
      <c r="FT488" s="124"/>
      <c r="FU488" s="124"/>
      <c r="FV488" s="124"/>
      <c r="FW488" s="124"/>
      <c r="FX488" s="124"/>
      <c r="FY488" s="124"/>
      <c r="FZ488" s="124"/>
      <c r="GA488" s="124"/>
      <c r="GB488" s="124"/>
      <c r="GC488" s="124"/>
      <c r="GD488" s="124"/>
      <c r="GE488" s="124"/>
      <c r="GF488" s="124"/>
      <c r="GG488" s="124"/>
      <c r="GH488" s="124"/>
      <c r="GI488" s="124"/>
      <c r="GJ488" s="124"/>
      <c r="GK488" s="124"/>
      <c r="GL488" s="124"/>
      <c r="GM488" s="124"/>
      <c r="GN488" s="124"/>
      <c r="GO488" s="124"/>
      <c r="GP488" s="124"/>
      <c r="GQ488" s="124"/>
      <c r="GR488" s="124"/>
      <c r="GS488" s="124"/>
      <c r="GT488" s="124"/>
      <c r="GU488" s="124"/>
      <c r="GV488" s="124"/>
      <c r="GW488" s="124"/>
      <c r="GX488" s="124"/>
      <c r="GY488" s="124"/>
      <c r="GZ488" s="124"/>
      <c r="HA488" s="124"/>
      <c r="HB488" s="124"/>
      <c r="HC488" s="124"/>
      <c r="HD488" s="124"/>
      <c r="HE488" s="124"/>
      <c r="HF488" s="124"/>
      <c r="HG488" s="124"/>
      <c r="HH488" s="124"/>
      <c r="HI488" s="124"/>
      <c r="HJ488" s="124"/>
      <c r="HK488" s="124"/>
      <c r="HL488" s="124"/>
      <c r="HM488" s="124"/>
      <c r="HN488" s="124"/>
      <c r="HO488" s="124"/>
      <c r="HP488" s="124"/>
      <c r="HQ488" s="124"/>
    </row>
    <row r="489" spans="1:242" s="122" customFormat="1" ht="18">
      <c r="A489" s="93" t="s">
        <v>2301</v>
      </c>
      <c r="B489" s="111" t="s">
        <v>2302</v>
      </c>
      <c r="C489" s="94" t="s">
        <v>249</v>
      </c>
      <c r="D489" s="58"/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8">
        <v>0</v>
      </c>
      <c r="K489" s="58">
        <v>0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4"/>
      <c r="AI489" s="124"/>
      <c r="AJ489" s="124"/>
      <c r="AK489" s="124"/>
      <c r="AL489" s="124"/>
      <c r="AM489" s="124"/>
      <c r="AN489" s="124"/>
      <c r="AO489" s="124"/>
      <c r="AP489" s="124"/>
      <c r="AQ489" s="124"/>
      <c r="AR489" s="124"/>
      <c r="AS489" s="124"/>
      <c r="AT489" s="124"/>
      <c r="AU489" s="124"/>
      <c r="AV489" s="124"/>
      <c r="AW489" s="124"/>
      <c r="AX489" s="124"/>
      <c r="AY489" s="124"/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4"/>
      <c r="BK489" s="124"/>
      <c r="BL489" s="124"/>
      <c r="BM489" s="124"/>
      <c r="BN489" s="124"/>
      <c r="BO489" s="124"/>
      <c r="BP489" s="124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4"/>
      <c r="CA489" s="124"/>
      <c r="CB489" s="124"/>
      <c r="CC489" s="124"/>
      <c r="CD489" s="124"/>
      <c r="CE489" s="124"/>
      <c r="CF489" s="124"/>
      <c r="CG489" s="124"/>
      <c r="CH489" s="124"/>
      <c r="CI489" s="124"/>
      <c r="CJ489" s="124"/>
      <c r="CK489" s="124"/>
      <c r="CL489" s="124"/>
      <c r="CM489" s="124"/>
      <c r="CN489" s="124"/>
      <c r="CO489" s="124"/>
      <c r="CP489" s="124"/>
      <c r="CQ489" s="124"/>
      <c r="CR489" s="124"/>
      <c r="CS489" s="124"/>
      <c r="CT489" s="124"/>
      <c r="CU489" s="124"/>
      <c r="CV489" s="124"/>
      <c r="CW489" s="124"/>
      <c r="CX489" s="124"/>
      <c r="CY489" s="124"/>
      <c r="CZ489" s="124"/>
      <c r="DA489" s="124"/>
      <c r="DB489" s="124"/>
      <c r="DC489" s="124"/>
      <c r="DD489" s="124"/>
      <c r="DE489" s="124"/>
      <c r="DF489" s="124"/>
      <c r="DG489" s="124"/>
      <c r="DH489" s="124"/>
      <c r="DI489" s="124"/>
      <c r="DJ489" s="124"/>
      <c r="DK489" s="124"/>
      <c r="DL489" s="124"/>
      <c r="DM489" s="124"/>
      <c r="DN489" s="124"/>
      <c r="DO489" s="124"/>
      <c r="DP489" s="124"/>
      <c r="DQ489" s="124"/>
      <c r="DR489" s="124"/>
      <c r="DS489" s="124"/>
      <c r="DT489" s="124"/>
      <c r="DU489" s="124"/>
      <c r="DV489" s="124"/>
      <c r="DW489" s="124"/>
      <c r="DX489" s="124"/>
      <c r="DY489" s="124"/>
      <c r="DZ489" s="124"/>
      <c r="EA489" s="124"/>
      <c r="EB489" s="124"/>
      <c r="EC489" s="124"/>
      <c r="ED489" s="124"/>
      <c r="EE489" s="124"/>
      <c r="EF489" s="124"/>
      <c r="EG489" s="124"/>
      <c r="EH489" s="124"/>
      <c r="EI489" s="124"/>
      <c r="EJ489" s="124"/>
      <c r="EK489" s="124"/>
      <c r="EL489" s="124"/>
      <c r="EM489" s="124"/>
      <c r="EN489" s="124"/>
      <c r="EO489" s="124"/>
      <c r="EP489" s="124"/>
      <c r="EQ489" s="124"/>
      <c r="ER489" s="124"/>
      <c r="ES489" s="124"/>
      <c r="ET489" s="124"/>
      <c r="EU489" s="124"/>
      <c r="EV489" s="124"/>
      <c r="EW489" s="124"/>
      <c r="EX489" s="124"/>
      <c r="EY489" s="124"/>
      <c r="EZ489" s="124"/>
      <c r="FA489" s="124"/>
      <c r="FB489" s="124"/>
      <c r="FC489" s="124"/>
      <c r="FD489" s="124"/>
      <c r="FE489" s="124"/>
      <c r="FF489" s="124"/>
      <c r="FG489" s="124"/>
      <c r="FH489" s="124"/>
      <c r="FI489" s="124"/>
      <c r="FJ489" s="124"/>
      <c r="FK489" s="124"/>
      <c r="FL489" s="124"/>
      <c r="FM489" s="124"/>
      <c r="FN489" s="124"/>
      <c r="FO489" s="124"/>
      <c r="FP489" s="124"/>
      <c r="FQ489" s="124"/>
      <c r="FR489" s="124"/>
      <c r="FS489" s="124"/>
      <c r="FT489" s="124"/>
      <c r="FU489" s="124"/>
      <c r="FV489" s="124"/>
      <c r="FW489" s="124"/>
      <c r="FX489" s="124"/>
      <c r="FY489" s="124"/>
      <c r="FZ489" s="124"/>
      <c r="GA489" s="124"/>
      <c r="GB489" s="124"/>
      <c r="GC489" s="124"/>
      <c r="GD489" s="124"/>
      <c r="GE489" s="124"/>
      <c r="GF489" s="124"/>
      <c r="GG489" s="124"/>
      <c r="GH489" s="124"/>
      <c r="GI489" s="124"/>
      <c r="GJ489" s="124"/>
      <c r="GK489" s="124"/>
      <c r="GL489" s="124"/>
      <c r="GM489" s="124"/>
      <c r="GN489" s="124"/>
      <c r="GO489" s="124"/>
      <c r="GP489" s="124"/>
      <c r="GQ489" s="124"/>
      <c r="GR489" s="124"/>
      <c r="GS489" s="124"/>
      <c r="GT489" s="124"/>
      <c r="GU489" s="124"/>
      <c r="GV489" s="124"/>
      <c r="GW489" s="124"/>
      <c r="GX489" s="124"/>
      <c r="GY489" s="124"/>
      <c r="GZ489" s="124"/>
      <c r="HA489" s="124"/>
      <c r="HB489" s="124"/>
      <c r="HC489" s="124"/>
      <c r="HD489" s="124"/>
      <c r="HE489" s="124"/>
      <c r="HF489" s="124"/>
      <c r="HG489" s="124"/>
      <c r="HH489" s="124"/>
      <c r="HI489" s="124"/>
      <c r="HJ489" s="124"/>
      <c r="HK489" s="124"/>
      <c r="HL489" s="124"/>
      <c r="HM489" s="124"/>
      <c r="HN489" s="124"/>
      <c r="HO489" s="124"/>
      <c r="HP489" s="124"/>
      <c r="HQ489" s="124"/>
    </row>
    <row r="490" spans="1:242" s="103" customFormat="1" ht="25.5" customHeight="1">
      <c r="A490" s="95" t="s">
        <v>2303</v>
      </c>
      <c r="B490" s="110" t="s">
        <v>2254</v>
      </c>
      <c r="C490" s="123"/>
      <c r="D490" s="56">
        <f t="shared" ref="D490:P491" si="400">D491</f>
        <v>0</v>
      </c>
      <c r="E490" s="56">
        <f t="shared" si="400"/>
        <v>32473.98</v>
      </c>
      <c r="F490" s="56">
        <f t="shared" si="400"/>
        <v>155531.57</v>
      </c>
      <c r="G490" s="56">
        <f t="shared" si="400"/>
        <v>29226.58</v>
      </c>
      <c r="H490" s="56">
        <f t="shared" si="400"/>
        <v>128733.93</v>
      </c>
      <c r="I490" s="56">
        <f t="shared" si="400"/>
        <v>122152.65</v>
      </c>
      <c r="J490" s="56">
        <f t="shared" si="400"/>
        <v>96259.95</v>
      </c>
      <c r="K490" s="56">
        <f t="shared" si="400"/>
        <v>96259.95</v>
      </c>
      <c r="L490" s="56">
        <f t="shared" si="400"/>
        <v>96259.95</v>
      </c>
      <c r="M490" s="56">
        <f t="shared" si="400"/>
        <v>96259.95</v>
      </c>
      <c r="N490" s="56">
        <f t="shared" si="400"/>
        <v>96259.95</v>
      </c>
      <c r="O490" s="56">
        <f t="shared" si="400"/>
        <v>96259.95</v>
      </c>
      <c r="P490" s="56">
        <f t="shared" si="400"/>
        <v>1045678.4100000001</v>
      </c>
      <c r="HR490" s="102"/>
      <c r="HS490" s="102"/>
      <c r="HT490" s="102"/>
      <c r="HU490" s="102"/>
      <c r="HV490" s="102"/>
      <c r="HW490" s="102"/>
      <c r="HX490" s="102"/>
      <c r="HY490" s="102"/>
      <c r="HZ490" s="102"/>
      <c r="IA490" s="102"/>
      <c r="IB490" s="102"/>
      <c r="IC490" s="102"/>
      <c r="ID490" s="102"/>
      <c r="IE490" s="102"/>
      <c r="IF490" s="102"/>
      <c r="IG490" s="102"/>
      <c r="IH490" s="102"/>
    </row>
    <row r="491" spans="1:242" s="103" customFormat="1" ht="22.5">
      <c r="A491" s="95" t="s">
        <v>2304</v>
      </c>
      <c r="B491" s="110" t="s">
        <v>2254</v>
      </c>
      <c r="C491" s="123"/>
      <c r="D491" s="56">
        <f t="shared" si="400"/>
        <v>0</v>
      </c>
      <c r="E491" s="56">
        <f t="shared" si="400"/>
        <v>32473.98</v>
      </c>
      <c r="F491" s="56">
        <f t="shared" si="400"/>
        <v>155531.57</v>
      </c>
      <c r="G491" s="56">
        <f t="shared" si="400"/>
        <v>29226.58</v>
      </c>
      <c r="H491" s="56">
        <f t="shared" si="400"/>
        <v>128733.93</v>
      </c>
      <c r="I491" s="56">
        <f t="shared" si="400"/>
        <v>122152.65</v>
      </c>
      <c r="J491" s="56">
        <f t="shared" si="400"/>
        <v>96259.95</v>
      </c>
      <c r="K491" s="56">
        <f t="shared" si="400"/>
        <v>96259.95</v>
      </c>
      <c r="L491" s="56">
        <f t="shared" si="400"/>
        <v>96259.95</v>
      </c>
      <c r="M491" s="56">
        <f t="shared" si="400"/>
        <v>96259.95</v>
      </c>
      <c r="N491" s="56">
        <f t="shared" si="400"/>
        <v>96259.95</v>
      </c>
      <c r="O491" s="56">
        <f t="shared" si="400"/>
        <v>96259.95</v>
      </c>
      <c r="P491" s="56">
        <f t="shared" si="400"/>
        <v>1045678.4100000001</v>
      </c>
      <c r="HR491" s="102"/>
      <c r="HS491" s="102"/>
      <c r="HT491" s="102"/>
      <c r="HU491" s="102"/>
      <c r="HV491" s="102"/>
      <c r="HW491" s="102"/>
      <c r="HX491" s="102"/>
      <c r="HY491" s="102"/>
      <c r="HZ491" s="102"/>
      <c r="IA491" s="102"/>
      <c r="IB491" s="102"/>
      <c r="IC491" s="102"/>
      <c r="ID491" s="102"/>
      <c r="IE491" s="102"/>
      <c r="IF491" s="102"/>
      <c r="IG491" s="102"/>
      <c r="IH491" s="102"/>
    </row>
    <row r="492" spans="1:242" s="124" customFormat="1" ht="22.5">
      <c r="A492" s="95" t="s">
        <v>2305</v>
      </c>
      <c r="B492" s="110" t="s">
        <v>2255</v>
      </c>
      <c r="C492" s="123"/>
      <c r="D492" s="56">
        <f t="shared" ref="D492:J492" si="401">SUM(D493:D500)</f>
        <v>0</v>
      </c>
      <c r="E492" s="56">
        <f t="shared" si="401"/>
        <v>32473.98</v>
      </c>
      <c r="F492" s="56">
        <f>SUM(F493:F503)</f>
        <v>155531.57</v>
      </c>
      <c r="G492" s="56">
        <f t="shared" si="401"/>
        <v>29226.58</v>
      </c>
      <c r="H492" s="56">
        <f>SUM(H493:H500)</f>
        <v>128733.93</v>
      </c>
      <c r="I492" s="56">
        <f t="shared" si="401"/>
        <v>122152.65</v>
      </c>
      <c r="J492" s="56">
        <f t="shared" si="401"/>
        <v>96259.95</v>
      </c>
      <c r="K492" s="56">
        <f t="shared" ref="K492:P492" si="402">SUM(K493:K500)</f>
        <v>96259.95</v>
      </c>
      <c r="L492" s="56">
        <f t="shared" si="402"/>
        <v>96259.95</v>
      </c>
      <c r="M492" s="56">
        <f t="shared" si="402"/>
        <v>96259.95</v>
      </c>
      <c r="N492" s="56">
        <f t="shared" si="402"/>
        <v>96259.95</v>
      </c>
      <c r="O492" s="56">
        <f t="shared" si="402"/>
        <v>96259.95</v>
      </c>
      <c r="P492" s="56">
        <f t="shared" si="402"/>
        <v>1045678.4100000001</v>
      </c>
      <c r="HR492" s="122"/>
      <c r="HS492" s="122"/>
      <c r="HT492" s="122"/>
      <c r="HU492" s="122"/>
      <c r="HV492" s="122"/>
      <c r="HW492" s="122"/>
      <c r="HX492" s="122"/>
      <c r="HY492" s="122"/>
      <c r="HZ492" s="122"/>
      <c r="IA492" s="122"/>
      <c r="IB492" s="122"/>
      <c r="IC492" s="122"/>
      <c r="ID492" s="122"/>
      <c r="IE492" s="122"/>
      <c r="IF492" s="122"/>
      <c r="IG492" s="122"/>
      <c r="IH492" s="122"/>
    </row>
    <row r="493" spans="1:242" s="124" customFormat="1">
      <c r="A493" s="93" t="s">
        <v>2256</v>
      </c>
      <c r="B493" s="111" t="s">
        <v>872</v>
      </c>
      <c r="C493" s="123" t="s">
        <v>405</v>
      </c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HR493" s="122"/>
      <c r="HS493" s="122"/>
      <c r="HT493" s="122"/>
      <c r="HU493" s="122"/>
      <c r="HV493" s="122"/>
      <c r="HW493" s="122"/>
      <c r="HX493" s="122"/>
      <c r="HY493" s="122"/>
      <c r="HZ493" s="122"/>
      <c r="IA493" s="122"/>
      <c r="IB493" s="122"/>
      <c r="IC493" s="122"/>
      <c r="ID493" s="122"/>
      <c r="IE493" s="122"/>
      <c r="IF493" s="122"/>
      <c r="IG493" s="122"/>
      <c r="IH493" s="122"/>
    </row>
    <row r="494" spans="1:242" s="124" customFormat="1">
      <c r="A494" s="93" t="s">
        <v>2306</v>
      </c>
      <c r="B494" s="111" t="s">
        <v>874</v>
      </c>
      <c r="C494" s="123" t="s">
        <v>402</v>
      </c>
      <c r="D494" s="58"/>
      <c r="E494" s="58"/>
      <c r="F494" s="58">
        <v>46237.279999999999</v>
      </c>
      <c r="G494" s="58"/>
      <c r="H494" s="58">
        <v>25892.7</v>
      </c>
      <c r="I494" s="58">
        <f>H494*2</f>
        <v>51785.4</v>
      </c>
      <c r="J494" s="58">
        <f>H494</f>
        <v>25892.7</v>
      </c>
      <c r="K494" s="58">
        <f t="shared" ref="K494:O494" si="403">J494</f>
        <v>25892.7</v>
      </c>
      <c r="L494" s="58">
        <f t="shared" si="403"/>
        <v>25892.7</v>
      </c>
      <c r="M494" s="58">
        <f t="shared" si="403"/>
        <v>25892.7</v>
      </c>
      <c r="N494" s="58">
        <f t="shared" si="403"/>
        <v>25892.7</v>
      </c>
      <c r="O494" s="58">
        <f t="shared" si="403"/>
        <v>25892.7</v>
      </c>
      <c r="P494" s="58">
        <f>SUM(D494:O494)</f>
        <v>279271.58000000007</v>
      </c>
      <c r="HR494" s="122"/>
      <c r="HS494" s="122"/>
      <c r="HT494" s="122"/>
      <c r="HU494" s="122"/>
      <c r="HV494" s="122"/>
      <c r="HW494" s="122"/>
      <c r="HX494" s="122"/>
      <c r="HY494" s="122"/>
      <c r="HZ494" s="122"/>
      <c r="IA494" s="122"/>
      <c r="IB494" s="122"/>
      <c r="IC494" s="122"/>
      <c r="ID494" s="122"/>
      <c r="IE494" s="122"/>
      <c r="IF494" s="122"/>
      <c r="IG494" s="122"/>
      <c r="IH494" s="122"/>
    </row>
    <row r="495" spans="1:242" s="124" customFormat="1">
      <c r="A495" s="93" t="s">
        <v>2257</v>
      </c>
      <c r="B495" s="111" t="s">
        <v>876</v>
      </c>
      <c r="C495" s="123" t="s">
        <v>408</v>
      </c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>
        <f t="shared" ref="P495:P503" si="404">SUM(D495:O495)</f>
        <v>0</v>
      </c>
      <c r="HR495" s="122"/>
      <c r="HS495" s="122"/>
      <c r="HT495" s="122"/>
      <c r="HU495" s="122"/>
      <c r="HV495" s="122"/>
      <c r="HW495" s="122"/>
      <c r="HX495" s="122"/>
      <c r="HY495" s="122"/>
      <c r="HZ495" s="122"/>
      <c r="IA495" s="122"/>
      <c r="IB495" s="122"/>
      <c r="IC495" s="122"/>
      <c r="ID495" s="122"/>
      <c r="IE495" s="122"/>
      <c r="IF495" s="122"/>
      <c r="IG495" s="122"/>
      <c r="IH495" s="122"/>
    </row>
    <row r="496" spans="1:242" s="124" customFormat="1">
      <c r="A496" s="93" t="s">
        <v>2307</v>
      </c>
      <c r="B496" s="111" t="s">
        <v>880</v>
      </c>
      <c r="C496" s="123" t="s">
        <v>441</v>
      </c>
      <c r="D496" s="58"/>
      <c r="E496" s="58">
        <v>32473.98</v>
      </c>
      <c r="F496" s="58">
        <v>32473.98</v>
      </c>
      <c r="G496" s="58">
        <v>29226.58</v>
      </c>
      <c r="H496" s="58">
        <v>64947.96</v>
      </c>
      <c r="I496" s="58">
        <f>F496</f>
        <v>32473.98</v>
      </c>
      <c r="J496" s="58">
        <f>I496</f>
        <v>32473.98</v>
      </c>
      <c r="K496" s="58">
        <f t="shared" ref="K496:O496" si="405">J496</f>
        <v>32473.98</v>
      </c>
      <c r="L496" s="58">
        <f t="shared" si="405"/>
        <v>32473.98</v>
      </c>
      <c r="M496" s="58">
        <f t="shared" si="405"/>
        <v>32473.98</v>
      </c>
      <c r="N496" s="58">
        <f t="shared" si="405"/>
        <v>32473.98</v>
      </c>
      <c r="O496" s="58">
        <f t="shared" si="405"/>
        <v>32473.98</v>
      </c>
      <c r="P496" s="58">
        <f t="shared" si="404"/>
        <v>386440.36</v>
      </c>
      <c r="HR496" s="122"/>
      <c r="HS496" s="122"/>
      <c r="HT496" s="122"/>
      <c r="HU496" s="122"/>
      <c r="HV496" s="122"/>
      <c r="HW496" s="122"/>
      <c r="HX496" s="122"/>
      <c r="HY496" s="122"/>
      <c r="HZ496" s="122"/>
      <c r="IA496" s="122"/>
      <c r="IB496" s="122"/>
      <c r="IC496" s="122"/>
      <c r="ID496" s="122"/>
      <c r="IE496" s="122"/>
      <c r="IF496" s="122"/>
      <c r="IG496" s="122"/>
      <c r="IH496" s="122"/>
    </row>
    <row r="497" spans="1:242" s="124" customFormat="1">
      <c r="A497" s="93" t="s">
        <v>2308</v>
      </c>
      <c r="B497" s="111" t="s">
        <v>882</v>
      </c>
      <c r="C497" s="123" t="s">
        <v>459</v>
      </c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>
        <f t="shared" si="404"/>
        <v>0</v>
      </c>
      <c r="HR497" s="122"/>
      <c r="HS497" s="122"/>
      <c r="HT497" s="122"/>
      <c r="HU497" s="122"/>
      <c r="HV497" s="122"/>
      <c r="HW497" s="122"/>
      <c r="HX497" s="122"/>
      <c r="HY497" s="122"/>
      <c r="HZ497" s="122"/>
      <c r="IA497" s="122"/>
      <c r="IB497" s="122"/>
      <c r="IC497" s="122"/>
      <c r="ID497" s="122"/>
      <c r="IE497" s="122"/>
      <c r="IF497" s="122"/>
      <c r="IG497" s="122"/>
      <c r="IH497" s="122"/>
    </row>
    <row r="498" spans="1:242" s="124" customFormat="1">
      <c r="A498" s="93" t="s">
        <v>2309</v>
      </c>
      <c r="B498" s="93" t="s">
        <v>890</v>
      </c>
      <c r="C498" s="94" t="s">
        <v>477</v>
      </c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>
        <f t="shared" si="404"/>
        <v>0</v>
      </c>
      <c r="HR498" s="122"/>
      <c r="HS498" s="122"/>
      <c r="HT498" s="122"/>
      <c r="HU498" s="122"/>
      <c r="HV498" s="122"/>
      <c r="HW498" s="122"/>
      <c r="HX498" s="122"/>
      <c r="HY498" s="122"/>
      <c r="HZ498" s="122"/>
      <c r="IA498" s="122"/>
      <c r="IB498" s="122"/>
      <c r="IC498" s="122"/>
      <c r="ID498" s="122"/>
      <c r="IE498" s="122"/>
      <c r="IF498" s="122"/>
      <c r="IG498" s="122"/>
      <c r="IH498" s="122"/>
    </row>
    <row r="499" spans="1:242" s="122" customFormat="1">
      <c r="A499" s="93" t="s">
        <v>2310</v>
      </c>
      <c r="B499" s="111" t="s">
        <v>1579</v>
      </c>
      <c r="C499" s="123" t="s">
        <v>426</v>
      </c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>
        <f t="shared" si="404"/>
        <v>0</v>
      </c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4"/>
      <c r="AM499" s="124"/>
      <c r="AN499" s="124"/>
      <c r="AO499" s="124"/>
      <c r="AP499" s="124"/>
      <c r="AQ499" s="124"/>
      <c r="AR499" s="124"/>
      <c r="AS499" s="124"/>
      <c r="AT499" s="124"/>
      <c r="AU499" s="124"/>
      <c r="AV499" s="124"/>
      <c r="AW499" s="124"/>
      <c r="AX499" s="124"/>
      <c r="AY499" s="124"/>
      <c r="AZ499" s="124"/>
      <c r="BA499" s="124"/>
      <c r="BB499" s="124"/>
      <c r="BC499" s="124"/>
      <c r="BD499" s="124"/>
      <c r="BE499" s="124"/>
      <c r="BF499" s="124"/>
      <c r="BG499" s="124"/>
      <c r="BH499" s="124"/>
      <c r="BI499" s="124"/>
      <c r="BJ499" s="124"/>
      <c r="BK499" s="124"/>
      <c r="BL499" s="124"/>
      <c r="BM499" s="124"/>
      <c r="BN499" s="124"/>
      <c r="BO499" s="124"/>
      <c r="BP499" s="124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  <c r="CC499" s="124"/>
      <c r="CD499" s="124"/>
      <c r="CE499" s="124"/>
      <c r="CF499" s="124"/>
      <c r="CG499" s="124"/>
      <c r="CH499" s="124"/>
      <c r="CI499" s="124"/>
      <c r="CJ499" s="124"/>
      <c r="CK499" s="124"/>
      <c r="CL499" s="124"/>
      <c r="CM499" s="124"/>
      <c r="CN499" s="124"/>
      <c r="CO499" s="124"/>
      <c r="CP499" s="124"/>
      <c r="CQ499" s="124"/>
      <c r="CR499" s="124"/>
      <c r="CS499" s="124"/>
      <c r="CT499" s="124"/>
      <c r="CU499" s="124"/>
      <c r="CV499" s="124"/>
      <c r="CW499" s="124"/>
      <c r="CX499" s="124"/>
      <c r="CY499" s="124"/>
      <c r="CZ499" s="124"/>
      <c r="DA499" s="124"/>
      <c r="DB499" s="124"/>
      <c r="DC499" s="124"/>
      <c r="DD499" s="124"/>
      <c r="DE499" s="124"/>
      <c r="DF499" s="124"/>
      <c r="DG499" s="124"/>
      <c r="DH499" s="124"/>
      <c r="DI499" s="124"/>
      <c r="DJ499" s="124"/>
      <c r="DK499" s="124"/>
      <c r="DL499" s="124"/>
      <c r="DM499" s="124"/>
      <c r="DN499" s="124"/>
      <c r="DO499" s="124"/>
      <c r="DP499" s="124"/>
      <c r="DQ499" s="124"/>
      <c r="DR499" s="124"/>
      <c r="DS499" s="124"/>
      <c r="DT499" s="124"/>
      <c r="DU499" s="124"/>
      <c r="DV499" s="124"/>
      <c r="DW499" s="124"/>
      <c r="DX499" s="124"/>
      <c r="DY499" s="124"/>
      <c r="DZ499" s="124"/>
      <c r="EA499" s="124"/>
      <c r="EB499" s="124"/>
      <c r="EC499" s="124"/>
      <c r="ED499" s="124"/>
      <c r="EE499" s="124"/>
      <c r="EF499" s="124"/>
      <c r="EG499" s="124"/>
      <c r="EH499" s="124"/>
      <c r="EI499" s="124"/>
      <c r="EJ499" s="124"/>
      <c r="EK499" s="124"/>
      <c r="EL499" s="124"/>
      <c r="EM499" s="124"/>
      <c r="EN499" s="124"/>
      <c r="EO499" s="124"/>
      <c r="EP499" s="124"/>
      <c r="EQ499" s="124"/>
      <c r="ER499" s="124"/>
      <c r="ES499" s="124"/>
      <c r="ET499" s="124"/>
      <c r="EU499" s="124"/>
      <c r="EV499" s="124"/>
      <c r="EW499" s="124"/>
      <c r="EX499" s="124"/>
      <c r="EY499" s="124"/>
      <c r="EZ499" s="124"/>
      <c r="FA499" s="124"/>
      <c r="FB499" s="124"/>
      <c r="FC499" s="124"/>
      <c r="FD499" s="124"/>
      <c r="FE499" s="124"/>
      <c r="FF499" s="124"/>
      <c r="FG499" s="124"/>
      <c r="FH499" s="124"/>
      <c r="FI499" s="124"/>
      <c r="FJ499" s="124"/>
      <c r="FK499" s="124"/>
      <c r="FL499" s="124"/>
      <c r="FM499" s="124"/>
      <c r="FN499" s="124"/>
      <c r="FO499" s="124"/>
      <c r="FP499" s="124"/>
      <c r="FQ499" s="124"/>
      <c r="FR499" s="124"/>
      <c r="FS499" s="124"/>
      <c r="FT499" s="124"/>
      <c r="FU499" s="124"/>
      <c r="FV499" s="124"/>
      <c r="FW499" s="124"/>
      <c r="FX499" s="124"/>
      <c r="FY499" s="124"/>
      <c r="FZ499" s="124"/>
      <c r="GA499" s="124"/>
      <c r="GB499" s="124"/>
      <c r="GC499" s="124"/>
      <c r="GD499" s="124"/>
      <c r="GE499" s="124"/>
      <c r="GF499" s="124"/>
      <c r="GG499" s="124"/>
      <c r="GH499" s="124"/>
      <c r="GI499" s="124"/>
      <c r="GJ499" s="124"/>
      <c r="GK499" s="124"/>
      <c r="GL499" s="124"/>
      <c r="GM499" s="124"/>
      <c r="GN499" s="124"/>
      <c r="GO499" s="124"/>
      <c r="GP499" s="124"/>
      <c r="GQ499" s="124"/>
      <c r="GR499" s="124"/>
      <c r="GS499" s="124"/>
      <c r="GT499" s="124"/>
      <c r="GU499" s="124"/>
      <c r="GV499" s="124"/>
      <c r="GW499" s="124"/>
      <c r="GX499" s="124"/>
      <c r="GY499" s="124"/>
      <c r="GZ499" s="124"/>
      <c r="HA499" s="124"/>
      <c r="HB499" s="124"/>
      <c r="HC499" s="124"/>
      <c r="HD499" s="124"/>
      <c r="HE499" s="124"/>
      <c r="HF499" s="124"/>
      <c r="HG499" s="124"/>
      <c r="HH499" s="124"/>
      <c r="HI499" s="124"/>
      <c r="HJ499" s="124"/>
      <c r="HK499" s="124"/>
      <c r="HL499" s="124"/>
      <c r="HM499" s="124"/>
      <c r="HN499" s="124"/>
      <c r="HO499" s="124"/>
      <c r="HP499" s="124"/>
      <c r="HQ499" s="124"/>
    </row>
    <row r="500" spans="1:242" s="122" customFormat="1">
      <c r="A500" s="93" t="s">
        <v>2311</v>
      </c>
      <c r="B500" s="111" t="s">
        <v>2258</v>
      </c>
      <c r="C500" s="123" t="s">
        <v>1987</v>
      </c>
      <c r="D500" s="58"/>
      <c r="E500" s="58"/>
      <c r="F500" s="58">
        <v>76820.31</v>
      </c>
      <c r="G500" s="58"/>
      <c r="H500" s="58">
        <v>37893.269999999997</v>
      </c>
      <c r="I500" s="58">
        <f>H500</f>
        <v>37893.269999999997</v>
      </c>
      <c r="J500" s="58">
        <f t="shared" ref="J500:O500" si="406">I500</f>
        <v>37893.269999999997</v>
      </c>
      <c r="K500" s="58">
        <f t="shared" si="406"/>
        <v>37893.269999999997</v>
      </c>
      <c r="L500" s="58">
        <f t="shared" si="406"/>
        <v>37893.269999999997</v>
      </c>
      <c r="M500" s="58">
        <f t="shared" si="406"/>
        <v>37893.269999999997</v>
      </c>
      <c r="N500" s="58">
        <f t="shared" si="406"/>
        <v>37893.269999999997</v>
      </c>
      <c r="O500" s="58">
        <f t="shared" si="406"/>
        <v>37893.269999999997</v>
      </c>
      <c r="P500" s="58">
        <f t="shared" si="404"/>
        <v>379966.47000000003</v>
      </c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4"/>
      <c r="AI500" s="124"/>
      <c r="AJ500" s="124"/>
      <c r="AK500" s="124"/>
      <c r="AL500" s="124"/>
      <c r="AM500" s="124"/>
      <c r="AN500" s="124"/>
      <c r="AO500" s="124"/>
      <c r="AP500" s="124"/>
      <c r="AQ500" s="124"/>
      <c r="AR500" s="124"/>
      <c r="AS500" s="124"/>
      <c r="AT500" s="124"/>
      <c r="AU500" s="124"/>
      <c r="AV500" s="124"/>
      <c r="AW500" s="124"/>
      <c r="AX500" s="124"/>
      <c r="AY500" s="124"/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4"/>
      <c r="BK500" s="124"/>
      <c r="BL500" s="124"/>
      <c r="BM500" s="124"/>
      <c r="BN500" s="124"/>
      <c r="BO500" s="124"/>
      <c r="BP500" s="124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  <c r="CC500" s="124"/>
      <c r="CD500" s="124"/>
      <c r="CE500" s="124"/>
      <c r="CF500" s="124"/>
      <c r="CG500" s="124"/>
      <c r="CH500" s="124"/>
      <c r="CI500" s="124"/>
      <c r="CJ500" s="124"/>
      <c r="CK500" s="124"/>
      <c r="CL500" s="124"/>
      <c r="CM500" s="124"/>
      <c r="CN500" s="124"/>
      <c r="CO500" s="124"/>
      <c r="CP500" s="124"/>
      <c r="CQ500" s="124"/>
      <c r="CR500" s="124"/>
      <c r="CS500" s="124"/>
      <c r="CT500" s="124"/>
      <c r="CU500" s="124"/>
      <c r="CV500" s="124"/>
      <c r="CW500" s="124"/>
      <c r="CX500" s="124"/>
      <c r="CY500" s="124"/>
      <c r="CZ500" s="124"/>
      <c r="DA500" s="124"/>
      <c r="DB500" s="124"/>
      <c r="DC500" s="124"/>
      <c r="DD500" s="124"/>
      <c r="DE500" s="124"/>
      <c r="DF500" s="124"/>
      <c r="DG500" s="124"/>
      <c r="DH500" s="124"/>
      <c r="DI500" s="124"/>
      <c r="DJ500" s="124"/>
      <c r="DK500" s="124"/>
      <c r="DL500" s="124"/>
      <c r="DM500" s="124"/>
      <c r="DN500" s="124"/>
      <c r="DO500" s="124"/>
      <c r="DP500" s="124"/>
      <c r="DQ500" s="124"/>
      <c r="DR500" s="124"/>
      <c r="DS500" s="124"/>
      <c r="DT500" s="124"/>
      <c r="DU500" s="124"/>
      <c r="DV500" s="124"/>
      <c r="DW500" s="124"/>
      <c r="DX500" s="124"/>
      <c r="DY500" s="124"/>
      <c r="DZ500" s="124"/>
      <c r="EA500" s="124"/>
      <c r="EB500" s="124"/>
      <c r="EC500" s="124"/>
      <c r="ED500" s="124"/>
      <c r="EE500" s="124"/>
      <c r="EF500" s="124"/>
      <c r="EG500" s="124"/>
      <c r="EH500" s="124"/>
      <c r="EI500" s="124"/>
      <c r="EJ500" s="124"/>
      <c r="EK500" s="124"/>
      <c r="EL500" s="124"/>
      <c r="EM500" s="124"/>
      <c r="EN500" s="124"/>
      <c r="EO500" s="124"/>
      <c r="EP500" s="124"/>
      <c r="EQ500" s="124"/>
      <c r="ER500" s="124"/>
      <c r="ES500" s="124"/>
      <c r="ET500" s="124"/>
      <c r="EU500" s="124"/>
      <c r="EV500" s="124"/>
      <c r="EW500" s="124"/>
      <c r="EX500" s="124"/>
      <c r="EY500" s="124"/>
      <c r="EZ500" s="124"/>
      <c r="FA500" s="124"/>
      <c r="FB500" s="124"/>
      <c r="FC500" s="124"/>
      <c r="FD500" s="124"/>
      <c r="FE500" s="124"/>
      <c r="FF500" s="124"/>
      <c r="FG500" s="124"/>
      <c r="FH500" s="124"/>
      <c r="FI500" s="124"/>
      <c r="FJ500" s="124"/>
      <c r="FK500" s="124"/>
      <c r="FL500" s="124"/>
      <c r="FM500" s="124"/>
      <c r="FN500" s="124"/>
      <c r="FO500" s="124"/>
      <c r="FP500" s="124"/>
      <c r="FQ500" s="124"/>
      <c r="FR500" s="124"/>
      <c r="FS500" s="124"/>
      <c r="FT500" s="124"/>
      <c r="FU500" s="124"/>
      <c r="FV500" s="124"/>
      <c r="FW500" s="124"/>
      <c r="FX500" s="124"/>
      <c r="FY500" s="124"/>
      <c r="FZ500" s="124"/>
      <c r="GA500" s="124"/>
      <c r="GB500" s="124"/>
      <c r="GC500" s="124"/>
      <c r="GD500" s="124"/>
      <c r="GE500" s="124"/>
      <c r="GF500" s="124"/>
      <c r="GG500" s="124"/>
      <c r="GH500" s="124"/>
      <c r="GI500" s="124"/>
      <c r="GJ500" s="124"/>
      <c r="GK500" s="124"/>
      <c r="GL500" s="124"/>
      <c r="GM500" s="124"/>
      <c r="GN500" s="124"/>
      <c r="GO500" s="124"/>
      <c r="GP500" s="124"/>
      <c r="GQ500" s="124"/>
      <c r="GR500" s="124"/>
      <c r="GS500" s="124"/>
      <c r="GT500" s="124"/>
      <c r="GU500" s="124"/>
      <c r="GV500" s="124"/>
      <c r="GW500" s="124"/>
      <c r="GX500" s="124"/>
      <c r="GY500" s="124"/>
      <c r="GZ500" s="124"/>
      <c r="HA500" s="124"/>
      <c r="HB500" s="124"/>
      <c r="HC500" s="124"/>
      <c r="HD500" s="124"/>
      <c r="HE500" s="124"/>
      <c r="HF500" s="124"/>
      <c r="HG500" s="124"/>
      <c r="HH500" s="124"/>
      <c r="HI500" s="124"/>
      <c r="HJ500" s="124"/>
      <c r="HK500" s="124"/>
      <c r="HL500" s="124"/>
      <c r="HM500" s="124"/>
      <c r="HN500" s="124"/>
      <c r="HO500" s="124"/>
      <c r="HP500" s="124"/>
      <c r="HQ500" s="124"/>
    </row>
    <row r="501" spans="1:242" s="122" customFormat="1">
      <c r="A501" s="93" t="s">
        <v>3301</v>
      </c>
      <c r="B501" s="111" t="s">
        <v>3304</v>
      </c>
      <c r="C501" s="123" t="s">
        <v>3298</v>
      </c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>
        <f>SUM(D501:O501)</f>
        <v>0</v>
      </c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4"/>
      <c r="AG501" s="124"/>
      <c r="AH501" s="124"/>
      <c r="AI501" s="124"/>
      <c r="AJ501" s="124"/>
      <c r="AK501" s="124"/>
      <c r="AL501" s="124"/>
      <c r="AM501" s="124"/>
      <c r="AN501" s="124"/>
      <c r="AO501" s="124"/>
      <c r="AP501" s="124"/>
      <c r="AQ501" s="124"/>
      <c r="AR501" s="124"/>
      <c r="AS501" s="124"/>
      <c r="AT501" s="124"/>
      <c r="AU501" s="124"/>
      <c r="AV501" s="124"/>
      <c r="AW501" s="124"/>
      <c r="AX501" s="124"/>
      <c r="AY501" s="124"/>
      <c r="AZ501" s="124"/>
      <c r="BA501" s="124"/>
      <c r="BB501" s="124"/>
      <c r="BC501" s="124"/>
      <c r="BD501" s="124"/>
      <c r="BE501" s="124"/>
      <c r="BF501" s="124"/>
      <c r="BG501" s="124"/>
      <c r="BH501" s="124"/>
      <c r="BI501" s="124"/>
      <c r="BJ501" s="124"/>
      <c r="BK501" s="124"/>
      <c r="BL501" s="124"/>
      <c r="BM501" s="124"/>
      <c r="BN501" s="124"/>
      <c r="BO501" s="124"/>
      <c r="BP501" s="124"/>
      <c r="BQ501" s="124"/>
      <c r="BR501" s="124"/>
      <c r="BS501" s="124"/>
      <c r="BT501" s="124"/>
      <c r="BU501" s="124"/>
      <c r="BV501" s="124"/>
      <c r="BW501" s="124"/>
      <c r="BX501" s="124"/>
      <c r="BY501" s="124"/>
      <c r="BZ501" s="124"/>
      <c r="CA501" s="124"/>
      <c r="CB501" s="124"/>
      <c r="CC501" s="124"/>
      <c r="CD501" s="124"/>
      <c r="CE501" s="124"/>
      <c r="CF501" s="124"/>
      <c r="CG501" s="124"/>
      <c r="CH501" s="124"/>
      <c r="CI501" s="124"/>
      <c r="CJ501" s="124"/>
      <c r="CK501" s="124"/>
      <c r="CL501" s="124"/>
      <c r="CM501" s="124"/>
      <c r="CN501" s="124"/>
      <c r="CO501" s="124"/>
      <c r="CP501" s="124"/>
      <c r="CQ501" s="124"/>
      <c r="CR501" s="124"/>
      <c r="CS501" s="124"/>
      <c r="CT501" s="124"/>
      <c r="CU501" s="124"/>
      <c r="CV501" s="124"/>
      <c r="CW501" s="124"/>
      <c r="CX501" s="124"/>
      <c r="CY501" s="124"/>
      <c r="CZ501" s="124"/>
      <c r="DA501" s="124"/>
      <c r="DB501" s="124"/>
      <c r="DC501" s="124"/>
      <c r="DD501" s="124"/>
      <c r="DE501" s="124"/>
      <c r="DF501" s="124"/>
      <c r="DG501" s="124"/>
      <c r="DH501" s="124"/>
      <c r="DI501" s="124"/>
      <c r="DJ501" s="124"/>
      <c r="DK501" s="124"/>
      <c r="DL501" s="124"/>
      <c r="DM501" s="124"/>
      <c r="DN501" s="124"/>
      <c r="DO501" s="124"/>
      <c r="DP501" s="124"/>
      <c r="DQ501" s="124"/>
      <c r="DR501" s="124"/>
      <c r="DS501" s="124"/>
      <c r="DT501" s="124"/>
      <c r="DU501" s="124"/>
      <c r="DV501" s="124"/>
      <c r="DW501" s="124"/>
      <c r="DX501" s="124"/>
      <c r="DY501" s="124"/>
      <c r="DZ501" s="124"/>
      <c r="EA501" s="124"/>
      <c r="EB501" s="124"/>
      <c r="EC501" s="124"/>
      <c r="ED501" s="124"/>
      <c r="EE501" s="124"/>
      <c r="EF501" s="124"/>
      <c r="EG501" s="124"/>
      <c r="EH501" s="124"/>
      <c r="EI501" s="124"/>
      <c r="EJ501" s="124"/>
      <c r="EK501" s="124"/>
      <c r="EL501" s="124"/>
      <c r="EM501" s="124"/>
      <c r="EN501" s="124"/>
      <c r="EO501" s="124"/>
      <c r="EP501" s="124"/>
      <c r="EQ501" s="124"/>
      <c r="ER501" s="124"/>
      <c r="ES501" s="124"/>
      <c r="ET501" s="124"/>
      <c r="EU501" s="124"/>
      <c r="EV501" s="124"/>
      <c r="EW501" s="124"/>
      <c r="EX501" s="124"/>
      <c r="EY501" s="124"/>
      <c r="EZ501" s="124"/>
      <c r="FA501" s="124"/>
      <c r="FB501" s="124"/>
      <c r="FC501" s="124"/>
      <c r="FD501" s="124"/>
      <c r="FE501" s="124"/>
      <c r="FF501" s="124"/>
      <c r="FG501" s="124"/>
      <c r="FH501" s="124"/>
      <c r="FI501" s="124"/>
      <c r="FJ501" s="124"/>
      <c r="FK501" s="124"/>
      <c r="FL501" s="124"/>
      <c r="FM501" s="124"/>
      <c r="FN501" s="124"/>
      <c r="FO501" s="124"/>
      <c r="FP501" s="124"/>
      <c r="FQ501" s="124"/>
      <c r="FR501" s="124"/>
      <c r="FS501" s="124"/>
      <c r="FT501" s="124"/>
      <c r="FU501" s="124"/>
      <c r="FV501" s="124"/>
      <c r="FW501" s="124"/>
      <c r="FX501" s="124"/>
      <c r="FY501" s="124"/>
      <c r="FZ501" s="124"/>
      <c r="GA501" s="124"/>
      <c r="GB501" s="124"/>
      <c r="GC501" s="124"/>
      <c r="GD501" s="124"/>
      <c r="GE501" s="124"/>
      <c r="GF501" s="124"/>
      <c r="GG501" s="124"/>
      <c r="GH501" s="124"/>
      <c r="GI501" s="124"/>
      <c r="GJ501" s="124"/>
      <c r="GK501" s="124"/>
      <c r="GL501" s="124"/>
      <c r="GM501" s="124"/>
      <c r="GN501" s="124"/>
      <c r="GO501" s="124"/>
      <c r="GP501" s="124"/>
      <c r="GQ501" s="124"/>
      <c r="GR501" s="124"/>
      <c r="GS501" s="124"/>
      <c r="GT501" s="124"/>
      <c r="GU501" s="124"/>
      <c r="GV501" s="124"/>
      <c r="GW501" s="124"/>
      <c r="GX501" s="124"/>
      <c r="GY501" s="124"/>
      <c r="GZ501" s="124"/>
      <c r="HA501" s="124"/>
      <c r="HB501" s="124"/>
      <c r="HC501" s="124"/>
      <c r="HD501" s="124"/>
      <c r="HE501" s="124"/>
      <c r="HF501" s="124"/>
      <c r="HG501" s="124"/>
      <c r="HH501" s="124"/>
      <c r="HI501" s="124"/>
      <c r="HJ501" s="124"/>
      <c r="HK501" s="124"/>
      <c r="HL501" s="124"/>
      <c r="HM501" s="124"/>
      <c r="HN501" s="124"/>
      <c r="HO501" s="124"/>
      <c r="HP501" s="124"/>
      <c r="HQ501" s="124"/>
    </row>
    <row r="502" spans="1:242" s="122" customFormat="1">
      <c r="A502" s="93" t="s">
        <v>3302</v>
      </c>
      <c r="B502" s="111" t="s">
        <v>3305</v>
      </c>
      <c r="C502" s="123" t="s">
        <v>3299</v>
      </c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>
        <f t="shared" si="404"/>
        <v>0</v>
      </c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4"/>
      <c r="AM502" s="124"/>
      <c r="AN502" s="124"/>
      <c r="AO502" s="124"/>
      <c r="AP502" s="124"/>
      <c r="AQ502" s="124"/>
      <c r="AR502" s="124"/>
      <c r="AS502" s="124"/>
      <c r="AT502" s="124"/>
      <c r="AU502" s="124"/>
      <c r="AV502" s="124"/>
      <c r="AW502" s="124"/>
      <c r="AX502" s="124"/>
      <c r="AY502" s="124"/>
      <c r="AZ502" s="124"/>
      <c r="BA502" s="124"/>
      <c r="BB502" s="124"/>
      <c r="BC502" s="124"/>
      <c r="BD502" s="124"/>
      <c r="BE502" s="124"/>
      <c r="BF502" s="124"/>
      <c r="BG502" s="124"/>
      <c r="BH502" s="124"/>
      <c r="BI502" s="124"/>
      <c r="BJ502" s="124"/>
      <c r="BK502" s="124"/>
      <c r="BL502" s="124"/>
      <c r="BM502" s="124"/>
      <c r="BN502" s="124"/>
      <c r="BO502" s="124"/>
      <c r="BP502" s="124"/>
      <c r="BQ502" s="124"/>
      <c r="BR502" s="124"/>
      <c r="BS502" s="124"/>
      <c r="BT502" s="124"/>
      <c r="BU502" s="124"/>
      <c r="BV502" s="124"/>
      <c r="BW502" s="124"/>
      <c r="BX502" s="124"/>
      <c r="BY502" s="124"/>
      <c r="BZ502" s="124"/>
      <c r="CA502" s="124"/>
      <c r="CB502" s="124"/>
      <c r="CC502" s="124"/>
      <c r="CD502" s="124"/>
      <c r="CE502" s="124"/>
      <c r="CF502" s="124"/>
      <c r="CG502" s="124"/>
      <c r="CH502" s="124"/>
      <c r="CI502" s="124"/>
      <c r="CJ502" s="124"/>
      <c r="CK502" s="124"/>
      <c r="CL502" s="124"/>
      <c r="CM502" s="124"/>
      <c r="CN502" s="124"/>
      <c r="CO502" s="124"/>
      <c r="CP502" s="124"/>
      <c r="CQ502" s="124"/>
      <c r="CR502" s="124"/>
      <c r="CS502" s="124"/>
      <c r="CT502" s="124"/>
      <c r="CU502" s="124"/>
      <c r="CV502" s="124"/>
      <c r="CW502" s="124"/>
      <c r="CX502" s="124"/>
      <c r="CY502" s="124"/>
      <c r="CZ502" s="124"/>
      <c r="DA502" s="124"/>
      <c r="DB502" s="124"/>
      <c r="DC502" s="124"/>
      <c r="DD502" s="124"/>
      <c r="DE502" s="124"/>
      <c r="DF502" s="124"/>
      <c r="DG502" s="124"/>
      <c r="DH502" s="124"/>
      <c r="DI502" s="124"/>
      <c r="DJ502" s="124"/>
      <c r="DK502" s="124"/>
      <c r="DL502" s="124"/>
      <c r="DM502" s="124"/>
      <c r="DN502" s="124"/>
      <c r="DO502" s="124"/>
      <c r="DP502" s="124"/>
      <c r="DQ502" s="124"/>
      <c r="DR502" s="124"/>
      <c r="DS502" s="124"/>
      <c r="DT502" s="124"/>
      <c r="DU502" s="124"/>
      <c r="DV502" s="124"/>
      <c r="DW502" s="124"/>
      <c r="DX502" s="124"/>
      <c r="DY502" s="124"/>
      <c r="DZ502" s="124"/>
      <c r="EA502" s="124"/>
      <c r="EB502" s="124"/>
      <c r="EC502" s="124"/>
      <c r="ED502" s="124"/>
      <c r="EE502" s="124"/>
      <c r="EF502" s="124"/>
      <c r="EG502" s="124"/>
      <c r="EH502" s="124"/>
      <c r="EI502" s="124"/>
      <c r="EJ502" s="124"/>
      <c r="EK502" s="124"/>
      <c r="EL502" s="124"/>
      <c r="EM502" s="124"/>
      <c r="EN502" s="124"/>
      <c r="EO502" s="124"/>
      <c r="EP502" s="124"/>
      <c r="EQ502" s="124"/>
      <c r="ER502" s="124"/>
      <c r="ES502" s="124"/>
      <c r="ET502" s="124"/>
      <c r="EU502" s="124"/>
      <c r="EV502" s="124"/>
      <c r="EW502" s="124"/>
      <c r="EX502" s="124"/>
      <c r="EY502" s="124"/>
      <c r="EZ502" s="124"/>
      <c r="FA502" s="124"/>
      <c r="FB502" s="124"/>
      <c r="FC502" s="124"/>
      <c r="FD502" s="124"/>
      <c r="FE502" s="124"/>
      <c r="FF502" s="124"/>
      <c r="FG502" s="124"/>
      <c r="FH502" s="124"/>
      <c r="FI502" s="124"/>
      <c r="FJ502" s="124"/>
      <c r="FK502" s="124"/>
      <c r="FL502" s="124"/>
      <c r="FM502" s="124"/>
      <c r="FN502" s="124"/>
      <c r="FO502" s="124"/>
      <c r="FP502" s="124"/>
      <c r="FQ502" s="124"/>
      <c r="FR502" s="124"/>
      <c r="FS502" s="124"/>
      <c r="FT502" s="124"/>
      <c r="FU502" s="124"/>
      <c r="FV502" s="124"/>
      <c r="FW502" s="124"/>
      <c r="FX502" s="124"/>
      <c r="FY502" s="124"/>
      <c r="FZ502" s="124"/>
      <c r="GA502" s="124"/>
      <c r="GB502" s="124"/>
      <c r="GC502" s="124"/>
      <c r="GD502" s="124"/>
      <c r="GE502" s="124"/>
      <c r="GF502" s="124"/>
      <c r="GG502" s="124"/>
      <c r="GH502" s="124"/>
      <c r="GI502" s="124"/>
      <c r="GJ502" s="124"/>
      <c r="GK502" s="124"/>
      <c r="GL502" s="124"/>
      <c r="GM502" s="124"/>
      <c r="GN502" s="124"/>
      <c r="GO502" s="124"/>
      <c r="GP502" s="124"/>
      <c r="GQ502" s="124"/>
      <c r="GR502" s="124"/>
      <c r="GS502" s="124"/>
      <c r="GT502" s="124"/>
      <c r="GU502" s="124"/>
      <c r="GV502" s="124"/>
      <c r="GW502" s="124"/>
      <c r="GX502" s="124"/>
      <c r="GY502" s="124"/>
      <c r="GZ502" s="124"/>
      <c r="HA502" s="124"/>
      <c r="HB502" s="124"/>
      <c r="HC502" s="124"/>
      <c r="HD502" s="124"/>
      <c r="HE502" s="124"/>
      <c r="HF502" s="124"/>
      <c r="HG502" s="124"/>
      <c r="HH502" s="124"/>
      <c r="HI502" s="124"/>
      <c r="HJ502" s="124"/>
      <c r="HK502" s="124"/>
      <c r="HL502" s="124"/>
      <c r="HM502" s="124"/>
      <c r="HN502" s="124"/>
      <c r="HO502" s="124"/>
      <c r="HP502" s="124"/>
      <c r="HQ502" s="124"/>
    </row>
    <row r="503" spans="1:242" s="122" customFormat="1">
      <c r="A503" s="93" t="s">
        <v>3303</v>
      </c>
      <c r="B503" s="111" t="s">
        <v>3306</v>
      </c>
      <c r="C503" s="123" t="s">
        <v>3300</v>
      </c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>
        <f t="shared" si="404"/>
        <v>0</v>
      </c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4"/>
      <c r="AG503" s="124"/>
      <c r="AH503" s="124"/>
      <c r="AI503" s="124"/>
      <c r="AJ503" s="124"/>
      <c r="AK503" s="124"/>
      <c r="AL503" s="124"/>
      <c r="AM503" s="124"/>
      <c r="AN503" s="124"/>
      <c r="AO503" s="124"/>
      <c r="AP503" s="124"/>
      <c r="AQ503" s="124"/>
      <c r="AR503" s="124"/>
      <c r="AS503" s="124"/>
      <c r="AT503" s="124"/>
      <c r="AU503" s="124"/>
      <c r="AV503" s="124"/>
      <c r="AW503" s="124"/>
      <c r="AX503" s="124"/>
      <c r="AY503" s="124"/>
      <c r="AZ503" s="124"/>
      <c r="BA503" s="124"/>
      <c r="BB503" s="124"/>
      <c r="BC503" s="124"/>
      <c r="BD503" s="124"/>
      <c r="BE503" s="124"/>
      <c r="BF503" s="124"/>
      <c r="BG503" s="124"/>
      <c r="BH503" s="124"/>
      <c r="BI503" s="124"/>
      <c r="BJ503" s="124"/>
      <c r="BK503" s="124"/>
      <c r="BL503" s="124"/>
      <c r="BM503" s="124"/>
      <c r="BN503" s="124"/>
      <c r="BO503" s="124"/>
      <c r="BP503" s="124"/>
      <c r="BQ503" s="124"/>
      <c r="BR503" s="124"/>
      <c r="BS503" s="124"/>
      <c r="BT503" s="124"/>
      <c r="BU503" s="124"/>
      <c r="BV503" s="124"/>
      <c r="BW503" s="124"/>
      <c r="BX503" s="124"/>
      <c r="BY503" s="124"/>
      <c r="BZ503" s="124"/>
      <c r="CA503" s="124"/>
      <c r="CB503" s="124"/>
      <c r="CC503" s="124"/>
      <c r="CD503" s="124"/>
      <c r="CE503" s="124"/>
      <c r="CF503" s="124"/>
      <c r="CG503" s="124"/>
      <c r="CH503" s="124"/>
      <c r="CI503" s="124"/>
      <c r="CJ503" s="124"/>
      <c r="CK503" s="124"/>
      <c r="CL503" s="124"/>
      <c r="CM503" s="124"/>
      <c r="CN503" s="124"/>
      <c r="CO503" s="124"/>
      <c r="CP503" s="124"/>
      <c r="CQ503" s="124"/>
      <c r="CR503" s="124"/>
      <c r="CS503" s="124"/>
      <c r="CT503" s="124"/>
      <c r="CU503" s="124"/>
      <c r="CV503" s="124"/>
      <c r="CW503" s="124"/>
      <c r="CX503" s="124"/>
      <c r="CY503" s="124"/>
      <c r="CZ503" s="124"/>
      <c r="DA503" s="124"/>
      <c r="DB503" s="124"/>
      <c r="DC503" s="124"/>
      <c r="DD503" s="124"/>
      <c r="DE503" s="124"/>
      <c r="DF503" s="124"/>
      <c r="DG503" s="124"/>
      <c r="DH503" s="124"/>
      <c r="DI503" s="124"/>
      <c r="DJ503" s="124"/>
      <c r="DK503" s="124"/>
      <c r="DL503" s="124"/>
      <c r="DM503" s="124"/>
      <c r="DN503" s="124"/>
      <c r="DO503" s="124"/>
      <c r="DP503" s="124"/>
      <c r="DQ503" s="124"/>
      <c r="DR503" s="124"/>
      <c r="DS503" s="124"/>
      <c r="DT503" s="124"/>
      <c r="DU503" s="124"/>
      <c r="DV503" s="124"/>
      <c r="DW503" s="124"/>
      <c r="DX503" s="124"/>
      <c r="DY503" s="124"/>
      <c r="DZ503" s="124"/>
      <c r="EA503" s="124"/>
      <c r="EB503" s="124"/>
      <c r="EC503" s="124"/>
      <c r="ED503" s="124"/>
      <c r="EE503" s="124"/>
      <c r="EF503" s="124"/>
      <c r="EG503" s="124"/>
      <c r="EH503" s="124"/>
      <c r="EI503" s="124"/>
      <c r="EJ503" s="124"/>
      <c r="EK503" s="124"/>
      <c r="EL503" s="124"/>
      <c r="EM503" s="124"/>
      <c r="EN503" s="124"/>
      <c r="EO503" s="124"/>
      <c r="EP503" s="124"/>
      <c r="EQ503" s="124"/>
      <c r="ER503" s="124"/>
      <c r="ES503" s="124"/>
      <c r="ET503" s="124"/>
      <c r="EU503" s="124"/>
      <c r="EV503" s="124"/>
      <c r="EW503" s="124"/>
      <c r="EX503" s="124"/>
      <c r="EY503" s="124"/>
      <c r="EZ503" s="124"/>
      <c r="FA503" s="124"/>
      <c r="FB503" s="124"/>
      <c r="FC503" s="124"/>
      <c r="FD503" s="124"/>
      <c r="FE503" s="124"/>
      <c r="FF503" s="124"/>
      <c r="FG503" s="124"/>
      <c r="FH503" s="124"/>
      <c r="FI503" s="124"/>
      <c r="FJ503" s="124"/>
      <c r="FK503" s="124"/>
      <c r="FL503" s="124"/>
      <c r="FM503" s="124"/>
      <c r="FN503" s="124"/>
      <c r="FO503" s="124"/>
      <c r="FP503" s="124"/>
      <c r="FQ503" s="124"/>
      <c r="FR503" s="124"/>
      <c r="FS503" s="124"/>
      <c r="FT503" s="124"/>
      <c r="FU503" s="124"/>
      <c r="FV503" s="124"/>
      <c r="FW503" s="124"/>
      <c r="FX503" s="124"/>
      <c r="FY503" s="124"/>
      <c r="FZ503" s="124"/>
      <c r="GA503" s="124"/>
      <c r="GB503" s="124"/>
      <c r="GC503" s="124"/>
      <c r="GD503" s="124"/>
      <c r="GE503" s="124"/>
      <c r="GF503" s="124"/>
      <c r="GG503" s="124"/>
      <c r="GH503" s="124"/>
      <c r="GI503" s="124"/>
      <c r="GJ503" s="124"/>
      <c r="GK503" s="124"/>
      <c r="GL503" s="124"/>
      <c r="GM503" s="124"/>
      <c r="GN503" s="124"/>
      <c r="GO503" s="124"/>
      <c r="GP503" s="124"/>
      <c r="GQ503" s="124"/>
      <c r="GR503" s="124"/>
      <c r="GS503" s="124"/>
      <c r="GT503" s="124"/>
      <c r="GU503" s="124"/>
      <c r="GV503" s="124"/>
      <c r="GW503" s="124"/>
      <c r="GX503" s="124"/>
      <c r="GY503" s="124"/>
      <c r="GZ503" s="124"/>
      <c r="HA503" s="124"/>
      <c r="HB503" s="124"/>
      <c r="HC503" s="124"/>
      <c r="HD503" s="124"/>
      <c r="HE503" s="124"/>
      <c r="HF503" s="124"/>
      <c r="HG503" s="124"/>
      <c r="HH503" s="124"/>
      <c r="HI503" s="124"/>
      <c r="HJ503" s="124"/>
      <c r="HK503" s="124"/>
      <c r="HL503" s="124"/>
      <c r="HM503" s="124"/>
      <c r="HN503" s="124"/>
      <c r="HO503" s="124"/>
      <c r="HP503" s="124"/>
      <c r="HQ503" s="124"/>
    </row>
    <row r="504" spans="1:242">
      <c r="A504" s="95" t="s">
        <v>2312</v>
      </c>
      <c r="B504" s="110" t="s">
        <v>2313</v>
      </c>
      <c r="C504" s="123"/>
      <c r="D504" s="56">
        <f>D505</f>
        <v>1082297.71</v>
      </c>
      <c r="E504" s="56">
        <f t="shared" ref="E504:P505" si="407">E505</f>
        <v>193715.05</v>
      </c>
      <c r="F504" s="56">
        <f t="shared" si="407"/>
        <v>100559.48</v>
      </c>
      <c r="G504" s="56">
        <f t="shared" si="407"/>
        <v>101432.43</v>
      </c>
      <c r="H504" s="56">
        <f t="shared" si="407"/>
        <v>104233.68</v>
      </c>
      <c r="I504" s="56">
        <f t="shared" si="407"/>
        <v>102075.19666666667</v>
      </c>
      <c r="J504" s="56">
        <f t="shared" si="407"/>
        <v>102580.43555555555</v>
      </c>
      <c r="K504" s="56">
        <f t="shared" si="407"/>
        <v>102963.10407407407</v>
      </c>
      <c r="L504" s="56">
        <f t="shared" si="407"/>
        <v>102539.5787654321</v>
      </c>
      <c r="M504" s="56">
        <f t="shared" si="407"/>
        <v>102694.37279835391</v>
      </c>
      <c r="N504" s="56">
        <f t="shared" si="407"/>
        <v>102732.3518792867</v>
      </c>
      <c r="O504" s="56">
        <f t="shared" si="407"/>
        <v>102655.43448102423</v>
      </c>
      <c r="P504" s="56">
        <f t="shared" si="407"/>
        <v>2300478.8242203938</v>
      </c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2"/>
      <c r="AY504" s="102"/>
      <c r="AZ504" s="102"/>
      <c r="BA504" s="102"/>
      <c r="BB504" s="102"/>
      <c r="BC504" s="102"/>
      <c r="BD504" s="102"/>
      <c r="BE504" s="102"/>
      <c r="BF504" s="102"/>
      <c r="BG504" s="102"/>
      <c r="BH504" s="102"/>
      <c r="BI504" s="102"/>
      <c r="BJ504" s="102"/>
      <c r="BK504" s="102"/>
      <c r="BL504" s="102"/>
      <c r="BM504" s="102"/>
      <c r="BN504" s="102"/>
      <c r="BO504" s="102"/>
      <c r="BP504" s="102"/>
      <c r="BQ504" s="102"/>
      <c r="BR504" s="102"/>
      <c r="BS504" s="102"/>
      <c r="BT504" s="102"/>
      <c r="BU504" s="102"/>
      <c r="BV504" s="102"/>
      <c r="BW504" s="102"/>
      <c r="BX504" s="102"/>
      <c r="BY504" s="102"/>
      <c r="BZ504" s="102"/>
      <c r="CA504" s="102"/>
      <c r="CB504" s="102"/>
      <c r="CC504" s="102"/>
      <c r="CD504" s="102"/>
      <c r="CE504" s="102"/>
      <c r="CF504" s="102"/>
      <c r="CG504" s="102"/>
      <c r="CH504" s="102"/>
      <c r="CI504" s="102"/>
      <c r="CJ504" s="102"/>
      <c r="CK504" s="102"/>
      <c r="CL504" s="102"/>
      <c r="CM504" s="102"/>
      <c r="CN504" s="102"/>
      <c r="CO504" s="102"/>
      <c r="CP504" s="102"/>
      <c r="CQ504" s="102"/>
      <c r="CR504" s="102"/>
      <c r="CS504" s="102"/>
      <c r="CT504" s="102"/>
      <c r="CU504" s="102"/>
      <c r="CV504" s="102"/>
      <c r="CW504" s="102"/>
      <c r="CX504" s="102"/>
      <c r="CY504" s="102"/>
      <c r="CZ504" s="102"/>
      <c r="DA504" s="102"/>
      <c r="DB504" s="102"/>
      <c r="DC504" s="102"/>
      <c r="DD504" s="102"/>
      <c r="DE504" s="102"/>
      <c r="DF504" s="102"/>
      <c r="DG504" s="102"/>
      <c r="DH504" s="102"/>
      <c r="DI504" s="102"/>
      <c r="DJ504" s="102"/>
      <c r="DK504" s="102"/>
      <c r="DL504" s="102"/>
      <c r="DM504" s="102"/>
      <c r="DN504" s="102"/>
      <c r="DO504" s="102"/>
      <c r="DP504" s="102"/>
      <c r="DQ504" s="102"/>
      <c r="DR504" s="102"/>
      <c r="DS504" s="102"/>
      <c r="DT504" s="102"/>
      <c r="DU504" s="102"/>
      <c r="DV504" s="102"/>
      <c r="DW504" s="102"/>
      <c r="DX504" s="102"/>
      <c r="DY504" s="102"/>
      <c r="DZ504" s="102"/>
      <c r="EA504" s="102"/>
      <c r="EB504" s="102"/>
      <c r="EC504" s="102"/>
      <c r="ED504" s="102"/>
      <c r="EE504" s="102"/>
      <c r="EF504" s="102"/>
      <c r="EG504" s="102"/>
      <c r="EH504" s="102"/>
      <c r="EI504" s="102"/>
      <c r="EJ504" s="102"/>
      <c r="EK504" s="102"/>
      <c r="EL504" s="102"/>
      <c r="EM504" s="102"/>
      <c r="EN504" s="102"/>
      <c r="EO504" s="102"/>
      <c r="EP504" s="102"/>
      <c r="EQ504" s="102"/>
      <c r="ER504" s="102"/>
      <c r="ES504" s="102"/>
      <c r="ET504" s="102"/>
      <c r="EU504" s="102"/>
      <c r="EV504" s="102"/>
      <c r="EW504" s="102"/>
      <c r="EX504" s="102"/>
      <c r="EY504" s="102"/>
      <c r="EZ504" s="102"/>
      <c r="FA504" s="102"/>
      <c r="FB504" s="102"/>
      <c r="FC504" s="102"/>
      <c r="FD504" s="102"/>
      <c r="FE504" s="102"/>
      <c r="FF504" s="102"/>
      <c r="FG504" s="102"/>
      <c r="FH504" s="102"/>
      <c r="FI504" s="102"/>
      <c r="FJ504" s="102"/>
      <c r="FK504" s="102"/>
      <c r="FL504" s="102"/>
      <c r="FM504" s="102"/>
      <c r="FN504" s="102"/>
      <c r="FO504" s="102"/>
      <c r="FP504" s="102"/>
      <c r="FQ504" s="102"/>
      <c r="FR504" s="102"/>
      <c r="FS504" s="102"/>
      <c r="FT504" s="102"/>
      <c r="FU504" s="102"/>
      <c r="FV504" s="102"/>
      <c r="FW504" s="102"/>
      <c r="FX504" s="102"/>
      <c r="FY504" s="102"/>
      <c r="FZ504" s="102"/>
      <c r="GA504" s="102"/>
      <c r="GB504" s="102"/>
      <c r="GC504" s="102"/>
      <c r="GD504" s="102"/>
      <c r="GE504" s="102"/>
      <c r="GF504" s="102"/>
      <c r="GG504" s="102"/>
      <c r="GH504" s="102"/>
      <c r="GI504" s="102"/>
      <c r="GJ504" s="102"/>
      <c r="GK504" s="102"/>
      <c r="GL504" s="102"/>
      <c r="GM504" s="102"/>
      <c r="GN504" s="102"/>
      <c r="GO504" s="102"/>
      <c r="GP504" s="102"/>
      <c r="GQ504" s="102"/>
      <c r="GR504" s="102"/>
      <c r="GS504" s="102"/>
      <c r="GT504" s="102"/>
      <c r="GU504" s="102"/>
      <c r="GV504" s="102"/>
      <c r="GW504" s="102"/>
      <c r="GX504" s="102"/>
      <c r="GY504" s="102"/>
      <c r="GZ504" s="102"/>
      <c r="HA504" s="102"/>
      <c r="HB504" s="102"/>
      <c r="HC504" s="102"/>
      <c r="HD504" s="102"/>
      <c r="HE504" s="102"/>
      <c r="HF504" s="102"/>
      <c r="HG504" s="102"/>
      <c r="HH504" s="102"/>
      <c r="HI504" s="102"/>
      <c r="HJ504" s="102"/>
      <c r="HK504" s="102"/>
      <c r="HL504" s="102"/>
      <c r="HM504" s="102"/>
      <c r="HN504" s="102"/>
      <c r="HO504" s="102"/>
      <c r="HP504" s="102"/>
      <c r="HQ504" s="102"/>
    </row>
    <row r="505" spans="1:242">
      <c r="A505" s="95" t="s">
        <v>2314</v>
      </c>
      <c r="B505" s="110" t="s">
        <v>2313</v>
      </c>
      <c r="C505" s="123"/>
      <c r="D505" s="56">
        <f>D506</f>
        <v>1082297.71</v>
      </c>
      <c r="E505" s="56">
        <f t="shared" si="407"/>
        <v>193715.05</v>
      </c>
      <c r="F505" s="56">
        <f t="shared" si="407"/>
        <v>100559.48</v>
      </c>
      <c r="G505" s="56">
        <f t="shared" si="407"/>
        <v>101432.43</v>
      </c>
      <c r="H505" s="56">
        <f t="shared" si="407"/>
        <v>104233.68</v>
      </c>
      <c r="I505" s="56">
        <f t="shared" si="407"/>
        <v>102075.19666666667</v>
      </c>
      <c r="J505" s="56">
        <f t="shared" si="407"/>
        <v>102580.43555555555</v>
      </c>
      <c r="K505" s="56">
        <f t="shared" si="407"/>
        <v>102963.10407407407</v>
      </c>
      <c r="L505" s="56">
        <f t="shared" si="407"/>
        <v>102539.5787654321</v>
      </c>
      <c r="M505" s="56">
        <f t="shared" si="407"/>
        <v>102694.37279835391</v>
      </c>
      <c r="N505" s="56">
        <f t="shared" si="407"/>
        <v>102732.3518792867</v>
      </c>
      <c r="O505" s="56">
        <f t="shared" si="407"/>
        <v>102655.43448102423</v>
      </c>
      <c r="P505" s="56">
        <f t="shared" si="407"/>
        <v>2300478.8242203938</v>
      </c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102"/>
      <c r="AU505" s="102"/>
      <c r="AV505" s="102"/>
      <c r="AW505" s="102"/>
      <c r="AX505" s="102"/>
      <c r="AY505" s="102"/>
      <c r="AZ505" s="102"/>
      <c r="BA505" s="102"/>
      <c r="BB505" s="102"/>
      <c r="BC505" s="102"/>
      <c r="BD505" s="102"/>
      <c r="BE505" s="102"/>
      <c r="BF505" s="102"/>
      <c r="BG505" s="102"/>
      <c r="BH505" s="102"/>
      <c r="BI505" s="102"/>
      <c r="BJ505" s="102"/>
      <c r="BK505" s="102"/>
      <c r="BL505" s="102"/>
      <c r="BM505" s="102"/>
      <c r="BN505" s="102"/>
      <c r="BO505" s="102"/>
      <c r="BP505" s="102"/>
      <c r="BQ505" s="102"/>
      <c r="BR505" s="102"/>
      <c r="BS505" s="102"/>
      <c r="BT505" s="102"/>
      <c r="BU505" s="102"/>
      <c r="BV505" s="102"/>
      <c r="BW505" s="102"/>
      <c r="BX505" s="102"/>
      <c r="BY505" s="102"/>
      <c r="BZ505" s="102"/>
      <c r="CA505" s="102"/>
      <c r="CB505" s="102"/>
      <c r="CC505" s="102"/>
      <c r="CD505" s="102"/>
      <c r="CE505" s="102"/>
      <c r="CF505" s="102"/>
      <c r="CG505" s="102"/>
      <c r="CH505" s="102"/>
      <c r="CI505" s="102"/>
      <c r="CJ505" s="102"/>
      <c r="CK505" s="102"/>
      <c r="CL505" s="102"/>
      <c r="CM505" s="102"/>
      <c r="CN505" s="102"/>
      <c r="CO505" s="102"/>
      <c r="CP505" s="102"/>
      <c r="CQ505" s="102"/>
      <c r="CR505" s="102"/>
      <c r="CS505" s="102"/>
      <c r="CT505" s="102"/>
      <c r="CU505" s="102"/>
      <c r="CV505" s="102"/>
      <c r="CW505" s="102"/>
      <c r="CX505" s="102"/>
      <c r="CY505" s="102"/>
      <c r="CZ505" s="102"/>
      <c r="DA505" s="102"/>
      <c r="DB505" s="102"/>
      <c r="DC505" s="102"/>
      <c r="DD505" s="102"/>
      <c r="DE505" s="102"/>
      <c r="DF505" s="102"/>
      <c r="DG505" s="102"/>
      <c r="DH505" s="102"/>
      <c r="DI505" s="102"/>
      <c r="DJ505" s="102"/>
      <c r="DK505" s="102"/>
      <c r="DL505" s="102"/>
      <c r="DM505" s="102"/>
      <c r="DN505" s="102"/>
      <c r="DO505" s="102"/>
      <c r="DP505" s="102"/>
      <c r="DQ505" s="102"/>
      <c r="DR505" s="102"/>
      <c r="DS505" s="102"/>
      <c r="DT505" s="102"/>
      <c r="DU505" s="102"/>
      <c r="DV505" s="102"/>
      <c r="DW505" s="102"/>
      <c r="DX505" s="102"/>
      <c r="DY505" s="102"/>
      <c r="DZ505" s="102"/>
      <c r="EA505" s="102"/>
      <c r="EB505" s="102"/>
      <c r="EC505" s="102"/>
      <c r="ED505" s="102"/>
      <c r="EE505" s="102"/>
      <c r="EF505" s="102"/>
      <c r="EG505" s="102"/>
      <c r="EH505" s="102"/>
      <c r="EI505" s="102"/>
      <c r="EJ505" s="102"/>
      <c r="EK505" s="102"/>
      <c r="EL505" s="102"/>
      <c r="EM505" s="102"/>
      <c r="EN505" s="102"/>
      <c r="EO505" s="102"/>
      <c r="EP505" s="102"/>
      <c r="EQ505" s="102"/>
      <c r="ER505" s="102"/>
      <c r="ES505" s="102"/>
      <c r="ET505" s="102"/>
      <c r="EU505" s="102"/>
      <c r="EV505" s="102"/>
      <c r="EW505" s="102"/>
      <c r="EX505" s="102"/>
      <c r="EY505" s="102"/>
      <c r="EZ505" s="102"/>
      <c r="FA505" s="102"/>
      <c r="FB505" s="102"/>
      <c r="FC505" s="102"/>
      <c r="FD505" s="102"/>
      <c r="FE505" s="102"/>
      <c r="FF505" s="102"/>
      <c r="FG505" s="102"/>
      <c r="FH505" s="102"/>
      <c r="FI505" s="102"/>
      <c r="FJ505" s="102"/>
      <c r="FK505" s="102"/>
      <c r="FL505" s="102"/>
      <c r="FM505" s="102"/>
      <c r="FN505" s="102"/>
      <c r="FO505" s="102"/>
      <c r="FP505" s="102"/>
      <c r="FQ505" s="102"/>
      <c r="FR505" s="102"/>
      <c r="FS505" s="102"/>
      <c r="FT505" s="102"/>
      <c r="FU505" s="102"/>
      <c r="FV505" s="102"/>
      <c r="FW505" s="102"/>
      <c r="FX505" s="102"/>
      <c r="FY505" s="102"/>
      <c r="FZ505" s="102"/>
      <c r="GA505" s="102"/>
      <c r="GB505" s="102"/>
      <c r="GC505" s="102"/>
      <c r="GD505" s="102"/>
      <c r="GE505" s="102"/>
      <c r="GF505" s="102"/>
      <c r="GG505" s="102"/>
      <c r="GH505" s="102"/>
      <c r="GI505" s="102"/>
      <c r="GJ505" s="102"/>
      <c r="GK505" s="102"/>
      <c r="GL505" s="102"/>
      <c r="GM505" s="102"/>
      <c r="GN505" s="102"/>
      <c r="GO505" s="102"/>
      <c r="GP505" s="102"/>
      <c r="GQ505" s="102"/>
      <c r="GR505" s="102"/>
      <c r="GS505" s="102"/>
      <c r="GT505" s="102"/>
      <c r="GU505" s="102"/>
      <c r="GV505" s="102"/>
      <c r="GW505" s="102"/>
      <c r="GX505" s="102"/>
      <c r="GY505" s="102"/>
      <c r="GZ505" s="102"/>
      <c r="HA505" s="102"/>
      <c r="HB505" s="102"/>
      <c r="HC505" s="102"/>
      <c r="HD505" s="102"/>
      <c r="HE505" s="102"/>
      <c r="HF505" s="102"/>
      <c r="HG505" s="102"/>
      <c r="HH505" s="102"/>
      <c r="HI505" s="102"/>
      <c r="HJ505" s="102"/>
      <c r="HK505" s="102"/>
      <c r="HL505" s="102"/>
      <c r="HM505" s="102"/>
      <c r="HN505" s="102"/>
      <c r="HO505" s="102"/>
      <c r="HP505" s="102"/>
      <c r="HQ505" s="102"/>
    </row>
    <row r="506" spans="1:242">
      <c r="A506" s="95" t="s">
        <v>2315</v>
      </c>
      <c r="B506" s="110" t="s">
        <v>2316</v>
      </c>
      <c r="C506" s="123"/>
      <c r="D506" s="56">
        <f>SUM(D507:D520)</f>
        <v>1082297.71</v>
      </c>
      <c r="E506" s="56">
        <f t="shared" ref="E506:P506" si="408">SUM(E507:E520)</f>
        <v>193715.05</v>
      </c>
      <c r="F506" s="56">
        <f t="shared" si="408"/>
        <v>100559.48</v>
      </c>
      <c r="G506" s="56">
        <f t="shared" si="408"/>
        <v>101432.43</v>
      </c>
      <c r="H506" s="56">
        <f t="shared" si="408"/>
        <v>104233.68</v>
      </c>
      <c r="I506" s="56">
        <f t="shared" si="408"/>
        <v>102075.19666666667</v>
      </c>
      <c r="J506" s="56">
        <f t="shared" si="408"/>
        <v>102580.43555555555</v>
      </c>
      <c r="K506" s="56">
        <f t="shared" si="408"/>
        <v>102963.10407407407</v>
      </c>
      <c r="L506" s="56">
        <f t="shared" si="408"/>
        <v>102539.5787654321</v>
      </c>
      <c r="M506" s="56">
        <f t="shared" si="408"/>
        <v>102694.37279835391</v>
      </c>
      <c r="N506" s="56">
        <f t="shared" si="408"/>
        <v>102732.3518792867</v>
      </c>
      <c r="O506" s="56">
        <f t="shared" si="408"/>
        <v>102655.43448102423</v>
      </c>
      <c r="P506" s="56">
        <f t="shared" si="408"/>
        <v>2300478.8242203938</v>
      </c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102"/>
      <c r="AU506" s="102"/>
      <c r="AV506" s="102"/>
      <c r="AW506" s="102"/>
      <c r="AX506" s="102"/>
      <c r="AY506" s="102"/>
      <c r="AZ506" s="102"/>
      <c r="BA506" s="102"/>
      <c r="BB506" s="102"/>
      <c r="BC506" s="102"/>
      <c r="BD506" s="102"/>
      <c r="BE506" s="102"/>
      <c r="BF506" s="102"/>
      <c r="BG506" s="102"/>
      <c r="BH506" s="102"/>
      <c r="BI506" s="102"/>
      <c r="BJ506" s="102"/>
      <c r="BK506" s="102"/>
      <c r="BL506" s="102"/>
      <c r="BM506" s="102"/>
      <c r="BN506" s="102"/>
      <c r="BO506" s="102"/>
      <c r="BP506" s="102"/>
      <c r="BQ506" s="102"/>
      <c r="BR506" s="102"/>
      <c r="BS506" s="102"/>
      <c r="BT506" s="102"/>
      <c r="BU506" s="102"/>
      <c r="BV506" s="102"/>
      <c r="BW506" s="102"/>
      <c r="BX506" s="102"/>
      <c r="BY506" s="102"/>
      <c r="BZ506" s="102"/>
      <c r="CA506" s="102"/>
      <c r="CB506" s="102"/>
      <c r="CC506" s="102"/>
      <c r="CD506" s="102"/>
      <c r="CE506" s="102"/>
      <c r="CF506" s="102"/>
      <c r="CG506" s="102"/>
      <c r="CH506" s="102"/>
      <c r="CI506" s="102"/>
      <c r="CJ506" s="102"/>
      <c r="CK506" s="102"/>
      <c r="CL506" s="102"/>
      <c r="CM506" s="102"/>
      <c r="CN506" s="102"/>
      <c r="CO506" s="102"/>
      <c r="CP506" s="102"/>
      <c r="CQ506" s="102"/>
      <c r="CR506" s="102"/>
      <c r="CS506" s="102"/>
      <c r="CT506" s="102"/>
      <c r="CU506" s="102"/>
      <c r="CV506" s="102"/>
      <c r="CW506" s="102"/>
      <c r="CX506" s="102"/>
      <c r="CY506" s="102"/>
      <c r="CZ506" s="102"/>
      <c r="DA506" s="102"/>
      <c r="DB506" s="102"/>
      <c r="DC506" s="102"/>
      <c r="DD506" s="102"/>
      <c r="DE506" s="102"/>
      <c r="DF506" s="102"/>
      <c r="DG506" s="102"/>
      <c r="DH506" s="102"/>
      <c r="DI506" s="102"/>
      <c r="DJ506" s="102"/>
      <c r="DK506" s="102"/>
      <c r="DL506" s="102"/>
      <c r="DM506" s="102"/>
      <c r="DN506" s="102"/>
      <c r="DO506" s="102"/>
      <c r="DP506" s="102"/>
      <c r="DQ506" s="102"/>
      <c r="DR506" s="102"/>
      <c r="DS506" s="102"/>
      <c r="DT506" s="102"/>
      <c r="DU506" s="102"/>
      <c r="DV506" s="102"/>
      <c r="DW506" s="102"/>
      <c r="DX506" s="102"/>
      <c r="DY506" s="102"/>
      <c r="DZ506" s="102"/>
      <c r="EA506" s="102"/>
      <c r="EB506" s="102"/>
      <c r="EC506" s="102"/>
      <c r="ED506" s="102"/>
      <c r="EE506" s="102"/>
      <c r="EF506" s="102"/>
      <c r="EG506" s="102"/>
      <c r="EH506" s="102"/>
      <c r="EI506" s="102"/>
      <c r="EJ506" s="102"/>
      <c r="EK506" s="102"/>
      <c r="EL506" s="102"/>
      <c r="EM506" s="102"/>
      <c r="EN506" s="102"/>
      <c r="EO506" s="102"/>
      <c r="EP506" s="102"/>
      <c r="EQ506" s="102"/>
      <c r="ER506" s="102"/>
      <c r="ES506" s="102"/>
      <c r="ET506" s="102"/>
      <c r="EU506" s="102"/>
      <c r="EV506" s="102"/>
      <c r="EW506" s="102"/>
      <c r="EX506" s="102"/>
      <c r="EY506" s="102"/>
      <c r="EZ506" s="102"/>
      <c r="FA506" s="102"/>
      <c r="FB506" s="102"/>
      <c r="FC506" s="102"/>
      <c r="FD506" s="102"/>
      <c r="FE506" s="102"/>
      <c r="FF506" s="102"/>
      <c r="FG506" s="102"/>
      <c r="FH506" s="102"/>
      <c r="FI506" s="102"/>
      <c r="FJ506" s="102"/>
      <c r="FK506" s="102"/>
      <c r="FL506" s="102"/>
      <c r="FM506" s="102"/>
      <c r="FN506" s="102"/>
      <c r="FO506" s="102"/>
      <c r="FP506" s="102"/>
      <c r="FQ506" s="102"/>
      <c r="FR506" s="102"/>
      <c r="FS506" s="102"/>
      <c r="FT506" s="102"/>
      <c r="FU506" s="102"/>
      <c r="FV506" s="102"/>
      <c r="FW506" s="102"/>
      <c r="FX506" s="102"/>
      <c r="FY506" s="102"/>
      <c r="FZ506" s="102"/>
      <c r="GA506" s="102"/>
      <c r="GB506" s="102"/>
      <c r="GC506" s="102"/>
      <c r="GD506" s="102"/>
      <c r="GE506" s="102"/>
      <c r="GF506" s="102"/>
      <c r="GG506" s="102"/>
      <c r="GH506" s="102"/>
      <c r="GI506" s="102"/>
      <c r="GJ506" s="102"/>
      <c r="GK506" s="102"/>
      <c r="GL506" s="102"/>
      <c r="GM506" s="102"/>
      <c r="GN506" s="102"/>
      <c r="GO506" s="102"/>
      <c r="GP506" s="102"/>
      <c r="GQ506" s="102"/>
      <c r="GR506" s="102"/>
      <c r="GS506" s="102"/>
      <c r="GT506" s="102"/>
      <c r="GU506" s="102"/>
      <c r="GV506" s="102"/>
      <c r="GW506" s="102"/>
      <c r="GX506" s="102"/>
      <c r="GY506" s="102"/>
      <c r="GZ506" s="102"/>
      <c r="HA506" s="102"/>
      <c r="HB506" s="102"/>
      <c r="HC506" s="102"/>
      <c r="HD506" s="102"/>
      <c r="HE506" s="102"/>
      <c r="HF506" s="102"/>
      <c r="HG506" s="102"/>
      <c r="HH506" s="102"/>
      <c r="HI506" s="102"/>
      <c r="HJ506" s="102"/>
      <c r="HK506" s="102"/>
      <c r="HL506" s="102"/>
      <c r="HM506" s="102"/>
      <c r="HN506" s="102"/>
      <c r="HO506" s="102"/>
      <c r="HP506" s="102"/>
      <c r="HQ506" s="102"/>
    </row>
    <row r="507" spans="1:242" s="156" customFormat="1">
      <c r="A507" s="93" t="s">
        <v>2317</v>
      </c>
      <c r="B507" s="111" t="s">
        <v>924</v>
      </c>
      <c r="C507" s="123" t="s">
        <v>29</v>
      </c>
      <c r="D507" s="58">
        <v>12982</v>
      </c>
      <c r="E507" s="58">
        <v>21573.99</v>
      </c>
      <c r="F507" s="58">
        <v>14488.95</v>
      </c>
      <c r="G507" s="58">
        <v>15361.9</v>
      </c>
      <c r="H507" s="58">
        <v>18163.150000000001</v>
      </c>
      <c r="I507" s="58">
        <f>SUM(F507:H507)/3</f>
        <v>16004.666666666666</v>
      </c>
      <c r="J507" s="58">
        <f t="shared" ref="J507:O507" si="409">SUM(G507:I507)/3</f>
        <v>16509.905555555557</v>
      </c>
      <c r="K507" s="58">
        <f t="shared" si="409"/>
        <v>16892.574074074073</v>
      </c>
      <c r="L507" s="58">
        <f t="shared" si="409"/>
        <v>16469.0487654321</v>
      </c>
      <c r="M507" s="58">
        <f t="shared" si="409"/>
        <v>16623.842798353911</v>
      </c>
      <c r="N507" s="58">
        <f t="shared" si="409"/>
        <v>16661.821879286697</v>
      </c>
      <c r="O507" s="58">
        <f t="shared" si="409"/>
        <v>16584.904481024238</v>
      </c>
      <c r="P507" s="58">
        <f>SUM(D507:O507)</f>
        <v>198316.75422039325</v>
      </c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  <c r="CW507" s="155"/>
      <c r="CX507" s="155"/>
      <c r="CY507" s="155"/>
      <c r="CZ507" s="155"/>
      <c r="DA507" s="155"/>
      <c r="DB507" s="155"/>
      <c r="DC507" s="155"/>
      <c r="DD507" s="155"/>
      <c r="DE507" s="155"/>
      <c r="DF507" s="155"/>
      <c r="DG507" s="155"/>
      <c r="DH507" s="155"/>
      <c r="DI507" s="155"/>
      <c r="DJ507" s="155"/>
      <c r="DK507" s="155"/>
      <c r="DL507" s="155"/>
      <c r="DM507" s="155"/>
      <c r="DN507" s="155"/>
      <c r="DO507" s="155"/>
      <c r="DP507" s="155"/>
      <c r="DQ507" s="155"/>
      <c r="DR507" s="155"/>
      <c r="DS507" s="155"/>
      <c r="DT507" s="155"/>
      <c r="DU507" s="155"/>
      <c r="DV507" s="155"/>
      <c r="DW507" s="155"/>
      <c r="DX507" s="155"/>
      <c r="DY507" s="155"/>
      <c r="DZ507" s="155"/>
      <c r="EA507" s="155"/>
      <c r="EB507" s="155"/>
      <c r="EC507" s="155"/>
      <c r="ED507" s="155"/>
      <c r="EE507" s="155"/>
      <c r="EF507" s="155"/>
      <c r="EG507" s="155"/>
      <c r="EH507" s="155"/>
      <c r="EI507" s="155"/>
      <c r="EJ507" s="155"/>
      <c r="EK507" s="155"/>
      <c r="EL507" s="155"/>
      <c r="EM507" s="155"/>
      <c r="EN507" s="155"/>
      <c r="EO507" s="155"/>
      <c r="EP507" s="155"/>
      <c r="EQ507" s="155"/>
      <c r="ER507" s="155"/>
      <c r="ES507" s="155"/>
      <c r="ET507" s="155"/>
      <c r="EU507" s="155"/>
      <c r="EV507" s="155"/>
      <c r="EW507" s="155"/>
      <c r="EX507" s="155"/>
      <c r="EY507" s="155"/>
      <c r="EZ507" s="155"/>
      <c r="FA507" s="155"/>
      <c r="FB507" s="155"/>
      <c r="FC507" s="155"/>
      <c r="FD507" s="155"/>
      <c r="FE507" s="155"/>
      <c r="FF507" s="155"/>
      <c r="FG507" s="155"/>
      <c r="FH507" s="155"/>
      <c r="FI507" s="155"/>
      <c r="FJ507" s="155"/>
      <c r="FK507" s="155"/>
      <c r="FL507" s="155"/>
      <c r="FM507" s="155"/>
      <c r="FN507" s="155"/>
      <c r="FO507" s="155"/>
      <c r="FP507" s="155"/>
      <c r="FQ507" s="155"/>
      <c r="FR507" s="155"/>
      <c r="FS507" s="155"/>
      <c r="FT507" s="155"/>
      <c r="FU507" s="155"/>
      <c r="FV507" s="155"/>
      <c r="FW507" s="155"/>
      <c r="FX507" s="155"/>
      <c r="FY507" s="155"/>
      <c r="FZ507" s="155"/>
      <c r="GA507" s="155"/>
      <c r="GB507" s="155"/>
      <c r="GC507" s="155"/>
      <c r="GD507" s="155"/>
      <c r="GE507" s="155"/>
      <c r="GF507" s="155"/>
      <c r="GG507" s="155"/>
      <c r="GH507" s="155"/>
      <c r="GI507" s="155"/>
      <c r="GJ507" s="155"/>
      <c r="GK507" s="155"/>
      <c r="GL507" s="155"/>
      <c r="GM507" s="155"/>
      <c r="GN507" s="155"/>
      <c r="GO507" s="155"/>
      <c r="GP507" s="155"/>
      <c r="GQ507" s="155"/>
      <c r="GR507" s="155"/>
      <c r="GS507" s="155"/>
      <c r="GT507" s="155"/>
      <c r="GU507" s="155"/>
      <c r="GV507" s="155"/>
      <c r="GW507" s="155"/>
      <c r="GX507" s="155"/>
      <c r="GY507" s="155"/>
      <c r="GZ507" s="155"/>
      <c r="HA507" s="155"/>
      <c r="HB507" s="155"/>
      <c r="HC507" s="155"/>
      <c r="HD507" s="155"/>
      <c r="HE507" s="155"/>
      <c r="HF507" s="155"/>
      <c r="HG507" s="155"/>
      <c r="HH507" s="155"/>
      <c r="HI507" s="155"/>
      <c r="HJ507" s="155"/>
      <c r="HK507" s="155"/>
      <c r="HL507" s="155"/>
      <c r="HM507" s="155"/>
      <c r="HN507" s="155"/>
      <c r="HO507" s="155"/>
      <c r="HP507" s="155"/>
      <c r="HQ507" s="155"/>
    </row>
    <row r="508" spans="1:242" s="156" customFormat="1">
      <c r="A508" s="93" t="s">
        <v>2318</v>
      </c>
      <c r="B508" s="111" t="s">
        <v>2319</v>
      </c>
      <c r="C508" s="123" t="s">
        <v>1052</v>
      </c>
      <c r="D508" s="58"/>
      <c r="E508" s="58"/>
      <c r="F508" s="58"/>
      <c r="G508" s="58" t="s">
        <v>1507</v>
      </c>
      <c r="H508" s="58"/>
      <c r="I508" s="58"/>
      <c r="J508" s="58"/>
      <c r="K508" s="58"/>
      <c r="L508" s="58"/>
      <c r="M508" s="58"/>
      <c r="N508" s="58"/>
      <c r="O508" s="58"/>
      <c r="P508" s="58">
        <f t="shared" ref="P508:P519" si="410">SUM(D508:O508)</f>
        <v>0</v>
      </c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  <c r="CW508" s="155"/>
      <c r="CX508" s="155"/>
      <c r="CY508" s="155"/>
      <c r="CZ508" s="155"/>
      <c r="DA508" s="155"/>
      <c r="DB508" s="155"/>
      <c r="DC508" s="155"/>
      <c r="DD508" s="155"/>
      <c r="DE508" s="155"/>
      <c r="DF508" s="155"/>
      <c r="DG508" s="155"/>
      <c r="DH508" s="155"/>
      <c r="DI508" s="155"/>
      <c r="DJ508" s="155"/>
      <c r="DK508" s="155"/>
      <c r="DL508" s="155"/>
      <c r="DM508" s="155"/>
      <c r="DN508" s="155"/>
      <c r="DO508" s="155"/>
      <c r="DP508" s="155"/>
      <c r="DQ508" s="155"/>
      <c r="DR508" s="155"/>
      <c r="DS508" s="155"/>
      <c r="DT508" s="155"/>
      <c r="DU508" s="155"/>
      <c r="DV508" s="155"/>
      <c r="DW508" s="155"/>
      <c r="DX508" s="155"/>
      <c r="DY508" s="155"/>
      <c r="DZ508" s="155"/>
      <c r="EA508" s="155"/>
      <c r="EB508" s="155"/>
      <c r="EC508" s="155"/>
      <c r="ED508" s="155"/>
      <c r="EE508" s="155"/>
      <c r="EF508" s="155"/>
      <c r="EG508" s="155"/>
      <c r="EH508" s="155"/>
      <c r="EI508" s="155"/>
      <c r="EJ508" s="155"/>
      <c r="EK508" s="155"/>
      <c r="EL508" s="155"/>
      <c r="EM508" s="155"/>
      <c r="EN508" s="155"/>
      <c r="EO508" s="155"/>
      <c r="EP508" s="155"/>
      <c r="EQ508" s="155"/>
      <c r="ER508" s="155"/>
      <c r="ES508" s="155"/>
      <c r="ET508" s="155"/>
      <c r="EU508" s="155"/>
      <c r="EV508" s="155"/>
      <c r="EW508" s="155"/>
      <c r="EX508" s="155"/>
      <c r="EY508" s="155"/>
      <c r="EZ508" s="155"/>
      <c r="FA508" s="155"/>
      <c r="FB508" s="155"/>
      <c r="FC508" s="155"/>
      <c r="FD508" s="155"/>
      <c r="FE508" s="155"/>
      <c r="FF508" s="155"/>
      <c r="FG508" s="155"/>
      <c r="FH508" s="155"/>
      <c r="FI508" s="155"/>
      <c r="FJ508" s="155"/>
      <c r="FK508" s="155"/>
      <c r="FL508" s="155"/>
      <c r="FM508" s="155"/>
      <c r="FN508" s="155"/>
      <c r="FO508" s="155"/>
      <c r="FP508" s="155"/>
      <c r="FQ508" s="155"/>
      <c r="FR508" s="155"/>
      <c r="FS508" s="155"/>
      <c r="FT508" s="155"/>
      <c r="FU508" s="155"/>
      <c r="FV508" s="155"/>
      <c r="FW508" s="155"/>
      <c r="FX508" s="155"/>
      <c r="FY508" s="155"/>
      <c r="FZ508" s="155"/>
      <c r="GA508" s="155"/>
      <c r="GB508" s="155"/>
      <c r="GC508" s="155"/>
      <c r="GD508" s="155"/>
      <c r="GE508" s="155"/>
      <c r="GF508" s="155"/>
      <c r="GG508" s="155"/>
      <c r="GH508" s="155"/>
      <c r="GI508" s="155"/>
      <c r="GJ508" s="155"/>
      <c r="GK508" s="155"/>
      <c r="GL508" s="155"/>
      <c r="GM508" s="155"/>
      <c r="GN508" s="155"/>
      <c r="GO508" s="155"/>
      <c r="GP508" s="155"/>
      <c r="GQ508" s="155"/>
      <c r="GR508" s="155"/>
      <c r="GS508" s="155"/>
      <c r="GT508" s="155"/>
      <c r="GU508" s="155"/>
      <c r="GV508" s="155"/>
      <c r="GW508" s="155"/>
      <c r="GX508" s="155"/>
      <c r="GY508" s="155"/>
      <c r="GZ508" s="155"/>
      <c r="HA508" s="155"/>
      <c r="HB508" s="155"/>
      <c r="HC508" s="155"/>
      <c r="HD508" s="155"/>
      <c r="HE508" s="155"/>
      <c r="HF508" s="155"/>
      <c r="HG508" s="155"/>
      <c r="HH508" s="155"/>
      <c r="HI508" s="155"/>
      <c r="HJ508" s="155"/>
      <c r="HK508" s="155"/>
      <c r="HL508" s="155"/>
      <c r="HM508" s="155"/>
      <c r="HN508" s="155"/>
      <c r="HO508" s="155"/>
      <c r="HP508" s="155"/>
      <c r="HQ508" s="155"/>
    </row>
    <row r="509" spans="1:242" s="156" customFormat="1">
      <c r="A509" s="93" t="s">
        <v>2320</v>
      </c>
      <c r="B509" s="111" t="s">
        <v>2321</v>
      </c>
      <c r="C509" s="123" t="s">
        <v>1582</v>
      </c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>
        <f t="shared" si="410"/>
        <v>0</v>
      </c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  <c r="CW509" s="155"/>
      <c r="CX509" s="155"/>
      <c r="CY509" s="155"/>
      <c r="CZ509" s="155"/>
      <c r="DA509" s="155"/>
      <c r="DB509" s="155"/>
      <c r="DC509" s="155"/>
      <c r="DD509" s="155"/>
      <c r="DE509" s="155"/>
      <c r="DF509" s="155"/>
      <c r="DG509" s="155"/>
      <c r="DH509" s="155"/>
      <c r="DI509" s="155"/>
      <c r="DJ509" s="155"/>
      <c r="DK509" s="155"/>
      <c r="DL509" s="155"/>
      <c r="DM509" s="155"/>
      <c r="DN509" s="155"/>
      <c r="DO509" s="155"/>
      <c r="DP509" s="155"/>
      <c r="DQ509" s="155"/>
      <c r="DR509" s="155"/>
      <c r="DS509" s="155"/>
      <c r="DT509" s="155"/>
      <c r="DU509" s="155"/>
      <c r="DV509" s="155"/>
      <c r="DW509" s="155"/>
      <c r="DX509" s="155"/>
      <c r="DY509" s="155"/>
      <c r="DZ509" s="155"/>
      <c r="EA509" s="155"/>
      <c r="EB509" s="155"/>
      <c r="EC509" s="155"/>
      <c r="ED509" s="155"/>
      <c r="EE509" s="155"/>
      <c r="EF509" s="155"/>
      <c r="EG509" s="155"/>
      <c r="EH509" s="155"/>
      <c r="EI509" s="155"/>
      <c r="EJ509" s="155"/>
      <c r="EK509" s="155"/>
      <c r="EL509" s="155"/>
      <c r="EM509" s="155"/>
      <c r="EN509" s="155"/>
      <c r="EO509" s="155"/>
      <c r="EP509" s="155"/>
      <c r="EQ509" s="155"/>
      <c r="ER509" s="155"/>
      <c r="ES509" s="155"/>
      <c r="ET509" s="155"/>
      <c r="EU509" s="155"/>
      <c r="EV509" s="155"/>
      <c r="EW509" s="155"/>
      <c r="EX509" s="155"/>
      <c r="EY509" s="155"/>
      <c r="EZ509" s="155"/>
      <c r="FA509" s="155"/>
      <c r="FB509" s="155"/>
      <c r="FC509" s="155"/>
      <c r="FD509" s="155"/>
      <c r="FE509" s="155"/>
      <c r="FF509" s="155"/>
      <c r="FG509" s="155"/>
      <c r="FH509" s="155"/>
      <c r="FI509" s="155"/>
      <c r="FJ509" s="155"/>
      <c r="FK509" s="155"/>
      <c r="FL509" s="155"/>
      <c r="FM509" s="155"/>
      <c r="FN509" s="155"/>
      <c r="FO509" s="155"/>
      <c r="FP509" s="155"/>
      <c r="FQ509" s="155"/>
      <c r="FR509" s="155"/>
      <c r="FS509" s="155"/>
      <c r="FT509" s="155"/>
      <c r="FU509" s="155"/>
      <c r="FV509" s="155"/>
      <c r="FW509" s="155"/>
      <c r="FX509" s="155"/>
      <c r="FY509" s="155"/>
      <c r="FZ509" s="155"/>
      <c r="GA509" s="155"/>
      <c r="GB509" s="155"/>
      <c r="GC509" s="155"/>
      <c r="GD509" s="155"/>
      <c r="GE509" s="155"/>
      <c r="GF509" s="155"/>
      <c r="GG509" s="155"/>
      <c r="GH509" s="155"/>
      <c r="GI509" s="155"/>
      <c r="GJ509" s="155"/>
      <c r="GK509" s="155"/>
      <c r="GL509" s="155"/>
      <c r="GM509" s="155"/>
      <c r="GN509" s="155"/>
      <c r="GO509" s="155"/>
      <c r="GP509" s="155"/>
      <c r="GQ509" s="155"/>
      <c r="GR509" s="155"/>
      <c r="GS509" s="155"/>
      <c r="GT509" s="155"/>
      <c r="GU509" s="155"/>
      <c r="GV509" s="155"/>
      <c r="GW509" s="155"/>
      <c r="GX509" s="155"/>
      <c r="GY509" s="155"/>
      <c r="GZ509" s="155"/>
      <c r="HA509" s="155"/>
      <c r="HB509" s="155"/>
      <c r="HC509" s="155"/>
      <c r="HD509" s="155"/>
      <c r="HE509" s="155"/>
      <c r="HF509" s="155"/>
      <c r="HG509" s="155"/>
      <c r="HH509" s="155"/>
      <c r="HI509" s="155"/>
      <c r="HJ509" s="155"/>
      <c r="HK509" s="155"/>
      <c r="HL509" s="155"/>
      <c r="HM509" s="155"/>
      <c r="HN509" s="155"/>
      <c r="HO509" s="155"/>
      <c r="HP509" s="155"/>
      <c r="HQ509" s="155"/>
    </row>
    <row r="510" spans="1:242" s="156" customFormat="1">
      <c r="A510" s="93" t="s">
        <v>2322</v>
      </c>
      <c r="B510" s="111" t="s">
        <v>2323</v>
      </c>
      <c r="C510" s="123" t="s">
        <v>1583</v>
      </c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>
        <f t="shared" si="410"/>
        <v>0</v>
      </c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  <c r="CW510" s="155"/>
      <c r="CX510" s="155"/>
      <c r="CY510" s="155"/>
      <c r="CZ510" s="155"/>
      <c r="DA510" s="155"/>
      <c r="DB510" s="155"/>
      <c r="DC510" s="155"/>
      <c r="DD510" s="155"/>
      <c r="DE510" s="155"/>
      <c r="DF510" s="155"/>
      <c r="DG510" s="155"/>
      <c r="DH510" s="155"/>
      <c r="DI510" s="155"/>
      <c r="DJ510" s="155"/>
      <c r="DK510" s="155"/>
      <c r="DL510" s="155"/>
      <c r="DM510" s="155"/>
      <c r="DN510" s="155"/>
      <c r="DO510" s="155"/>
      <c r="DP510" s="155"/>
      <c r="DQ510" s="155"/>
      <c r="DR510" s="155"/>
      <c r="DS510" s="155"/>
      <c r="DT510" s="155"/>
      <c r="DU510" s="155"/>
      <c r="DV510" s="155"/>
      <c r="DW510" s="155"/>
      <c r="DX510" s="155"/>
      <c r="DY510" s="155"/>
      <c r="DZ510" s="155"/>
      <c r="EA510" s="155"/>
      <c r="EB510" s="155"/>
      <c r="EC510" s="155"/>
      <c r="ED510" s="155"/>
      <c r="EE510" s="155"/>
      <c r="EF510" s="155"/>
      <c r="EG510" s="155"/>
      <c r="EH510" s="155"/>
      <c r="EI510" s="155"/>
      <c r="EJ510" s="155"/>
      <c r="EK510" s="155"/>
      <c r="EL510" s="155"/>
      <c r="EM510" s="155"/>
      <c r="EN510" s="155"/>
      <c r="EO510" s="155"/>
      <c r="EP510" s="155"/>
      <c r="EQ510" s="155"/>
      <c r="ER510" s="155"/>
      <c r="ES510" s="155"/>
      <c r="ET510" s="155"/>
      <c r="EU510" s="155"/>
      <c r="EV510" s="155"/>
      <c r="EW510" s="155"/>
      <c r="EX510" s="155"/>
      <c r="EY510" s="155"/>
      <c r="EZ510" s="155"/>
      <c r="FA510" s="155"/>
      <c r="FB510" s="155"/>
      <c r="FC510" s="155"/>
      <c r="FD510" s="155"/>
      <c r="FE510" s="155"/>
      <c r="FF510" s="155"/>
      <c r="FG510" s="155"/>
      <c r="FH510" s="155"/>
      <c r="FI510" s="155"/>
      <c r="FJ510" s="155"/>
      <c r="FK510" s="155"/>
      <c r="FL510" s="155"/>
      <c r="FM510" s="155"/>
      <c r="FN510" s="155"/>
      <c r="FO510" s="155"/>
      <c r="FP510" s="155"/>
      <c r="FQ510" s="155"/>
      <c r="FR510" s="155"/>
      <c r="FS510" s="155"/>
      <c r="FT510" s="155"/>
      <c r="FU510" s="155"/>
      <c r="FV510" s="155"/>
      <c r="FW510" s="155"/>
      <c r="FX510" s="155"/>
      <c r="FY510" s="155"/>
      <c r="FZ510" s="155"/>
      <c r="GA510" s="155"/>
      <c r="GB510" s="155"/>
      <c r="GC510" s="155"/>
      <c r="GD510" s="155"/>
      <c r="GE510" s="155"/>
      <c r="GF510" s="155"/>
      <c r="GG510" s="155"/>
      <c r="GH510" s="155"/>
      <c r="GI510" s="155"/>
      <c r="GJ510" s="155"/>
      <c r="GK510" s="155"/>
      <c r="GL510" s="155"/>
      <c r="GM510" s="155"/>
      <c r="GN510" s="155"/>
      <c r="GO510" s="155"/>
      <c r="GP510" s="155"/>
      <c r="GQ510" s="155"/>
      <c r="GR510" s="155"/>
      <c r="GS510" s="155"/>
      <c r="GT510" s="155"/>
      <c r="GU510" s="155"/>
      <c r="GV510" s="155"/>
      <c r="GW510" s="155"/>
      <c r="GX510" s="155"/>
      <c r="GY510" s="155"/>
      <c r="GZ510" s="155"/>
      <c r="HA510" s="155"/>
      <c r="HB510" s="155"/>
      <c r="HC510" s="155"/>
      <c r="HD510" s="155"/>
      <c r="HE510" s="155"/>
      <c r="HF510" s="155"/>
      <c r="HG510" s="155"/>
      <c r="HH510" s="155"/>
      <c r="HI510" s="155"/>
      <c r="HJ510" s="155"/>
      <c r="HK510" s="155"/>
      <c r="HL510" s="155"/>
      <c r="HM510" s="155"/>
      <c r="HN510" s="155"/>
      <c r="HO510" s="155"/>
      <c r="HP510" s="155"/>
      <c r="HQ510" s="155"/>
    </row>
    <row r="511" spans="1:242" s="156" customFormat="1">
      <c r="A511" s="93" t="s">
        <v>2324</v>
      </c>
      <c r="B511" s="111" t="s">
        <v>2325</v>
      </c>
      <c r="C511" s="123" t="s">
        <v>1584</v>
      </c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>
        <f t="shared" si="410"/>
        <v>0</v>
      </c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  <c r="CW511" s="155"/>
      <c r="CX511" s="155"/>
      <c r="CY511" s="155"/>
      <c r="CZ511" s="155"/>
      <c r="DA511" s="155"/>
      <c r="DB511" s="155"/>
      <c r="DC511" s="155"/>
      <c r="DD511" s="155"/>
      <c r="DE511" s="155"/>
      <c r="DF511" s="155"/>
      <c r="DG511" s="155"/>
      <c r="DH511" s="155"/>
      <c r="DI511" s="155"/>
      <c r="DJ511" s="155"/>
      <c r="DK511" s="155"/>
      <c r="DL511" s="155"/>
      <c r="DM511" s="155"/>
      <c r="DN511" s="155"/>
      <c r="DO511" s="155"/>
      <c r="DP511" s="155"/>
      <c r="DQ511" s="155"/>
      <c r="DR511" s="155"/>
      <c r="DS511" s="155"/>
      <c r="DT511" s="155"/>
      <c r="DU511" s="155"/>
      <c r="DV511" s="155"/>
      <c r="DW511" s="155"/>
      <c r="DX511" s="155"/>
      <c r="DY511" s="155"/>
      <c r="DZ511" s="155"/>
      <c r="EA511" s="155"/>
      <c r="EB511" s="155"/>
      <c r="EC511" s="155"/>
      <c r="ED511" s="155"/>
      <c r="EE511" s="155"/>
      <c r="EF511" s="155"/>
      <c r="EG511" s="155"/>
      <c r="EH511" s="155"/>
      <c r="EI511" s="155"/>
      <c r="EJ511" s="155"/>
      <c r="EK511" s="155"/>
      <c r="EL511" s="155"/>
      <c r="EM511" s="155"/>
      <c r="EN511" s="155"/>
      <c r="EO511" s="155"/>
      <c r="EP511" s="155"/>
      <c r="EQ511" s="155"/>
      <c r="ER511" s="155"/>
      <c r="ES511" s="155"/>
      <c r="ET511" s="155"/>
      <c r="EU511" s="155"/>
      <c r="EV511" s="155"/>
      <c r="EW511" s="155"/>
      <c r="EX511" s="155"/>
      <c r="EY511" s="155"/>
      <c r="EZ511" s="155"/>
      <c r="FA511" s="155"/>
      <c r="FB511" s="155"/>
      <c r="FC511" s="155"/>
      <c r="FD511" s="155"/>
      <c r="FE511" s="155"/>
      <c r="FF511" s="155"/>
      <c r="FG511" s="155"/>
      <c r="FH511" s="155"/>
      <c r="FI511" s="155"/>
      <c r="FJ511" s="155"/>
      <c r="FK511" s="155"/>
      <c r="FL511" s="155"/>
      <c r="FM511" s="155"/>
      <c r="FN511" s="155"/>
      <c r="FO511" s="155"/>
      <c r="FP511" s="155"/>
      <c r="FQ511" s="155"/>
      <c r="FR511" s="155"/>
      <c r="FS511" s="155"/>
      <c r="FT511" s="155"/>
      <c r="FU511" s="155"/>
      <c r="FV511" s="155"/>
      <c r="FW511" s="155"/>
      <c r="FX511" s="155"/>
      <c r="FY511" s="155"/>
      <c r="FZ511" s="155"/>
      <c r="GA511" s="155"/>
      <c r="GB511" s="155"/>
      <c r="GC511" s="155"/>
      <c r="GD511" s="155"/>
      <c r="GE511" s="155"/>
      <c r="GF511" s="155"/>
      <c r="GG511" s="155"/>
      <c r="GH511" s="155"/>
      <c r="GI511" s="155"/>
      <c r="GJ511" s="155"/>
      <c r="GK511" s="155"/>
      <c r="GL511" s="155"/>
      <c r="GM511" s="155"/>
      <c r="GN511" s="155"/>
      <c r="GO511" s="155"/>
      <c r="GP511" s="155"/>
      <c r="GQ511" s="155"/>
      <c r="GR511" s="155"/>
      <c r="GS511" s="155"/>
      <c r="GT511" s="155"/>
      <c r="GU511" s="155"/>
      <c r="GV511" s="155"/>
      <c r="GW511" s="155"/>
      <c r="GX511" s="155"/>
      <c r="GY511" s="155"/>
      <c r="GZ511" s="155"/>
      <c r="HA511" s="155"/>
      <c r="HB511" s="155"/>
      <c r="HC511" s="155"/>
      <c r="HD511" s="155"/>
      <c r="HE511" s="155"/>
      <c r="HF511" s="155"/>
      <c r="HG511" s="155"/>
      <c r="HH511" s="155"/>
      <c r="HI511" s="155"/>
      <c r="HJ511" s="155"/>
      <c r="HK511" s="155"/>
      <c r="HL511" s="155"/>
      <c r="HM511" s="155"/>
      <c r="HN511" s="155"/>
      <c r="HO511" s="155"/>
      <c r="HP511" s="155"/>
      <c r="HQ511" s="155"/>
    </row>
    <row r="512" spans="1:242" s="156" customFormat="1">
      <c r="A512" s="93" t="s">
        <v>3197</v>
      </c>
      <c r="B512" s="111" t="s">
        <v>3198</v>
      </c>
      <c r="C512" s="123" t="s">
        <v>3199</v>
      </c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>
        <f t="shared" si="410"/>
        <v>0</v>
      </c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  <c r="CW512" s="155"/>
      <c r="CX512" s="155"/>
      <c r="CY512" s="155"/>
      <c r="CZ512" s="155"/>
      <c r="DA512" s="155"/>
      <c r="DB512" s="155"/>
      <c r="DC512" s="155"/>
      <c r="DD512" s="155"/>
      <c r="DE512" s="155"/>
      <c r="DF512" s="155"/>
      <c r="DG512" s="155"/>
      <c r="DH512" s="155"/>
      <c r="DI512" s="155"/>
      <c r="DJ512" s="155"/>
      <c r="DK512" s="155"/>
      <c r="DL512" s="155"/>
      <c r="DM512" s="155"/>
      <c r="DN512" s="155"/>
      <c r="DO512" s="155"/>
      <c r="DP512" s="155"/>
      <c r="DQ512" s="155"/>
      <c r="DR512" s="155"/>
      <c r="DS512" s="155"/>
      <c r="DT512" s="155"/>
      <c r="DU512" s="155"/>
      <c r="DV512" s="155"/>
      <c r="DW512" s="155"/>
      <c r="DX512" s="155"/>
      <c r="DY512" s="155"/>
      <c r="DZ512" s="155"/>
      <c r="EA512" s="155"/>
      <c r="EB512" s="155"/>
      <c r="EC512" s="155"/>
      <c r="ED512" s="155"/>
      <c r="EE512" s="155"/>
      <c r="EF512" s="155"/>
      <c r="EG512" s="155"/>
      <c r="EH512" s="155"/>
      <c r="EI512" s="155"/>
      <c r="EJ512" s="155"/>
      <c r="EK512" s="155"/>
      <c r="EL512" s="155"/>
      <c r="EM512" s="155"/>
      <c r="EN512" s="155"/>
      <c r="EO512" s="155"/>
      <c r="EP512" s="155"/>
      <c r="EQ512" s="155"/>
      <c r="ER512" s="155"/>
      <c r="ES512" s="155"/>
      <c r="ET512" s="155"/>
      <c r="EU512" s="155"/>
      <c r="EV512" s="155"/>
      <c r="EW512" s="155"/>
      <c r="EX512" s="155"/>
      <c r="EY512" s="155"/>
      <c r="EZ512" s="155"/>
      <c r="FA512" s="155"/>
      <c r="FB512" s="155"/>
      <c r="FC512" s="155"/>
      <c r="FD512" s="155"/>
      <c r="FE512" s="155"/>
      <c r="FF512" s="155"/>
      <c r="FG512" s="155"/>
      <c r="FH512" s="155"/>
      <c r="FI512" s="155"/>
      <c r="FJ512" s="155"/>
      <c r="FK512" s="155"/>
      <c r="FL512" s="155"/>
      <c r="FM512" s="155"/>
      <c r="FN512" s="155"/>
      <c r="FO512" s="155"/>
      <c r="FP512" s="155"/>
      <c r="FQ512" s="155"/>
      <c r="FR512" s="155"/>
      <c r="FS512" s="155"/>
      <c r="FT512" s="155"/>
      <c r="FU512" s="155"/>
      <c r="FV512" s="155"/>
      <c r="FW512" s="155"/>
      <c r="FX512" s="155"/>
      <c r="FY512" s="155"/>
      <c r="FZ512" s="155"/>
      <c r="GA512" s="155"/>
      <c r="GB512" s="155"/>
      <c r="GC512" s="155"/>
      <c r="GD512" s="155"/>
      <c r="GE512" s="155"/>
      <c r="GF512" s="155"/>
      <c r="GG512" s="155"/>
      <c r="GH512" s="155"/>
      <c r="GI512" s="155"/>
      <c r="GJ512" s="155"/>
      <c r="GK512" s="155"/>
      <c r="GL512" s="155"/>
      <c r="GM512" s="155"/>
      <c r="GN512" s="155"/>
      <c r="GO512" s="155"/>
      <c r="GP512" s="155"/>
      <c r="GQ512" s="155"/>
      <c r="GR512" s="155"/>
      <c r="GS512" s="155"/>
      <c r="GT512" s="155"/>
      <c r="GU512" s="155"/>
      <c r="GV512" s="155"/>
      <c r="GW512" s="155"/>
      <c r="GX512" s="155"/>
      <c r="GY512" s="155"/>
      <c r="GZ512" s="155"/>
      <c r="HA512" s="155"/>
      <c r="HB512" s="155"/>
      <c r="HC512" s="155"/>
      <c r="HD512" s="155"/>
      <c r="HE512" s="155"/>
      <c r="HF512" s="155"/>
      <c r="HG512" s="155"/>
      <c r="HH512" s="155"/>
      <c r="HI512" s="155"/>
      <c r="HJ512" s="155"/>
      <c r="HK512" s="155"/>
      <c r="HL512" s="155"/>
      <c r="HM512" s="155"/>
      <c r="HN512" s="155"/>
      <c r="HO512" s="155"/>
      <c r="HP512" s="155"/>
      <c r="HQ512" s="155"/>
    </row>
    <row r="513" spans="1:242" s="156" customFormat="1">
      <c r="A513" s="93" t="s">
        <v>3278</v>
      </c>
      <c r="B513" s="111" t="s">
        <v>3309</v>
      </c>
      <c r="C513" s="123" t="s">
        <v>29</v>
      </c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>
        <f t="shared" si="410"/>
        <v>0</v>
      </c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  <c r="CW513" s="155"/>
      <c r="CX513" s="155"/>
      <c r="CY513" s="155"/>
      <c r="CZ513" s="155"/>
      <c r="DA513" s="155"/>
      <c r="DB513" s="155"/>
      <c r="DC513" s="155"/>
      <c r="DD513" s="155"/>
      <c r="DE513" s="155"/>
      <c r="DF513" s="155"/>
      <c r="DG513" s="155"/>
      <c r="DH513" s="155"/>
      <c r="DI513" s="155"/>
      <c r="DJ513" s="155"/>
      <c r="DK513" s="155"/>
      <c r="DL513" s="155"/>
      <c r="DM513" s="155"/>
      <c r="DN513" s="155"/>
      <c r="DO513" s="155"/>
      <c r="DP513" s="155"/>
      <c r="DQ513" s="155"/>
      <c r="DR513" s="155"/>
      <c r="DS513" s="155"/>
      <c r="DT513" s="155"/>
      <c r="DU513" s="155"/>
      <c r="DV513" s="155"/>
      <c r="DW513" s="155"/>
      <c r="DX513" s="155"/>
      <c r="DY513" s="155"/>
      <c r="DZ513" s="155"/>
      <c r="EA513" s="155"/>
      <c r="EB513" s="155"/>
      <c r="EC513" s="155"/>
      <c r="ED513" s="155"/>
      <c r="EE513" s="155"/>
      <c r="EF513" s="155"/>
      <c r="EG513" s="155"/>
      <c r="EH513" s="155"/>
      <c r="EI513" s="155"/>
      <c r="EJ513" s="155"/>
      <c r="EK513" s="155"/>
      <c r="EL513" s="155"/>
      <c r="EM513" s="155"/>
      <c r="EN513" s="155"/>
      <c r="EO513" s="155"/>
      <c r="EP513" s="155"/>
      <c r="EQ513" s="155"/>
      <c r="ER513" s="155"/>
      <c r="ES513" s="155"/>
      <c r="ET513" s="155"/>
      <c r="EU513" s="155"/>
      <c r="EV513" s="155"/>
      <c r="EW513" s="155"/>
      <c r="EX513" s="155"/>
      <c r="EY513" s="155"/>
      <c r="EZ513" s="155"/>
      <c r="FA513" s="155"/>
      <c r="FB513" s="155"/>
      <c r="FC513" s="155"/>
      <c r="FD513" s="155"/>
      <c r="FE513" s="155"/>
      <c r="FF513" s="155"/>
      <c r="FG513" s="155"/>
      <c r="FH513" s="155"/>
      <c r="FI513" s="155"/>
      <c r="FJ513" s="155"/>
      <c r="FK513" s="155"/>
      <c r="FL513" s="155"/>
      <c r="FM513" s="155"/>
      <c r="FN513" s="155"/>
      <c r="FO513" s="155"/>
      <c r="FP513" s="155"/>
      <c r="FQ513" s="155"/>
      <c r="FR513" s="155"/>
      <c r="FS513" s="155"/>
      <c r="FT513" s="155"/>
      <c r="FU513" s="155"/>
      <c r="FV513" s="155"/>
      <c r="FW513" s="155"/>
      <c r="FX513" s="155"/>
      <c r="FY513" s="155"/>
      <c r="FZ513" s="155"/>
      <c r="GA513" s="155"/>
      <c r="GB513" s="155"/>
      <c r="GC513" s="155"/>
      <c r="GD513" s="155"/>
      <c r="GE513" s="155"/>
      <c r="GF513" s="155"/>
      <c r="GG513" s="155"/>
      <c r="GH513" s="155"/>
      <c r="GI513" s="155"/>
      <c r="GJ513" s="155"/>
      <c r="GK513" s="155"/>
      <c r="GL513" s="155"/>
      <c r="GM513" s="155"/>
      <c r="GN513" s="155"/>
      <c r="GO513" s="155"/>
      <c r="GP513" s="155"/>
      <c r="GQ513" s="155"/>
      <c r="GR513" s="155"/>
      <c r="GS513" s="155"/>
      <c r="GT513" s="155"/>
      <c r="GU513" s="155"/>
      <c r="GV513" s="155"/>
      <c r="GW513" s="155"/>
      <c r="GX513" s="155"/>
      <c r="GY513" s="155"/>
      <c r="GZ513" s="155"/>
      <c r="HA513" s="155"/>
      <c r="HB513" s="155"/>
      <c r="HC513" s="155"/>
      <c r="HD513" s="155"/>
      <c r="HE513" s="155"/>
      <c r="HF513" s="155"/>
      <c r="HG513" s="155"/>
      <c r="HH513" s="155"/>
      <c r="HI513" s="155"/>
      <c r="HJ513" s="155"/>
      <c r="HK513" s="155"/>
      <c r="HL513" s="155"/>
      <c r="HM513" s="155"/>
      <c r="HN513" s="155"/>
      <c r="HO513" s="155"/>
      <c r="HP513" s="155"/>
      <c r="HQ513" s="155"/>
    </row>
    <row r="514" spans="1:242" s="156" customFormat="1">
      <c r="A514" s="93" t="s">
        <v>3330</v>
      </c>
      <c r="B514" s="111" t="s">
        <v>3331</v>
      </c>
      <c r="C514" s="123" t="s">
        <v>3332</v>
      </c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>
        <f t="shared" si="410"/>
        <v>0</v>
      </c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  <c r="CW514" s="155"/>
      <c r="CX514" s="155"/>
      <c r="CY514" s="155"/>
      <c r="CZ514" s="155"/>
      <c r="DA514" s="155"/>
      <c r="DB514" s="155"/>
      <c r="DC514" s="155"/>
      <c r="DD514" s="155"/>
      <c r="DE514" s="155"/>
      <c r="DF514" s="155"/>
      <c r="DG514" s="155"/>
      <c r="DH514" s="155"/>
      <c r="DI514" s="155"/>
      <c r="DJ514" s="155"/>
      <c r="DK514" s="155"/>
      <c r="DL514" s="155"/>
      <c r="DM514" s="155"/>
      <c r="DN514" s="155"/>
      <c r="DO514" s="155"/>
      <c r="DP514" s="155"/>
      <c r="DQ514" s="155"/>
      <c r="DR514" s="155"/>
      <c r="DS514" s="155"/>
      <c r="DT514" s="155"/>
      <c r="DU514" s="155"/>
      <c r="DV514" s="155"/>
      <c r="DW514" s="155"/>
      <c r="DX514" s="155"/>
      <c r="DY514" s="155"/>
      <c r="DZ514" s="155"/>
      <c r="EA514" s="155"/>
      <c r="EB514" s="155"/>
      <c r="EC514" s="155"/>
      <c r="ED514" s="155"/>
      <c r="EE514" s="155"/>
      <c r="EF514" s="155"/>
      <c r="EG514" s="155"/>
      <c r="EH514" s="155"/>
      <c r="EI514" s="155"/>
      <c r="EJ514" s="155"/>
      <c r="EK514" s="155"/>
      <c r="EL514" s="155"/>
      <c r="EM514" s="155"/>
      <c r="EN514" s="155"/>
      <c r="EO514" s="155"/>
      <c r="EP514" s="155"/>
      <c r="EQ514" s="155"/>
      <c r="ER514" s="155"/>
      <c r="ES514" s="155"/>
      <c r="ET514" s="155"/>
      <c r="EU514" s="155"/>
      <c r="EV514" s="155"/>
      <c r="EW514" s="155"/>
      <c r="EX514" s="155"/>
      <c r="EY514" s="155"/>
      <c r="EZ514" s="155"/>
      <c r="FA514" s="155"/>
      <c r="FB514" s="155"/>
      <c r="FC514" s="155"/>
      <c r="FD514" s="155"/>
      <c r="FE514" s="155"/>
      <c r="FF514" s="155"/>
      <c r="FG514" s="155"/>
      <c r="FH514" s="155"/>
      <c r="FI514" s="155"/>
      <c r="FJ514" s="155"/>
      <c r="FK514" s="155"/>
      <c r="FL514" s="155"/>
      <c r="FM514" s="155"/>
      <c r="FN514" s="155"/>
      <c r="FO514" s="155"/>
      <c r="FP514" s="155"/>
      <c r="FQ514" s="155"/>
      <c r="FR514" s="155"/>
      <c r="FS514" s="155"/>
      <c r="FT514" s="155"/>
      <c r="FU514" s="155"/>
      <c r="FV514" s="155"/>
      <c r="FW514" s="155"/>
      <c r="FX514" s="155"/>
      <c r="FY514" s="155"/>
      <c r="FZ514" s="155"/>
      <c r="GA514" s="155"/>
      <c r="GB514" s="155"/>
      <c r="GC514" s="155"/>
      <c r="GD514" s="155"/>
      <c r="GE514" s="155"/>
      <c r="GF514" s="155"/>
      <c r="GG514" s="155"/>
      <c r="GH514" s="155"/>
      <c r="GI514" s="155"/>
      <c r="GJ514" s="155"/>
      <c r="GK514" s="155"/>
      <c r="GL514" s="155"/>
      <c r="GM514" s="155"/>
      <c r="GN514" s="155"/>
      <c r="GO514" s="155"/>
      <c r="GP514" s="155"/>
      <c r="GQ514" s="155"/>
      <c r="GR514" s="155"/>
      <c r="GS514" s="155"/>
      <c r="GT514" s="155"/>
      <c r="GU514" s="155"/>
      <c r="GV514" s="155"/>
      <c r="GW514" s="155"/>
      <c r="GX514" s="155"/>
      <c r="GY514" s="155"/>
      <c r="GZ514" s="155"/>
      <c r="HA514" s="155"/>
      <c r="HB514" s="155"/>
      <c r="HC514" s="155"/>
      <c r="HD514" s="155"/>
      <c r="HE514" s="155"/>
      <c r="HF514" s="155"/>
      <c r="HG514" s="155"/>
      <c r="HH514" s="155"/>
      <c r="HI514" s="155"/>
      <c r="HJ514" s="155"/>
      <c r="HK514" s="155"/>
      <c r="HL514" s="155"/>
      <c r="HM514" s="155"/>
      <c r="HN514" s="155"/>
      <c r="HO514" s="155"/>
      <c r="HP514" s="155"/>
      <c r="HQ514" s="155"/>
    </row>
    <row r="515" spans="1:242" s="156" customFormat="1">
      <c r="A515" s="93" t="s">
        <v>3308</v>
      </c>
      <c r="B515" s="111" t="s">
        <v>3310</v>
      </c>
      <c r="C515" s="123" t="s">
        <v>29</v>
      </c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>
        <f t="shared" si="410"/>
        <v>0</v>
      </c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  <c r="CW515" s="155"/>
      <c r="CX515" s="155"/>
      <c r="CY515" s="155"/>
      <c r="CZ515" s="155"/>
      <c r="DA515" s="155"/>
      <c r="DB515" s="155"/>
      <c r="DC515" s="155"/>
      <c r="DD515" s="155"/>
      <c r="DE515" s="155"/>
      <c r="DF515" s="155"/>
      <c r="DG515" s="155"/>
      <c r="DH515" s="155"/>
      <c r="DI515" s="155"/>
      <c r="DJ515" s="155"/>
      <c r="DK515" s="155"/>
      <c r="DL515" s="155"/>
      <c r="DM515" s="155"/>
      <c r="DN515" s="155"/>
      <c r="DO515" s="155"/>
      <c r="DP515" s="155"/>
      <c r="DQ515" s="155"/>
      <c r="DR515" s="155"/>
      <c r="DS515" s="155"/>
      <c r="DT515" s="155"/>
      <c r="DU515" s="155"/>
      <c r="DV515" s="155"/>
      <c r="DW515" s="155"/>
      <c r="DX515" s="155"/>
      <c r="DY515" s="155"/>
      <c r="DZ515" s="155"/>
      <c r="EA515" s="155"/>
      <c r="EB515" s="155"/>
      <c r="EC515" s="155"/>
      <c r="ED515" s="155"/>
      <c r="EE515" s="155"/>
      <c r="EF515" s="155"/>
      <c r="EG515" s="155"/>
      <c r="EH515" s="155"/>
      <c r="EI515" s="155"/>
      <c r="EJ515" s="155"/>
      <c r="EK515" s="155"/>
      <c r="EL515" s="155"/>
      <c r="EM515" s="155"/>
      <c r="EN515" s="155"/>
      <c r="EO515" s="155"/>
      <c r="EP515" s="155"/>
      <c r="EQ515" s="155"/>
      <c r="ER515" s="155"/>
      <c r="ES515" s="155"/>
      <c r="ET515" s="155"/>
      <c r="EU515" s="155"/>
      <c r="EV515" s="155"/>
      <c r="EW515" s="155"/>
      <c r="EX515" s="155"/>
      <c r="EY515" s="155"/>
      <c r="EZ515" s="155"/>
      <c r="FA515" s="155"/>
      <c r="FB515" s="155"/>
      <c r="FC515" s="155"/>
      <c r="FD515" s="155"/>
      <c r="FE515" s="155"/>
      <c r="FF515" s="155"/>
      <c r="FG515" s="155"/>
      <c r="FH515" s="155"/>
      <c r="FI515" s="155"/>
      <c r="FJ515" s="155"/>
      <c r="FK515" s="155"/>
      <c r="FL515" s="155"/>
      <c r="FM515" s="155"/>
      <c r="FN515" s="155"/>
      <c r="FO515" s="155"/>
      <c r="FP515" s="155"/>
      <c r="FQ515" s="155"/>
      <c r="FR515" s="155"/>
      <c r="FS515" s="155"/>
      <c r="FT515" s="155"/>
      <c r="FU515" s="155"/>
      <c r="FV515" s="155"/>
      <c r="FW515" s="155"/>
      <c r="FX515" s="155"/>
      <c r="FY515" s="155"/>
      <c r="FZ515" s="155"/>
      <c r="GA515" s="155"/>
      <c r="GB515" s="155"/>
      <c r="GC515" s="155"/>
      <c r="GD515" s="155"/>
      <c r="GE515" s="155"/>
      <c r="GF515" s="155"/>
      <c r="GG515" s="155"/>
      <c r="GH515" s="155"/>
      <c r="GI515" s="155"/>
      <c r="GJ515" s="155"/>
      <c r="GK515" s="155"/>
      <c r="GL515" s="155"/>
      <c r="GM515" s="155"/>
      <c r="GN515" s="155"/>
      <c r="GO515" s="155"/>
      <c r="GP515" s="155"/>
      <c r="GQ515" s="155"/>
      <c r="GR515" s="155"/>
      <c r="GS515" s="155"/>
      <c r="GT515" s="155"/>
      <c r="GU515" s="155"/>
      <c r="GV515" s="155"/>
      <c r="GW515" s="155"/>
      <c r="GX515" s="155"/>
      <c r="GY515" s="155"/>
      <c r="GZ515" s="155"/>
      <c r="HA515" s="155"/>
      <c r="HB515" s="155"/>
      <c r="HC515" s="155"/>
      <c r="HD515" s="155"/>
      <c r="HE515" s="155"/>
      <c r="HF515" s="155"/>
      <c r="HG515" s="155"/>
      <c r="HH515" s="155"/>
      <c r="HI515" s="155"/>
      <c r="HJ515" s="155"/>
      <c r="HK515" s="155"/>
      <c r="HL515" s="155"/>
      <c r="HM515" s="155"/>
      <c r="HN515" s="155"/>
      <c r="HO515" s="155"/>
      <c r="HP515" s="155"/>
      <c r="HQ515" s="155"/>
    </row>
    <row r="516" spans="1:242" s="156" customFormat="1">
      <c r="A516" s="93" t="s">
        <v>3311</v>
      </c>
      <c r="B516" s="111" t="s">
        <v>3312</v>
      </c>
      <c r="C516" s="123" t="s">
        <v>471</v>
      </c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>
        <f t="shared" si="410"/>
        <v>0</v>
      </c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  <c r="CW516" s="155"/>
      <c r="CX516" s="155"/>
      <c r="CY516" s="155"/>
      <c r="CZ516" s="155"/>
      <c r="DA516" s="155"/>
      <c r="DB516" s="155"/>
      <c r="DC516" s="155"/>
      <c r="DD516" s="155"/>
      <c r="DE516" s="155"/>
      <c r="DF516" s="155"/>
      <c r="DG516" s="155"/>
      <c r="DH516" s="155"/>
      <c r="DI516" s="155"/>
      <c r="DJ516" s="155"/>
      <c r="DK516" s="155"/>
      <c r="DL516" s="155"/>
      <c r="DM516" s="155"/>
      <c r="DN516" s="155"/>
      <c r="DO516" s="155"/>
      <c r="DP516" s="155"/>
      <c r="DQ516" s="155"/>
      <c r="DR516" s="155"/>
      <c r="DS516" s="155"/>
      <c r="DT516" s="155"/>
      <c r="DU516" s="155"/>
      <c r="DV516" s="155"/>
      <c r="DW516" s="155"/>
      <c r="DX516" s="155"/>
      <c r="DY516" s="155"/>
      <c r="DZ516" s="155"/>
      <c r="EA516" s="155"/>
      <c r="EB516" s="155"/>
      <c r="EC516" s="155"/>
      <c r="ED516" s="155"/>
      <c r="EE516" s="155"/>
      <c r="EF516" s="155"/>
      <c r="EG516" s="155"/>
      <c r="EH516" s="155"/>
      <c r="EI516" s="155"/>
      <c r="EJ516" s="155"/>
      <c r="EK516" s="155"/>
      <c r="EL516" s="155"/>
      <c r="EM516" s="155"/>
      <c r="EN516" s="155"/>
      <c r="EO516" s="155"/>
      <c r="EP516" s="155"/>
      <c r="EQ516" s="155"/>
      <c r="ER516" s="155"/>
      <c r="ES516" s="155"/>
      <c r="ET516" s="155"/>
      <c r="EU516" s="155"/>
      <c r="EV516" s="155"/>
      <c r="EW516" s="155"/>
      <c r="EX516" s="155"/>
      <c r="EY516" s="155"/>
      <c r="EZ516" s="155"/>
      <c r="FA516" s="155"/>
      <c r="FB516" s="155"/>
      <c r="FC516" s="155"/>
      <c r="FD516" s="155"/>
      <c r="FE516" s="155"/>
      <c r="FF516" s="155"/>
      <c r="FG516" s="155"/>
      <c r="FH516" s="155"/>
      <c r="FI516" s="155"/>
      <c r="FJ516" s="155"/>
      <c r="FK516" s="155"/>
      <c r="FL516" s="155"/>
      <c r="FM516" s="155"/>
      <c r="FN516" s="155"/>
      <c r="FO516" s="155"/>
      <c r="FP516" s="155"/>
      <c r="FQ516" s="155"/>
      <c r="FR516" s="155"/>
      <c r="FS516" s="155"/>
      <c r="FT516" s="155"/>
      <c r="FU516" s="155"/>
      <c r="FV516" s="155"/>
      <c r="FW516" s="155"/>
      <c r="FX516" s="155"/>
      <c r="FY516" s="155"/>
      <c r="FZ516" s="155"/>
      <c r="GA516" s="155"/>
      <c r="GB516" s="155"/>
      <c r="GC516" s="155"/>
      <c r="GD516" s="155"/>
      <c r="GE516" s="155"/>
      <c r="GF516" s="155"/>
      <c r="GG516" s="155"/>
      <c r="GH516" s="155"/>
      <c r="GI516" s="155"/>
      <c r="GJ516" s="155"/>
      <c r="GK516" s="155"/>
      <c r="GL516" s="155"/>
      <c r="GM516" s="155"/>
      <c r="GN516" s="155"/>
      <c r="GO516" s="155"/>
      <c r="GP516" s="155"/>
      <c r="GQ516" s="155"/>
      <c r="GR516" s="155"/>
      <c r="GS516" s="155"/>
      <c r="GT516" s="155"/>
      <c r="GU516" s="155"/>
      <c r="GV516" s="155"/>
      <c r="GW516" s="155"/>
      <c r="GX516" s="155"/>
      <c r="GY516" s="155"/>
      <c r="GZ516" s="155"/>
      <c r="HA516" s="155"/>
      <c r="HB516" s="155"/>
      <c r="HC516" s="155"/>
      <c r="HD516" s="155"/>
      <c r="HE516" s="155"/>
      <c r="HF516" s="155"/>
      <c r="HG516" s="155"/>
      <c r="HH516" s="155"/>
      <c r="HI516" s="155"/>
      <c r="HJ516" s="155"/>
      <c r="HK516" s="155"/>
      <c r="HL516" s="155"/>
      <c r="HM516" s="155"/>
      <c r="HN516" s="155"/>
      <c r="HO516" s="155"/>
      <c r="HP516" s="155"/>
      <c r="HQ516" s="155"/>
    </row>
    <row r="517" spans="1:242" s="156" customFormat="1">
      <c r="A517" s="93" t="s">
        <v>3313</v>
      </c>
      <c r="B517" s="111" t="s">
        <v>3314</v>
      </c>
      <c r="C517" s="123" t="s">
        <v>123</v>
      </c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>
        <f t="shared" si="410"/>
        <v>0</v>
      </c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  <c r="CW517" s="155"/>
      <c r="CX517" s="155"/>
      <c r="CY517" s="155"/>
      <c r="CZ517" s="155"/>
      <c r="DA517" s="155"/>
      <c r="DB517" s="155"/>
      <c r="DC517" s="155"/>
      <c r="DD517" s="155"/>
      <c r="DE517" s="155"/>
      <c r="DF517" s="155"/>
      <c r="DG517" s="155"/>
      <c r="DH517" s="155"/>
      <c r="DI517" s="155"/>
      <c r="DJ517" s="155"/>
      <c r="DK517" s="155"/>
      <c r="DL517" s="155"/>
      <c r="DM517" s="155"/>
      <c r="DN517" s="155"/>
      <c r="DO517" s="155"/>
      <c r="DP517" s="155"/>
      <c r="DQ517" s="155"/>
      <c r="DR517" s="155"/>
      <c r="DS517" s="155"/>
      <c r="DT517" s="155"/>
      <c r="DU517" s="155"/>
      <c r="DV517" s="155"/>
      <c r="DW517" s="155"/>
      <c r="DX517" s="155"/>
      <c r="DY517" s="155"/>
      <c r="DZ517" s="155"/>
      <c r="EA517" s="155"/>
      <c r="EB517" s="155"/>
      <c r="EC517" s="155"/>
      <c r="ED517" s="155"/>
      <c r="EE517" s="155"/>
      <c r="EF517" s="155"/>
      <c r="EG517" s="155"/>
      <c r="EH517" s="155"/>
      <c r="EI517" s="155"/>
      <c r="EJ517" s="155"/>
      <c r="EK517" s="155"/>
      <c r="EL517" s="155"/>
      <c r="EM517" s="155"/>
      <c r="EN517" s="155"/>
      <c r="EO517" s="155"/>
      <c r="EP517" s="155"/>
      <c r="EQ517" s="155"/>
      <c r="ER517" s="155"/>
      <c r="ES517" s="155"/>
      <c r="ET517" s="155"/>
      <c r="EU517" s="155"/>
      <c r="EV517" s="155"/>
      <c r="EW517" s="155"/>
      <c r="EX517" s="155"/>
      <c r="EY517" s="155"/>
      <c r="EZ517" s="155"/>
      <c r="FA517" s="155"/>
      <c r="FB517" s="155"/>
      <c r="FC517" s="155"/>
      <c r="FD517" s="155"/>
      <c r="FE517" s="155"/>
      <c r="FF517" s="155"/>
      <c r="FG517" s="155"/>
      <c r="FH517" s="155"/>
      <c r="FI517" s="155"/>
      <c r="FJ517" s="155"/>
      <c r="FK517" s="155"/>
      <c r="FL517" s="155"/>
      <c r="FM517" s="155"/>
      <c r="FN517" s="155"/>
      <c r="FO517" s="155"/>
      <c r="FP517" s="155"/>
      <c r="FQ517" s="155"/>
      <c r="FR517" s="155"/>
      <c r="FS517" s="155"/>
      <c r="FT517" s="155"/>
      <c r="FU517" s="155"/>
      <c r="FV517" s="155"/>
      <c r="FW517" s="155"/>
      <c r="FX517" s="155"/>
      <c r="FY517" s="155"/>
      <c r="FZ517" s="155"/>
      <c r="GA517" s="155"/>
      <c r="GB517" s="155"/>
      <c r="GC517" s="155"/>
      <c r="GD517" s="155"/>
      <c r="GE517" s="155"/>
      <c r="GF517" s="155"/>
      <c r="GG517" s="155"/>
      <c r="GH517" s="155"/>
      <c r="GI517" s="155"/>
      <c r="GJ517" s="155"/>
      <c r="GK517" s="155"/>
      <c r="GL517" s="155"/>
      <c r="GM517" s="155"/>
      <c r="GN517" s="155"/>
      <c r="GO517" s="155"/>
      <c r="GP517" s="155"/>
      <c r="GQ517" s="155"/>
      <c r="GR517" s="155"/>
      <c r="GS517" s="155"/>
      <c r="GT517" s="155"/>
      <c r="GU517" s="155"/>
      <c r="GV517" s="155"/>
      <c r="GW517" s="155"/>
      <c r="GX517" s="155"/>
      <c r="GY517" s="155"/>
      <c r="GZ517" s="155"/>
      <c r="HA517" s="155"/>
      <c r="HB517" s="155"/>
      <c r="HC517" s="155"/>
      <c r="HD517" s="155"/>
      <c r="HE517" s="155"/>
      <c r="HF517" s="155"/>
      <c r="HG517" s="155"/>
      <c r="HH517" s="155"/>
      <c r="HI517" s="155"/>
      <c r="HJ517" s="155"/>
      <c r="HK517" s="155"/>
      <c r="HL517" s="155"/>
      <c r="HM517" s="155"/>
      <c r="HN517" s="155"/>
      <c r="HO517" s="155"/>
      <c r="HP517" s="155"/>
      <c r="HQ517" s="155"/>
    </row>
    <row r="518" spans="1:242" s="156" customFormat="1">
      <c r="A518" s="93" t="s">
        <v>3315</v>
      </c>
      <c r="B518" s="111" t="s">
        <v>3316</v>
      </c>
      <c r="C518" s="123" t="s">
        <v>3317</v>
      </c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>
        <f t="shared" si="410"/>
        <v>0</v>
      </c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  <c r="CW518" s="155"/>
      <c r="CX518" s="155"/>
      <c r="CY518" s="155"/>
      <c r="CZ518" s="155"/>
      <c r="DA518" s="155"/>
      <c r="DB518" s="155"/>
      <c r="DC518" s="155"/>
      <c r="DD518" s="155"/>
      <c r="DE518" s="155"/>
      <c r="DF518" s="155"/>
      <c r="DG518" s="155"/>
      <c r="DH518" s="155"/>
      <c r="DI518" s="155"/>
      <c r="DJ518" s="155"/>
      <c r="DK518" s="155"/>
      <c r="DL518" s="155"/>
      <c r="DM518" s="155"/>
      <c r="DN518" s="155"/>
      <c r="DO518" s="155"/>
      <c r="DP518" s="155"/>
      <c r="DQ518" s="155"/>
      <c r="DR518" s="155"/>
      <c r="DS518" s="155"/>
      <c r="DT518" s="155"/>
      <c r="DU518" s="155"/>
      <c r="DV518" s="155"/>
      <c r="DW518" s="155"/>
      <c r="DX518" s="155"/>
      <c r="DY518" s="155"/>
      <c r="DZ518" s="155"/>
      <c r="EA518" s="155"/>
      <c r="EB518" s="155"/>
      <c r="EC518" s="155"/>
      <c r="ED518" s="155"/>
      <c r="EE518" s="155"/>
      <c r="EF518" s="155"/>
      <c r="EG518" s="155"/>
      <c r="EH518" s="155"/>
      <c r="EI518" s="155"/>
      <c r="EJ518" s="155"/>
      <c r="EK518" s="155"/>
      <c r="EL518" s="155"/>
      <c r="EM518" s="155"/>
      <c r="EN518" s="155"/>
      <c r="EO518" s="155"/>
      <c r="EP518" s="155"/>
      <c r="EQ518" s="155"/>
      <c r="ER518" s="155"/>
      <c r="ES518" s="155"/>
      <c r="ET518" s="155"/>
      <c r="EU518" s="155"/>
      <c r="EV518" s="155"/>
      <c r="EW518" s="155"/>
      <c r="EX518" s="155"/>
      <c r="EY518" s="155"/>
      <c r="EZ518" s="155"/>
      <c r="FA518" s="155"/>
      <c r="FB518" s="155"/>
      <c r="FC518" s="155"/>
      <c r="FD518" s="155"/>
      <c r="FE518" s="155"/>
      <c r="FF518" s="155"/>
      <c r="FG518" s="155"/>
      <c r="FH518" s="155"/>
      <c r="FI518" s="155"/>
      <c r="FJ518" s="155"/>
      <c r="FK518" s="155"/>
      <c r="FL518" s="155"/>
      <c r="FM518" s="155"/>
      <c r="FN518" s="155"/>
      <c r="FO518" s="155"/>
      <c r="FP518" s="155"/>
      <c r="FQ518" s="155"/>
      <c r="FR518" s="155"/>
      <c r="FS518" s="155"/>
      <c r="FT518" s="155"/>
      <c r="FU518" s="155"/>
      <c r="FV518" s="155"/>
      <c r="FW518" s="155"/>
      <c r="FX518" s="155"/>
      <c r="FY518" s="155"/>
      <c r="FZ518" s="155"/>
      <c r="GA518" s="155"/>
      <c r="GB518" s="155"/>
      <c r="GC518" s="155"/>
      <c r="GD518" s="155"/>
      <c r="GE518" s="155"/>
      <c r="GF518" s="155"/>
      <c r="GG518" s="155"/>
      <c r="GH518" s="155"/>
      <c r="GI518" s="155"/>
      <c r="GJ518" s="155"/>
      <c r="GK518" s="155"/>
      <c r="GL518" s="155"/>
      <c r="GM518" s="155"/>
      <c r="GN518" s="155"/>
      <c r="GO518" s="155"/>
      <c r="GP518" s="155"/>
      <c r="GQ518" s="155"/>
      <c r="GR518" s="155"/>
      <c r="GS518" s="155"/>
      <c r="GT518" s="155"/>
      <c r="GU518" s="155"/>
      <c r="GV518" s="155"/>
      <c r="GW518" s="155"/>
      <c r="GX518" s="155"/>
      <c r="GY518" s="155"/>
      <c r="GZ518" s="155"/>
      <c r="HA518" s="155"/>
      <c r="HB518" s="155"/>
      <c r="HC518" s="155"/>
      <c r="HD518" s="155"/>
      <c r="HE518" s="155"/>
      <c r="HF518" s="155"/>
      <c r="HG518" s="155"/>
      <c r="HH518" s="155"/>
      <c r="HI518" s="155"/>
      <c r="HJ518" s="155"/>
      <c r="HK518" s="155"/>
      <c r="HL518" s="155"/>
      <c r="HM518" s="155"/>
      <c r="HN518" s="155"/>
      <c r="HO518" s="155"/>
      <c r="HP518" s="155"/>
      <c r="HQ518" s="155"/>
    </row>
    <row r="519" spans="1:242" s="156" customFormat="1">
      <c r="A519" s="93" t="s">
        <v>3407</v>
      </c>
      <c r="B519" s="111" t="s">
        <v>3408</v>
      </c>
      <c r="C519" s="123" t="s">
        <v>1571</v>
      </c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>
        <f t="shared" si="410"/>
        <v>0</v>
      </c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  <c r="CW519" s="155"/>
      <c r="CX519" s="155"/>
      <c r="CY519" s="155"/>
      <c r="CZ519" s="155"/>
      <c r="DA519" s="155"/>
      <c r="DB519" s="155"/>
      <c r="DC519" s="155"/>
      <c r="DD519" s="155"/>
      <c r="DE519" s="155"/>
      <c r="DF519" s="155"/>
      <c r="DG519" s="155"/>
      <c r="DH519" s="155"/>
      <c r="DI519" s="155"/>
      <c r="DJ519" s="155"/>
      <c r="DK519" s="155"/>
      <c r="DL519" s="155"/>
      <c r="DM519" s="155"/>
      <c r="DN519" s="155"/>
      <c r="DO519" s="155"/>
      <c r="DP519" s="155"/>
      <c r="DQ519" s="155"/>
      <c r="DR519" s="155"/>
      <c r="DS519" s="155"/>
      <c r="DT519" s="155"/>
      <c r="DU519" s="155"/>
      <c r="DV519" s="155"/>
      <c r="DW519" s="155"/>
      <c r="DX519" s="155"/>
      <c r="DY519" s="155"/>
      <c r="DZ519" s="155"/>
      <c r="EA519" s="155"/>
      <c r="EB519" s="155"/>
      <c r="EC519" s="155"/>
      <c r="ED519" s="155"/>
      <c r="EE519" s="155"/>
      <c r="EF519" s="155"/>
      <c r="EG519" s="155"/>
      <c r="EH519" s="155"/>
      <c r="EI519" s="155"/>
      <c r="EJ519" s="155"/>
      <c r="EK519" s="155"/>
      <c r="EL519" s="155"/>
      <c r="EM519" s="155"/>
      <c r="EN519" s="155"/>
      <c r="EO519" s="155"/>
      <c r="EP519" s="155"/>
      <c r="EQ519" s="155"/>
      <c r="ER519" s="155"/>
      <c r="ES519" s="155"/>
      <c r="ET519" s="155"/>
      <c r="EU519" s="155"/>
      <c r="EV519" s="155"/>
      <c r="EW519" s="155"/>
      <c r="EX519" s="155"/>
      <c r="EY519" s="155"/>
      <c r="EZ519" s="155"/>
      <c r="FA519" s="155"/>
      <c r="FB519" s="155"/>
      <c r="FC519" s="155"/>
      <c r="FD519" s="155"/>
      <c r="FE519" s="155"/>
      <c r="FF519" s="155"/>
      <c r="FG519" s="155"/>
      <c r="FH519" s="155"/>
      <c r="FI519" s="155"/>
      <c r="FJ519" s="155"/>
      <c r="FK519" s="155"/>
      <c r="FL519" s="155"/>
      <c r="FM519" s="155"/>
      <c r="FN519" s="155"/>
      <c r="FO519" s="155"/>
      <c r="FP519" s="155"/>
      <c r="FQ519" s="155"/>
      <c r="FR519" s="155"/>
      <c r="FS519" s="155"/>
      <c r="FT519" s="155"/>
      <c r="FU519" s="155"/>
      <c r="FV519" s="155"/>
      <c r="FW519" s="155"/>
      <c r="FX519" s="155"/>
      <c r="FY519" s="155"/>
      <c r="FZ519" s="155"/>
      <c r="GA519" s="155"/>
      <c r="GB519" s="155"/>
      <c r="GC519" s="155"/>
      <c r="GD519" s="155"/>
      <c r="GE519" s="155"/>
      <c r="GF519" s="155"/>
      <c r="GG519" s="155"/>
      <c r="GH519" s="155"/>
      <c r="GI519" s="155"/>
      <c r="GJ519" s="155"/>
      <c r="GK519" s="155"/>
      <c r="GL519" s="155"/>
      <c r="GM519" s="155"/>
      <c r="GN519" s="155"/>
      <c r="GO519" s="155"/>
      <c r="GP519" s="155"/>
      <c r="GQ519" s="155"/>
      <c r="GR519" s="155"/>
      <c r="GS519" s="155"/>
      <c r="GT519" s="155"/>
      <c r="GU519" s="155"/>
      <c r="GV519" s="155"/>
      <c r="GW519" s="155"/>
      <c r="GX519" s="155"/>
      <c r="GY519" s="155"/>
      <c r="GZ519" s="155"/>
      <c r="HA519" s="155"/>
      <c r="HB519" s="155"/>
      <c r="HC519" s="155"/>
      <c r="HD519" s="155"/>
      <c r="HE519" s="155"/>
      <c r="HF519" s="155"/>
      <c r="HG519" s="155"/>
      <c r="HH519" s="155"/>
      <c r="HI519" s="155"/>
      <c r="HJ519" s="155"/>
      <c r="HK519" s="155"/>
      <c r="HL519" s="155"/>
      <c r="HM519" s="155"/>
      <c r="HN519" s="155"/>
      <c r="HO519" s="155"/>
      <c r="HP519" s="155"/>
      <c r="HQ519" s="155"/>
    </row>
    <row r="520" spans="1:242" s="156" customFormat="1">
      <c r="A520" s="93" t="s">
        <v>3418</v>
      </c>
      <c r="B520" s="111" t="s">
        <v>3419</v>
      </c>
      <c r="C520" s="123" t="s">
        <v>29</v>
      </c>
      <c r="D520" s="58">
        <v>1069315.71</v>
      </c>
      <c r="E520" s="58">
        <v>172141.06</v>
      </c>
      <c r="F520" s="58">
        <v>86070.53</v>
      </c>
      <c r="G520" s="58">
        <v>86070.53</v>
      </c>
      <c r="H520" s="58">
        <v>86070.53</v>
      </c>
      <c r="I520" s="58">
        <f>H520</f>
        <v>86070.53</v>
      </c>
      <c r="J520" s="58">
        <f t="shared" ref="J520:O520" si="411">I520</f>
        <v>86070.53</v>
      </c>
      <c r="K520" s="58">
        <f t="shared" si="411"/>
        <v>86070.53</v>
      </c>
      <c r="L520" s="58">
        <f t="shared" si="411"/>
        <v>86070.53</v>
      </c>
      <c r="M520" s="58">
        <f t="shared" si="411"/>
        <v>86070.53</v>
      </c>
      <c r="N520" s="58">
        <f t="shared" si="411"/>
        <v>86070.53</v>
      </c>
      <c r="O520" s="58">
        <f t="shared" si="411"/>
        <v>86070.53</v>
      </c>
      <c r="P520" s="58">
        <f>SUM(D520:O520)</f>
        <v>2102162.0700000003</v>
      </c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  <c r="CW520" s="155"/>
      <c r="CX520" s="155"/>
      <c r="CY520" s="155"/>
      <c r="CZ520" s="155"/>
      <c r="DA520" s="155"/>
      <c r="DB520" s="155"/>
      <c r="DC520" s="155"/>
      <c r="DD520" s="155"/>
      <c r="DE520" s="155"/>
      <c r="DF520" s="155"/>
      <c r="DG520" s="155"/>
      <c r="DH520" s="155"/>
      <c r="DI520" s="155"/>
      <c r="DJ520" s="155"/>
      <c r="DK520" s="155"/>
      <c r="DL520" s="155"/>
      <c r="DM520" s="155"/>
      <c r="DN520" s="155"/>
      <c r="DO520" s="155"/>
      <c r="DP520" s="155"/>
      <c r="DQ520" s="155"/>
      <c r="DR520" s="155"/>
      <c r="DS520" s="155"/>
      <c r="DT520" s="155"/>
      <c r="DU520" s="155"/>
      <c r="DV520" s="155"/>
      <c r="DW520" s="155"/>
      <c r="DX520" s="155"/>
      <c r="DY520" s="155"/>
      <c r="DZ520" s="155"/>
      <c r="EA520" s="155"/>
      <c r="EB520" s="155"/>
      <c r="EC520" s="155"/>
      <c r="ED520" s="155"/>
      <c r="EE520" s="155"/>
      <c r="EF520" s="155"/>
      <c r="EG520" s="155"/>
      <c r="EH520" s="155"/>
      <c r="EI520" s="155"/>
      <c r="EJ520" s="155"/>
      <c r="EK520" s="155"/>
      <c r="EL520" s="155"/>
      <c r="EM520" s="155"/>
      <c r="EN520" s="155"/>
      <c r="EO520" s="155"/>
      <c r="EP520" s="155"/>
      <c r="EQ520" s="155"/>
      <c r="ER520" s="155"/>
      <c r="ES520" s="155"/>
      <c r="ET520" s="155"/>
      <c r="EU520" s="155"/>
      <c r="EV520" s="155"/>
      <c r="EW520" s="155"/>
      <c r="EX520" s="155"/>
      <c r="EY520" s="155"/>
      <c r="EZ520" s="155"/>
      <c r="FA520" s="155"/>
      <c r="FB520" s="155"/>
      <c r="FC520" s="155"/>
      <c r="FD520" s="155"/>
      <c r="FE520" s="155"/>
      <c r="FF520" s="155"/>
      <c r="FG520" s="155"/>
      <c r="FH520" s="155"/>
      <c r="FI520" s="155"/>
      <c r="FJ520" s="155"/>
      <c r="FK520" s="155"/>
      <c r="FL520" s="155"/>
      <c r="FM520" s="155"/>
      <c r="FN520" s="155"/>
      <c r="FO520" s="155"/>
      <c r="FP520" s="155"/>
      <c r="FQ520" s="155"/>
      <c r="FR520" s="155"/>
      <c r="FS520" s="155"/>
      <c r="FT520" s="155"/>
      <c r="FU520" s="155"/>
      <c r="FV520" s="155"/>
      <c r="FW520" s="155"/>
      <c r="FX520" s="155"/>
      <c r="FY520" s="155"/>
      <c r="FZ520" s="155"/>
      <c r="GA520" s="155"/>
      <c r="GB520" s="155"/>
      <c r="GC520" s="155"/>
      <c r="GD520" s="155"/>
      <c r="GE520" s="155"/>
      <c r="GF520" s="155"/>
      <c r="GG520" s="155"/>
      <c r="GH520" s="155"/>
      <c r="GI520" s="155"/>
      <c r="GJ520" s="155"/>
      <c r="GK520" s="155"/>
      <c r="GL520" s="155"/>
      <c r="GM520" s="155"/>
      <c r="GN520" s="155"/>
      <c r="GO520" s="155"/>
      <c r="GP520" s="155"/>
      <c r="GQ520" s="155"/>
      <c r="GR520" s="155"/>
      <c r="GS520" s="155"/>
      <c r="GT520" s="155"/>
      <c r="GU520" s="155"/>
      <c r="GV520" s="155"/>
      <c r="GW520" s="155"/>
      <c r="GX520" s="155"/>
      <c r="GY520" s="155"/>
      <c r="GZ520" s="155"/>
      <c r="HA520" s="155"/>
      <c r="HB520" s="155"/>
      <c r="HC520" s="155"/>
      <c r="HD520" s="155"/>
      <c r="HE520" s="155"/>
      <c r="HF520" s="155"/>
      <c r="HG520" s="155"/>
      <c r="HH520" s="155"/>
      <c r="HI520" s="155"/>
      <c r="HJ520" s="155"/>
      <c r="HK520" s="155"/>
      <c r="HL520" s="155"/>
      <c r="HM520" s="155"/>
      <c r="HN520" s="155"/>
      <c r="HO520" s="155"/>
      <c r="HP520" s="155"/>
      <c r="HQ520" s="155"/>
    </row>
    <row r="521" spans="1:242" s="20" customFormat="1" ht="21.75" customHeight="1">
      <c r="A521" s="95" t="s">
        <v>2326</v>
      </c>
      <c r="B521" s="110" t="s">
        <v>2327</v>
      </c>
      <c r="C521" s="123"/>
      <c r="D521" s="56">
        <f t="shared" ref="D521:I521" si="412">SUM(D522+D526)</f>
        <v>19347490.330000002</v>
      </c>
      <c r="E521" s="56">
        <f t="shared" si="412"/>
        <v>13767918.390000001</v>
      </c>
      <c r="F521" s="56">
        <f>SUM(F522+F526)</f>
        <v>17769310.039999999</v>
      </c>
      <c r="G521" s="56">
        <f t="shared" si="412"/>
        <v>21472480.390000001</v>
      </c>
      <c r="H521" s="56">
        <f t="shared" si="412"/>
        <v>16374822.689999998</v>
      </c>
      <c r="I521" s="56">
        <f t="shared" si="412"/>
        <v>1032627.85</v>
      </c>
      <c r="J521" s="56">
        <f t="shared" ref="J521:P521" si="413">SUM(J522+J526)</f>
        <v>1032627.85</v>
      </c>
      <c r="K521" s="56">
        <f t="shared" si="413"/>
        <v>1032627.85</v>
      </c>
      <c r="L521" s="56">
        <f t="shared" si="413"/>
        <v>1032627.85</v>
      </c>
      <c r="M521" s="56">
        <f t="shared" si="413"/>
        <v>1032627.85</v>
      </c>
      <c r="N521" s="56">
        <f t="shared" si="413"/>
        <v>1032627.85</v>
      </c>
      <c r="O521" s="56">
        <f t="shared" si="413"/>
        <v>1032627.85</v>
      </c>
      <c r="P521" s="56">
        <f t="shared" si="413"/>
        <v>13870538.460000001</v>
      </c>
      <c r="HR521" s="102"/>
      <c r="HS521" s="102"/>
      <c r="HT521" s="102"/>
      <c r="HU521" s="102"/>
      <c r="HV521" s="102"/>
      <c r="HW521" s="102"/>
      <c r="HX521" s="102"/>
      <c r="HY521" s="102"/>
      <c r="HZ521" s="102"/>
      <c r="IA521" s="102"/>
      <c r="IB521" s="102"/>
      <c r="IC521" s="102"/>
      <c r="ID521" s="102"/>
      <c r="IE521" s="102"/>
      <c r="IF521" s="102"/>
      <c r="IG521" s="102"/>
      <c r="IH521" s="102"/>
    </row>
    <row r="522" spans="1:242" s="20" customFormat="1" ht="21.75" customHeight="1">
      <c r="A522" s="95" t="s">
        <v>2328</v>
      </c>
      <c r="B522" s="110" t="s">
        <v>2329</v>
      </c>
      <c r="C522" s="123"/>
      <c r="D522" s="56">
        <f t="shared" ref="D522:P522" si="414">D523</f>
        <v>0</v>
      </c>
      <c r="E522" s="56">
        <f t="shared" si="414"/>
        <v>0</v>
      </c>
      <c r="F522" s="56">
        <f t="shared" si="414"/>
        <v>0</v>
      </c>
      <c r="G522" s="56">
        <f t="shared" si="414"/>
        <v>0</v>
      </c>
      <c r="H522" s="56">
        <f t="shared" si="414"/>
        <v>0</v>
      </c>
      <c r="I522" s="56">
        <f t="shared" si="414"/>
        <v>0</v>
      </c>
      <c r="J522" s="56">
        <f t="shared" si="414"/>
        <v>0</v>
      </c>
      <c r="K522" s="56">
        <f t="shared" si="414"/>
        <v>0</v>
      </c>
      <c r="L522" s="56">
        <f t="shared" si="414"/>
        <v>0</v>
      </c>
      <c r="M522" s="56">
        <f t="shared" si="414"/>
        <v>0</v>
      </c>
      <c r="N522" s="56">
        <f t="shared" si="414"/>
        <v>0</v>
      </c>
      <c r="O522" s="56">
        <f t="shared" si="414"/>
        <v>0</v>
      </c>
      <c r="P522" s="56">
        <f t="shared" si="414"/>
        <v>0</v>
      </c>
      <c r="HR522" s="102"/>
      <c r="HS522" s="102"/>
      <c r="HT522" s="102"/>
      <c r="HU522" s="102"/>
      <c r="HV522" s="102"/>
      <c r="HW522" s="102"/>
      <c r="HX522" s="102"/>
      <c r="HY522" s="102"/>
      <c r="HZ522" s="102"/>
      <c r="IA522" s="102"/>
      <c r="IB522" s="102"/>
      <c r="IC522" s="102"/>
      <c r="ID522" s="102"/>
      <c r="IE522" s="102"/>
      <c r="IF522" s="102"/>
      <c r="IG522" s="102"/>
      <c r="IH522" s="102"/>
    </row>
    <row r="523" spans="1:242" s="20" customFormat="1" ht="21.75" customHeight="1">
      <c r="A523" s="95" t="s">
        <v>2330</v>
      </c>
      <c r="B523" s="110" t="s">
        <v>2331</v>
      </c>
      <c r="C523" s="123"/>
      <c r="D523" s="56">
        <f t="shared" ref="D523:J523" si="415">D525+D524</f>
        <v>0</v>
      </c>
      <c r="E523" s="56">
        <f t="shared" si="415"/>
        <v>0</v>
      </c>
      <c r="F523" s="56">
        <f t="shared" si="415"/>
        <v>0</v>
      </c>
      <c r="G523" s="56">
        <f t="shared" si="415"/>
        <v>0</v>
      </c>
      <c r="H523" s="56">
        <f t="shared" si="415"/>
        <v>0</v>
      </c>
      <c r="I523" s="56">
        <f t="shared" si="415"/>
        <v>0</v>
      </c>
      <c r="J523" s="56">
        <f t="shared" si="415"/>
        <v>0</v>
      </c>
      <c r="K523" s="56">
        <f t="shared" ref="K523:P523" si="416">K525+K524</f>
        <v>0</v>
      </c>
      <c r="L523" s="56">
        <f t="shared" si="416"/>
        <v>0</v>
      </c>
      <c r="M523" s="56">
        <f t="shared" si="416"/>
        <v>0</v>
      </c>
      <c r="N523" s="56">
        <f t="shared" si="416"/>
        <v>0</v>
      </c>
      <c r="O523" s="56">
        <f t="shared" si="416"/>
        <v>0</v>
      </c>
      <c r="P523" s="56">
        <f t="shared" si="416"/>
        <v>0</v>
      </c>
      <c r="HR523" s="102"/>
      <c r="HS523" s="102"/>
      <c r="HT523" s="102"/>
      <c r="HU523" s="102"/>
      <c r="HV523" s="102"/>
      <c r="HW523" s="102"/>
      <c r="HX523" s="102"/>
      <c r="HY523" s="102"/>
      <c r="HZ523" s="102"/>
      <c r="IA523" s="102"/>
      <c r="IB523" s="102"/>
      <c r="IC523" s="102"/>
      <c r="ID523" s="102"/>
      <c r="IE523" s="102"/>
      <c r="IF523" s="102"/>
      <c r="IG523" s="102"/>
      <c r="IH523" s="102"/>
    </row>
    <row r="524" spans="1:242" s="20" customFormat="1" ht="12.75" customHeight="1">
      <c r="A524" s="93" t="s">
        <v>2332</v>
      </c>
      <c r="B524" s="111" t="s">
        <v>2333</v>
      </c>
      <c r="C524" s="123" t="s">
        <v>2103</v>
      </c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HR524" s="102"/>
      <c r="HS524" s="102"/>
      <c r="HT524" s="102"/>
      <c r="HU524" s="102"/>
      <c r="HV524" s="102"/>
      <c r="HW524" s="102"/>
      <c r="HX524" s="102"/>
      <c r="HY524" s="102"/>
      <c r="HZ524" s="102"/>
      <c r="IA524" s="102"/>
      <c r="IB524" s="102"/>
      <c r="IC524" s="102"/>
      <c r="ID524" s="102"/>
      <c r="IE524" s="102"/>
      <c r="IF524" s="102"/>
      <c r="IG524" s="102"/>
      <c r="IH524" s="102"/>
    </row>
    <row r="525" spans="1:242" s="156" customFormat="1">
      <c r="A525" s="93" t="s">
        <v>2334</v>
      </c>
      <c r="B525" s="111" t="s">
        <v>2335</v>
      </c>
      <c r="C525" s="123" t="s">
        <v>2091</v>
      </c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  <c r="CW525" s="155"/>
      <c r="CX525" s="155"/>
      <c r="CY525" s="155"/>
      <c r="CZ525" s="155"/>
      <c r="DA525" s="155"/>
      <c r="DB525" s="155"/>
      <c r="DC525" s="155"/>
      <c r="DD525" s="155"/>
      <c r="DE525" s="155"/>
      <c r="DF525" s="155"/>
      <c r="DG525" s="155"/>
      <c r="DH525" s="155"/>
      <c r="DI525" s="155"/>
      <c r="DJ525" s="155"/>
      <c r="DK525" s="155"/>
      <c r="DL525" s="155"/>
      <c r="DM525" s="155"/>
      <c r="DN525" s="155"/>
      <c r="DO525" s="155"/>
      <c r="DP525" s="155"/>
      <c r="DQ525" s="155"/>
      <c r="DR525" s="155"/>
      <c r="DS525" s="155"/>
      <c r="DT525" s="155"/>
      <c r="DU525" s="155"/>
      <c r="DV525" s="155"/>
      <c r="DW525" s="155"/>
      <c r="DX525" s="155"/>
      <c r="DY525" s="155"/>
      <c r="DZ525" s="155"/>
      <c r="EA525" s="155"/>
      <c r="EB525" s="155"/>
      <c r="EC525" s="155"/>
      <c r="ED525" s="155"/>
      <c r="EE525" s="155"/>
      <c r="EF525" s="155"/>
      <c r="EG525" s="155"/>
      <c r="EH525" s="155"/>
      <c r="EI525" s="155"/>
      <c r="EJ525" s="155"/>
      <c r="EK525" s="155"/>
      <c r="EL525" s="155"/>
      <c r="EM525" s="155"/>
      <c r="EN525" s="155"/>
      <c r="EO525" s="155"/>
      <c r="EP525" s="155"/>
      <c r="EQ525" s="155"/>
      <c r="ER525" s="155"/>
      <c r="ES525" s="155"/>
      <c r="ET525" s="155"/>
      <c r="EU525" s="155"/>
      <c r="EV525" s="155"/>
      <c r="EW525" s="155"/>
      <c r="EX525" s="155"/>
      <c r="EY525" s="155"/>
      <c r="EZ525" s="155"/>
      <c r="FA525" s="155"/>
      <c r="FB525" s="155"/>
      <c r="FC525" s="155"/>
      <c r="FD525" s="155"/>
      <c r="FE525" s="155"/>
      <c r="FF525" s="155"/>
      <c r="FG525" s="155"/>
      <c r="FH525" s="155"/>
      <c r="FI525" s="155"/>
      <c r="FJ525" s="155"/>
      <c r="FK525" s="155"/>
      <c r="FL525" s="155"/>
      <c r="FM525" s="155"/>
      <c r="FN525" s="155"/>
      <c r="FO525" s="155"/>
      <c r="FP525" s="155"/>
      <c r="FQ525" s="155"/>
      <c r="FR525" s="155"/>
      <c r="FS525" s="155"/>
      <c r="FT525" s="155"/>
      <c r="FU525" s="155"/>
      <c r="FV525" s="155"/>
      <c r="FW525" s="155"/>
      <c r="FX525" s="155"/>
      <c r="FY525" s="155"/>
      <c r="FZ525" s="155"/>
      <c r="GA525" s="155"/>
      <c r="GB525" s="155"/>
      <c r="GC525" s="155"/>
      <c r="GD525" s="155"/>
      <c r="GE525" s="155"/>
      <c r="GF525" s="155"/>
      <c r="GG525" s="155"/>
      <c r="GH525" s="155"/>
      <c r="GI525" s="155"/>
      <c r="GJ525" s="155"/>
      <c r="GK525" s="155"/>
      <c r="GL525" s="155"/>
      <c r="GM525" s="155"/>
      <c r="GN525" s="155"/>
      <c r="GO525" s="155"/>
      <c r="GP525" s="155"/>
      <c r="GQ525" s="155"/>
      <c r="GR525" s="155"/>
      <c r="GS525" s="155"/>
      <c r="GT525" s="155"/>
      <c r="GU525" s="155"/>
      <c r="GV525" s="155"/>
      <c r="GW525" s="155"/>
      <c r="GX525" s="155"/>
      <c r="GY525" s="155"/>
      <c r="GZ525" s="155"/>
      <c r="HA525" s="155"/>
      <c r="HB525" s="155"/>
      <c r="HC525" s="155"/>
      <c r="HD525" s="155"/>
      <c r="HE525" s="155"/>
      <c r="HF525" s="155"/>
      <c r="HG525" s="155"/>
      <c r="HH525" s="155"/>
      <c r="HI525" s="155"/>
      <c r="HJ525" s="155"/>
      <c r="HK525" s="155"/>
      <c r="HL525" s="155"/>
      <c r="HM525" s="155"/>
      <c r="HN525" s="155"/>
      <c r="HO525" s="155"/>
      <c r="HP525" s="155"/>
      <c r="HQ525" s="155"/>
    </row>
    <row r="526" spans="1:242" ht="18.75" customHeight="1">
      <c r="A526" s="95" t="s">
        <v>2336</v>
      </c>
      <c r="B526" s="110" t="s">
        <v>2337</v>
      </c>
      <c r="C526" s="123"/>
      <c r="D526" s="56">
        <f t="shared" ref="D526:J526" si="417">SUM(D527+D548+D580+D569+D574)</f>
        <v>19347490.330000002</v>
      </c>
      <c r="E526" s="56">
        <f t="shared" si="417"/>
        <v>13767918.390000001</v>
      </c>
      <c r="F526" s="56">
        <f t="shared" si="417"/>
        <v>17769310.039999999</v>
      </c>
      <c r="G526" s="56">
        <f t="shared" si="417"/>
        <v>21472480.390000001</v>
      </c>
      <c r="H526" s="56">
        <f t="shared" si="417"/>
        <v>16374822.689999998</v>
      </c>
      <c r="I526" s="56">
        <f t="shared" si="417"/>
        <v>1032627.85</v>
      </c>
      <c r="J526" s="56">
        <f t="shared" si="417"/>
        <v>1032627.85</v>
      </c>
      <c r="K526" s="56">
        <f t="shared" ref="K526:P526" si="418">SUM(K527+K548+K580+K569+K574)</f>
        <v>1032627.85</v>
      </c>
      <c r="L526" s="56">
        <f t="shared" si="418"/>
        <v>1032627.85</v>
      </c>
      <c r="M526" s="56">
        <f t="shared" si="418"/>
        <v>1032627.85</v>
      </c>
      <c r="N526" s="56">
        <f t="shared" si="418"/>
        <v>1032627.85</v>
      </c>
      <c r="O526" s="56">
        <f t="shared" si="418"/>
        <v>1032627.85</v>
      </c>
      <c r="P526" s="56">
        <f t="shared" si="418"/>
        <v>13870538.460000001</v>
      </c>
    </row>
    <row r="527" spans="1:242" s="103" customFormat="1" ht="18.75" customHeight="1">
      <c r="A527" s="95" t="s">
        <v>2338</v>
      </c>
      <c r="B527" s="110" t="s">
        <v>932</v>
      </c>
      <c r="C527" s="123"/>
      <c r="D527" s="56">
        <f>SUM(D529+D535+D541+D546)</f>
        <v>18417675.440000001</v>
      </c>
      <c r="E527" s="56">
        <f>SUM(E529+E535+E541+E547)</f>
        <v>12875387.460000001</v>
      </c>
      <c r="F527" s="56">
        <f>SUM(F529+F535+F541+F546)</f>
        <v>16008873.120000001</v>
      </c>
      <c r="G527" s="56">
        <f>SUM(G529+G535+G541+G547)</f>
        <v>19446733.859999999</v>
      </c>
      <c r="H527" s="56">
        <f>SUM(H529+H535+H541+H547)</f>
        <v>15341208.449999997</v>
      </c>
      <c r="I527" s="56">
        <f>SUM(I529+I535+I541+I547)</f>
        <v>0</v>
      </c>
      <c r="J527" s="56">
        <f>SUM(J529+J535+J541+J547)</f>
        <v>0</v>
      </c>
      <c r="K527" s="56">
        <f t="shared" ref="K527:P527" si="419">SUM(K529+K535+K541+K547)</f>
        <v>0</v>
      </c>
      <c r="L527" s="56">
        <f t="shared" si="419"/>
        <v>0</v>
      </c>
      <c r="M527" s="56">
        <f t="shared" si="419"/>
        <v>0</v>
      </c>
      <c r="N527" s="56">
        <f t="shared" si="419"/>
        <v>0</v>
      </c>
      <c r="O527" s="56">
        <f t="shared" si="419"/>
        <v>0</v>
      </c>
      <c r="P527" s="56">
        <f t="shared" si="419"/>
        <v>0</v>
      </c>
      <c r="HR527" s="102"/>
      <c r="HS527" s="102"/>
      <c r="HT527" s="102"/>
      <c r="HU527" s="102"/>
      <c r="HV527" s="102"/>
      <c r="HW527" s="102"/>
      <c r="HX527" s="102"/>
      <c r="HY527" s="102"/>
      <c r="HZ527" s="102"/>
      <c r="IA527" s="102"/>
      <c r="IB527" s="102"/>
      <c r="IC527" s="102"/>
      <c r="ID527" s="102"/>
      <c r="IE527" s="102"/>
      <c r="IF527" s="102"/>
      <c r="IG527" s="102"/>
      <c r="IH527" s="102"/>
    </row>
    <row r="528" spans="1:242" s="103" customFormat="1" ht="18.75" customHeight="1">
      <c r="A528" s="95" t="s">
        <v>2339</v>
      </c>
      <c r="B528" s="110" t="s">
        <v>2340</v>
      </c>
      <c r="C528" s="123"/>
      <c r="D528" s="56">
        <f t="shared" ref="D528:P528" si="420">D529</f>
        <v>8098829.7800000003</v>
      </c>
      <c r="E528" s="56">
        <f t="shared" si="420"/>
        <v>9329202.0999999996</v>
      </c>
      <c r="F528" s="56">
        <f t="shared" si="420"/>
        <v>11402869.75</v>
      </c>
      <c r="G528" s="56">
        <f t="shared" si="420"/>
        <v>8957194.4900000002</v>
      </c>
      <c r="H528" s="56">
        <f t="shared" si="420"/>
        <v>10678603.489999998</v>
      </c>
      <c r="I528" s="56">
        <f t="shared" si="420"/>
        <v>0</v>
      </c>
      <c r="J528" s="56">
        <f>J529</f>
        <v>0</v>
      </c>
      <c r="K528" s="56">
        <f t="shared" si="420"/>
        <v>0</v>
      </c>
      <c r="L528" s="56">
        <f t="shared" si="420"/>
        <v>0</v>
      </c>
      <c r="M528" s="56">
        <f t="shared" si="420"/>
        <v>0</v>
      </c>
      <c r="N528" s="56">
        <f t="shared" si="420"/>
        <v>0</v>
      </c>
      <c r="O528" s="56">
        <f t="shared" si="420"/>
        <v>0</v>
      </c>
      <c r="P528" s="56">
        <f t="shared" si="420"/>
        <v>0</v>
      </c>
      <c r="HR528" s="102"/>
      <c r="HS528" s="102"/>
      <c r="HT528" s="102"/>
      <c r="HU528" s="102"/>
      <c r="HV528" s="102"/>
      <c r="HW528" s="102"/>
      <c r="HX528" s="102"/>
      <c r="HY528" s="102"/>
      <c r="HZ528" s="102"/>
      <c r="IA528" s="102"/>
      <c r="IB528" s="102"/>
      <c r="IC528" s="102"/>
      <c r="ID528" s="102"/>
      <c r="IE528" s="102"/>
      <c r="IF528" s="102"/>
      <c r="IG528" s="102"/>
      <c r="IH528" s="102"/>
    </row>
    <row r="529" spans="1:242" s="103" customFormat="1" ht="18.75" customHeight="1">
      <c r="A529" s="95" t="s">
        <v>2341</v>
      </c>
      <c r="B529" s="110" t="s">
        <v>2342</v>
      </c>
      <c r="C529" s="123"/>
      <c r="D529" s="56">
        <f t="shared" ref="D529:J529" si="421">SUM(D530:D533)</f>
        <v>8098829.7800000003</v>
      </c>
      <c r="E529" s="56">
        <f t="shared" si="421"/>
        <v>9329202.0999999996</v>
      </c>
      <c r="F529" s="56">
        <f t="shared" si="421"/>
        <v>11402869.75</v>
      </c>
      <c r="G529" s="56">
        <f t="shared" si="421"/>
        <v>8957194.4900000002</v>
      </c>
      <c r="H529" s="56">
        <f t="shared" si="421"/>
        <v>10678603.489999998</v>
      </c>
      <c r="I529" s="56">
        <f t="shared" si="421"/>
        <v>0</v>
      </c>
      <c r="J529" s="56">
        <f t="shared" si="421"/>
        <v>0</v>
      </c>
      <c r="K529" s="56">
        <f t="shared" ref="K529:P529" si="422">SUM(K530:K533)</f>
        <v>0</v>
      </c>
      <c r="L529" s="56">
        <f t="shared" si="422"/>
        <v>0</v>
      </c>
      <c r="M529" s="56">
        <f t="shared" si="422"/>
        <v>0</v>
      </c>
      <c r="N529" s="56">
        <f t="shared" si="422"/>
        <v>0</v>
      </c>
      <c r="O529" s="56">
        <f t="shared" si="422"/>
        <v>0</v>
      </c>
      <c r="P529" s="56">
        <f t="shared" si="422"/>
        <v>0</v>
      </c>
      <c r="HR529" s="102"/>
      <c r="HS529" s="102"/>
      <c r="HT529" s="102"/>
      <c r="HU529" s="102"/>
      <c r="HV529" s="102"/>
      <c r="HW529" s="102"/>
      <c r="HX529" s="102"/>
      <c r="HY529" s="102"/>
      <c r="HZ529" s="102"/>
      <c r="IA529" s="102"/>
      <c r="IB529" s="102"/>
      <c r="IC529" s="102"/>
      <c r="ID529" s="102"/>
      <c r="IE529" s="102"/>
      <c r="IF529" s="102"/>
      <c r="IG529" s="102"/>
      <c r="IH529" s="102"/>
    </row>
    <row r="530" spans="1:242" s="122" customFormat="1" ht="15" customHeight="1">
      <c r="A530" s="93" t="s">
        <v>2343</v>
      </c>
      <c r="B530" s="111" t="s">
        <v>2344</v>
      </c>
      <c r="C530" s="123" t="s">
        <v>29</v>
      </c>
      <c r="D530" s="58">
        <v>4859297.8600000003</v>
      </c>
      <c r="E530" s="58">
        <v>5597521.2800000003</v>
      </c>
      <c r="F530" s="58">
        <v>6841721.8499999996</v>
      </c>
      <c r="G530" s="58">
        <v>5374316.6900000004</v>
      </c>
      <c r="H530" s="58">
        <v>6407162.0899999999</v>
      </c>
      <c r="I530" s="58"/>
      <c r="J530" s="58"/>
      <c r="K530" s="58"/>
      <c r="L530" s="58"/>
      <c r="M530" s="58"/>
      <c r="N530" s="58"/>
      <c r="O530" s="58"/>
      <c r="P530" s="58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  <c r="AC530" s="124"/>
      <c r="AD530" s="124"/>
      <c r="AE530" s="124"/>
      <c r="AF530" s="124"/>
      <c r="AG530" s="124"/>
      <c r="AH530" s="124"/>
      <c r="AI530" s="124"/>
      <c r="AJ530" s="124"/>
      <c r="AK530" s="124"/>
      <c r="AL530" s="124"/>
      <c r="AM530" s="124"/>
      <c r="AN530" s="124"/>
      <c r="AO530" s="124"/>
      <c r="AP530" s="124"/>
      <c r="AQ530" s="124"/>
      <c r="AR530" s="124"/>
      <c r="AS530" s="124"/>
      <c r="AT530" s="124"/>
      <c r="AU530" s="124"/>
      <c r="AV530" s="124"/>
      <c r="AW530" s="124"/>
      <c r="AX530" s="124"/>
      <c r="AY530" s="124"/>
      <c r="AZ530" s="124"/>
      <c r="BA530" s="124"/>
      <c r="BB530" s="124"/>
      <c r="BC530" s="124"/>
      <c r="BD530" s="124"/>
      <c r="BE530" s="124"/>
      <c r="BF530" s="124"/>
      <c r="BG530" s="124"/>
      <c r="BH530" s="124"/>
      <c r="BI530" s="124"/>
      <c r="BJ530" s="124"/>
      <c r="BK530" s="124"/>
      <c r="BL530" s="124"/>
      <c r="BM530" s="124"/>
      <c r="BN530" s="124"/>
      <c r="BO530" s="124"/>
      <c r="BP530" s="124"/>
      <c r="BQ530" s="124"/>
      <c r="BR530" s="124"/>
      <c r="BS530" s="124"/>
      <c r="BT530" s="124"/>
      <c r="BU530" s="124"/>
      <c r="BV530" s="124"/>
      <c r="BW530" s="124"/>
      <c r="BX530" s="124"/>
      <c r="BY530" s="124"/>
      <c r="BZ530" s="124"/>
      <c r="CA530" s="124"/>
      <c r="CB530" s="124"/>
      <c r="CC530" s="124"/>
      <c r="CD530" s="124"/>
      <c r="CE530" s="124"/>
      <c r="CF530" s="124"/>
      <c r="CG530" s="124"/>
      <c r="CH530" s="124"/>
      <c r="CI530" s="124"/>
      <c r="CJ530" s="124"/>
      <c r="CK530" s="124"/>
      <c r="CL530" s="124"/>
      <c r="CM530" s="124"/>
      <c r="CN530" s="124"/>
      <c r="CO530" s="124"/>
      <c r="CP530" s="124"/>
      <c r="CQ530" s="124"/>
      <c r="CR530" s="124"/>
      <c r="CS530" s="124"/>
      <c r="CT530" s="124"/>
      <c r="CU530" s="124"/>
      <c r="CV530" s="124"/>
      <c r="CW530" s="124"/>
      <c r="CX530" s="124"/>
      <c r="CY530" s="124"/>
      <c r="CZ530" s="124"/>
      <c r="DA530" s="124"/>
      <c r="DB530" s="124"/>
      <c r="DC530" s="124"/>
      <c r="DD530" s="124"/>
      <c r="DE530" s="124"/>
      <c r="DF530" s="124"/>
      <c r="DG530" s="124"/>
      <c r="DH530" s="124"/>
      <c r="DI530" s="124"/>
      <c r="DJ530" s="124"/>
      <c r="DK530" s="124"/>
      <c r="DL530" s="124"/>
      <c r="DM530" s="124"/>
      <c r="DN530" s="124"/>
      <c r="DO530" s="124"/>
      <c r="DP530" s="124"/>
      <c r="DQ530" s="124"/>
      <c r="DR530" s="124"/>
      <c r="DS530" s="124"/>
      <c r="DT530" s="124"/>
      <c r="DU530" s="124"/>
      <c r="DV530" s="124"/>
      <c r="DW530" s="124"/>
      <c r="DX530" s="124"/>
      <c r="DY530" s="124"/>
      <c r="DZ530" s="124"/>
      <c r="EA530" s="124"/>
      <c r="EB530" s="124"/>
      <c r="EC530" s="124"/>
      <c r="ED530" s="124"/>
      <c r="EE530" s="124"/>
      <c r="EF530" s="124"/>
      <c r="EG530" s="124"/>
      <c r="EH530" s="124"/>
      <c r="EI530" s="124"/>
      <c r="EJ530" s="124"/>
      <c r="EK530" s="124"/>
      <c r="EL530" s="124"/>
      <c r="EM530" s="124"/>
      <c r="EN530" s="124"/>
      <c r="EO530" s="124"/>
      <c r="EP530" s="124"/>
      <c r="EQ530" s="124"/>
      <c r="ER530" s="124"/>
      <c r="ES530" s="124"/>
      <c r="ET530" s="124"/>
      <c r="EU530" s="124"/>
      <c r="EV530" s="124"/>
      <c r="EW530" s="124"/>
      <c r="EX530" s="124"/>
      <c r="EY530" s="124"/>
      <c r="EZ530" s="124"/>
      <c r="FA530" s="124"/>
      <c r="FB530" s="124"/>
      <c r="FC530" s="124"/>
      <c r="FD530" s="124"/>
      <c r="FE530" s="124"/>
      <c r="FF530" s="124"/>
      <c r="FG530" s="124"/>
      <c r="FH530" s="124"/>
      <c r="FI530" s="124"/>
      <c r="FJ530" s="124"/>
      <c r="FK530" s="124"/>
      <c r="FL530" s="124"/>
      <c r="FM530" s="124"/>
      <c r="FN530" s="124"/>
      <c r="FO530" s="124"/>
      <c r="FP530" s="124"/>
      <c r="FQ530" s="124"/>
      <c r="FR530" s="124"/>
      <c r="FS530" s="124"/>
      <c r="FT530" s="124"/>
      <c r="FU530" s="124"/>
      <c r="FV530" s="124"/>
      <c r="FW530" s="124"/>
      <c r="FX530" s="124"/>
      <c r="FY530" s="124"/>
      <c r="FZ530" s="124"/>
      <c r="GA530" s="124"/>
      <c r="GB530" s="124"/>
      <c r="GC530" s="124"/>
      <c r="GD530" s="124"/>
      <c r="GE530" s="124"/>
      <c r="GF530" s="124"/>
      <c r="GG530" s="124"/>
      <c r="GH530" s="124"/>
      <c r="GI530" s="124"/>
      <c r="GJ530" s="124"/>
      <c r="GK530" s="124"/>
      <c r="GL530" s="124"/>
      <c r="GM530" s="124"/>
      <c r="GN530" s="124"/>
      <c r="GO530" s="124"/>
      <c r="GP530" s="124"/>
      <c r="GQ530" s="124"/>
      <c r="GR530" s="124"/>
      <c r="GS530" s="124"/>
      <c r="GT530" s="124"/>
      <c r="GU530" s="124"/>
      <c r="GV530" s="124"/>
      <c r="GW530" s="124"/>
      <c r="GX530" s="124"/>
      <c r="GY530" s="124"/>
      <c r="GZ530" s="124"/>
      <c r="HA530" s="124"/>
      <c r="HB530" s="124"/>
      <c r="HC530" s="124"/>
      <c r="HD530" s="124"/>
      <c r="HE530" s="124"/>
      <c r="HF530" s="124"/>
      <c r="HG530" s="124"/>
      <c r="HH530" s="124"/>
      <c r="HI530" s="124"/>
      <c r="HJ530" s="124"/>
      <c r="HK530" s="124"/>
      <c r="HL530" s="124"/>
      <c r="HM530" s="124"/>
      <c r="HN530" s="124"/>
      <c r="HO530" s="124"/>
      <c r="HP530" s="124"/>
      <c r="HQ530" s="124"/>
    </row>
    <row r="531" spans="1:242" s="122" customFormat="1" ht="15" customHeight="1">
      <c r="A531" s="93" t="s">
        <v>2345</v>
      </c>
      <c r="B531" s="111" t="s">
        <v>2346</v>
      </c>
      <c r="C531" s="123" t="s">
        <v>32</v>
      </c>
      <c r="D531" s="58">
        <v>404941.49</v>
      </c>
      <c r="E531" s="58">
        <v>466460.1</v>
      </c>
      <c r="F531" s="58">
        <v>570143.49</v>
      </c>
      <c r="G531" s="58">
        <v>447859.73</v>
      </c>
      <c r="H531" s="58">
        <v>533930.18000000005</v>
      </c>
      <c r="I531" s="58"/>
      <c r="J531" s="58"/>
      <c r="K531" s="58"/>
      <c r="L531" s="58"/>
      <c r="M531" s="58"/>
      <c r="N531" s="58"/>
      <c r="O531" s="58"/>
      <c r="P531" s="58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  <c r="AD531" s="124"/>
      <c r="AE531" s="124"/>
      <c r="AF531" s="124"/>
      <c r="AG531" s="124"/>
      <c r="AH531" s="124"/>
      <c r="AI531" s="124"/>
      <c r="AJ531" s="124"/>
      <c r="AK531" s="124"/>
      <c r="AL531" s="124"/>
      <c r="AM531" s="124"/>
      <c r="AN531" s="124"/>
      <c r="AO531" s="124"/>
      <c r="AP531" s="124"/>
      <c r="AQ531" s="124"/>
      <c r="AR531" s="124"/>
      <c r="AS531" s="124"/>
      <c r="AT531" s="124"/>
      <c r="AU531" s="124"/>
      <c r="AV531" s="124"/>
      <c r="AW531" s="124"/>
      <c r="AX531" s="124"/>
      <c r="AY531" s="124"/>
      <c r="AZ531" s="124"/>
      <c r="BA531" s="124"/>
      <c r="BB531" s="124"/>
      <c r="BC531" s="124"/>
      <c r="BD531" s="124"/>
      <c r="BE531" s="124"/>
      <c r="BF531" s="124"/>
      <c r="BG531" s="124"/>
      <c r="BH531" s="124"/>
      <c r="BI531" s="124"/>
      <c r="BJ531" s="124"/>
      <c r="BK531" s="124"/>
      <c r="BL531" s="124"/>
      <c r="BM531" s="124"/>
      <c r="BN531" s="124"/>
      <c r="BO531" s="124"/>
      <c r="BP531" s="124"/>
      <c r="BQ531" s="124"/>
      <c r="BR531" s="124"/>
      <c r="BS531" s="124"/>
      <c r="BT531" s="124"/>
      <c r="BU531" s="124"/>
      <c r="BV531" s="124"/>
      <c r="BW531" s="124"/>
      <c r="BX531" s="124"/>
      <c r="BY531" s="124"/>
      <c r="BZ531" s="124"/>
      <c r="CA531" s="124"/>
      <c r="CB531" s="124"/>
      <c r="CC531" s="124"/>
      <c r="CD531" s="124"/>
      <c r="CE531" s="124"/>
      <c r="CF531" s="124"/>
      <c r="CG531" s="124"/>
      <c r="CH531" s="124"/>
      <c r="CI531" s="124"/>
      <c r="CJ531" s="124"/>
      <c r="CK531" s="124"/>
      <c r="CL531" s="124"/>
      <c r="CM531" s="124"/>
      <c r="CN531" s="124"/>
      <c r="CO531" s="124"/>
      <c r="CP531" s="124"/>
      <c r="CQ531" s="124"/>
      <c r="CR531" s="124"/>
      <c r="CS531" s="124"/>
      <c r="CT531" s="124"/>
      <c r="CU531" s="124"/>
      <c r="CV531" s="124"/>
      <c r="CW531" s="124"/>
      <c r="CX531" s="124"/>
      <c r="CY531" s="124"/>
      <c r="CZ531" s="124"/>
      <c r="DA531" s="124"/>
      <c r="DB531" s="124"/>
      <c r="DC531" s="124"/>
      <c r="DD531" s="124"/>
      <c r="DE531" s="124"/>
      <c r="DF531" s="124"/>
      <c r="DG531" s="124"/>
      <c r="DH531" s="124"/>
      <c r="DI531" s="124"/>
      <c r="DJ531" s="124"/>
      <c r="DK531" s="124"/>
      <c r="DL531" s="124"/>
      <c r="DM531" s="124"/>
      <c r="DN531" s="124"/>
      <c r="DO531" s="124"/>
      <c r="DP531" s="124"/>
      <c r="DQ531" s="124"/>
      <c r="DR531" s="124"/>
      <c r="DS531" s="124"/>
      <c r="DT531" s="124"/>
      <c r="DU531" s="124"/>
      <c r="DV531" s="124"/>
      <c r="DW531" s="124"/>
      <c r="DX531" s="124"/>
      <c r="DY531" s="124"/>
      <c r="DZ531" s="124"/>
      <c r="EA531" s="124"/>
      <c r="EB531" s="124"/>
      <c r="EC531" s="124"/>
      <c r="ED531" s="124"/>
      <c r="EE531" s="124"/>
      <c r="EF531" s="124"/>
      <c r="EG531" s="124"/>
      <c r="EH531" s="124"/>
      <c r="EI531" s="124"/>
      <c r="EJ531" s="124"/>
      <c r="EK531" s="124"/>
      <c r="EL531" s="124"/>
      <c r="EM531" s="124"/>
      <c r="EN531" s="124"/>
      <c r="EO531" s="124"/>
      <c r="EP531" s="124"/>
      <c r="EQ531" s="124"/>
      <c r="ER531" s="124"/>
      <c r="ES531" s="124"/>
      <c r="ET531" s="124"/>
      <c r="EU531" s="124"/>
      <c r="EV531" s="124"/>
      <c r="EW531" s="124"/>
      <c r="EX531" s="124"/>
      <c r="EY531" s="124"/>
      <c r="EZ531" s="124"/>
      <c r="FA531" s="124"/>
      <c r="FB531" s="124"/>
      <c r="FC531" s="124"/>
      <c r="FD531" s="124"/>
      <c r="FE531" s="124"/>
      <c r="FF531" s="124"/>
      <c r="FG531" s="124"/>
      <c r="FH531" s="124"/>
      <c r="FI531" s="124"/>
      <c r="FJ531" s="124"/>
      <c r="FK531" s="124"/>
      <c r="FL531" s="124"/>
      <c r="FM531" s="124"/>
      <c r="FN531" s="124"/>
      <c r="FO531" s="124"/>
      <c r="FP531" s="124"/>
      <c r="FQ531" s="124"/>
      <c r="FR531" s="124"/>
      <c r="FS531" s="124"/>
      <c r="FT531" s="124"/>
      <c r="FU531" s="124"/>
      <c r="FV531" s="124"/>
      <c r="FW531" s="124"/>
      <c r="FX531" s="124"/>
      <c r="FY531" s="124"/>
      <c r="FZ531" s="124"/>
      <c r="GA531" s="124"/>
      <c r="GB531" s="124"/>
      <c r="GC531" s="124"/>
      <c r="GD531" s="124"/>
      <c r="GE531" s="124"/>
      <c r="GF531" s="124"/>
      <c r="GG531" s="124"/>
      <c r="GH531" s="124"/>
      <c r="GI531" s="124"/>
      <c r="GJ531" s="124"/>
      <c r="GK531" s="124"/>
      <c r="GL531" s="124"/>
      <c r="GM531" s="124"/>
      <c r="GN531" s="124"/>
      <c r="GO531" s="124"/>
      <c r="GP531" s="124"/>
      <c r="GQ531" s="124"/>
      <c r="GR531" s="124"/>
      <c r="GS531" s="124"/>
      <c r="GT531" s="124"/>
      <c r="GU531" s="124"/>
      <c r="GV531" s="124"/>
      <c r="GW531" s="124"/>
      <c r="GX531" s="124"/>
      <c r="GY531" s="124"/>
      <c r="GZ531" s="124"/>
      <c r="HA531" s="124"/>
      <c r="HB531" s="124"/>
      <c r="HC531" s="124"/>
      <c r="HD531" s="124"/>
      <c r="HE531" s="124"/>
      <c r="HF531" s="124"/>
      <c r="HG531" s="124"/>
      <c r="HH531" s="124"/>
      <c r="HI531" s="124"/>
      <c r="HJ531" s="124"/>
      <c r="HK531" s="124"/>
      <c r="HL531" s="124"/>
      <c r="HM531" s="124"/>
      <c r="HN531" s="124"/>
      <c r="HO531" s="124"/>
      <c r="HP531" s="124"/>
      <c r="HQ531" s="124"/>
    </row>
    <row r="532" spans="1:242" s="122" customFormat="1" ht="15" customHeight="1">
      <c r="A532" s="93" t="s">
        <v>2347</v>
      </c>
      <c r="B532" s="111" t="s">
        <v>2348</v>
      </c>
      <c r="C532" s="94" t="s">
        <v>35</v>
      </c>
      <c r="D532" s="58">
        <v>1214824.47</v>
      </c>
      <c r="E532" s="58">
        <v>1399380.31</v>
      </c>
      <c r="F532" s="58">
        <v>1710430.46</v>
      </c>
      <c r="G532" s="58">
        <v>1343579.17</v>
      </c>
      <c r="H532" s="58">
        <v>1601790.52</v>
      </c>
      <c r="I532" s="58"/>
      <c r="J532" s="58"/>
      <c r="K532" s="58"/>
      <c r="L532" s="58"/>
      <c r="M532" s="58"/>
      <c r="N532" s="58"/>
      <c r="O532" s="58"/>
      <c r="P532" s="58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4"/>
      <c r="AJ532" s="124"/>
      <c r="AK532" s="124"/>
      <c r="AL532" s="124"/>
      <c r="AM532" s="124"/>
      <c r="AN532" s="124"/>
      <c r="AO532" s="124"/>
      <c r="AP532" s="124"/>
      <c r="AQ532" s="124"/>
      <c r="AR532" s="124"/>
      <c r="AS532" s="124"/>
      <c r="AT532" s="124"/>
      <c r="AU532" s="124"/>
      <c r="AV532" s="124"/>
      <c r="AW532" s="124"/>
      <c r="AX532" s="124"/>
      <c r="AY532" s="124"/>
      <c r="AZ532" s="124"/>
      <c r="BA532" s="124"/>
      <c r="BB532" s="124"/>
      <c r="BC532" s="124"/>
      <c r="BD532" s="124"/>
      <c r="BE532" s="124"/>
      <c r="BF532" s="124"/>
      <c r="BG532" s="124"/>
      <c r="BH532" s="124"/>
      <c r="BI532" s="124"/>
      <c r="BJ532" s="124"/>
      <c r="BK532" s="124"/>
      <c r="BL532" s="124"/>
      <c r="BM532" s="124"/>
      <c r="BN532" s="124"/>
      <c r="BO532" s="124"/>
      <c r="BP532" s="124"/>
      <c r="BQ532" s="124"/>
      <c r="BR532" s="124"/>
      <c r="BS532" s="124"/>
      <c r="BT532" s="124"/>
      <c r="BU532" s="124"/>
      <c r="BV532" s="124"/>
      <c r="BW532" s="124"/>
      <c r="BX532" s="124"/>
      <c r="BY532" s="124"/>
      <c r="BZ532" s="124"/>
      <c r="CA532" s="124"/>
      <c r="CB532" s="124"/>
      <c r="CC532" s="124"/>
      <c r="CD532" s="124"/>
      <c r="CE532" s="124"/>
      <c r="CF532" s="124"/>
      <c r="CG532" s="124"/>
      <c r="CH532" s="124"/>
      <c r="CI532" s="124"/>
      <c r="CJ532" s="124"/>
      <c r="CK532" s="124"/>
      <c r="CL532" s="124"/>
      <c r="CM532" s="124"/>
      <c r="CN532" s="124"/>
      <c r="CO532" s="124"/>
      <c r="CP532" s="124"/>
      <c r="CQ532" s="124"/>
      <c r="CR532" s="124"/>
      <c r="CS532" s="124"/>
      <c r="CT532" s="124"/>
      <c r="CU532" s="124"/>
      <c r="CV532" s="124"/>
      <c r="CW532" s="124"/>
      <c r="CX532" s="124"/>
      <c r="CY532" s="124"/>
      <c r="CZ532" s="124"/>
      <c r="DA532" s="124"/>
      <c r="DB532" s="124"/>
      <c r="DC532" s="124"/>
      <c r="DD532" s="124"/>
      <c r="DE532" s="124"/>
      <c r="DF532" s="124"/>
      <c r="DG532" s="124"/>
      <c r="DH532" s="124"/>
      <c r="DI532" s="124"/>
      <c r="DJ532" s="124"/>
      <c r="DK532" s="124"/>
      <c r="DL532" s="124"/>
      <c r="DM532" s="124"/>
      <c r="DN532" s="124"/>
      <c r="DO532" s="124"/>
      <c r="DP532" s="124"/>
      <c r="DQ532" s="124"/>
      <c r="DR532" s="124"/>
      <c r="DS532" s="124"/>
      <c r="DT532" s="124"/>
      <c r="DU532" s="124"/>
      <c r="DV532" s="124"/>
      <c r="DW532" s="124"/>
      <c r="DX532" s="124"/>
      <c r="DY532" s="124"/>
      <c r="DZ532" s="124"/>
      <c r="EA532" s="124"/>
      <c r="EB532" s="124"/>
      <c r="EC532" s="124"/>
      <c r="ED532" s="124"/>
      <c r="EE532" s="124"/>
      <c r="EF532" s="124"/>
      <c r="EG532" s="124"/>
      <c r="EH532" s="124"/>
      <c r="EI532" s="124"/>
      <c r="EJ532" s="124"/>
      <c r="EK532" s="124"/>
      <c r="EL532" s="124"/>
      <c r="EM532" s="124"/>
      <c r="EN532" s="124"/>
      <c r="EO532" s="124"/>
      <c r="EP532" s="124"/>
      <c r="EQ532" s="124"/>
      <c r="ER532" s="124"/>
      <c r="ES532" s="124"/>
      <c r="ET532" s="124"/>
      <c r="EU532" s="124"/>
      <c r="EV532" s="124"/>
      <c r="EW532" s="124"/>
      <c r="EX532" s="124"/>
      <c r="EY532" s="124"/>
      <c r="EZ532" s="124"/>
      <c r="FA532" s="124"/>
      <c r="FB532" s="124"/>
      <c r="FC532" s="124"/>
      <c r="FD532" s="124"/>
      <c r="FE532" s="124"/>
      <c r="FF532" s="124"/>
      <c r="FG532" s="124"/>
      <c r="FH532" s="124"/>
      <c r="FI532" s="124"/>
      <c r="FJ532" s="124"/>
      <c r="FK532" s="124"/>
      <c r="FL532" s="124"/>
      <c r="FM532" s="124"/>
      <c r="FN532" s="124"/>
      <c r="FO532" s="124"/>
      <c r="FP532" s="124"/>
      <c r="FQ532" s="124"/>
      <c r="FR532" s="124"/>
      <c r="FS532" s="124"/>
      <c r="FT532" s="124"/>
      <c r="FU532" s="124"/>
      <c r="FV532" s="124"/>
      <c r="FW532" s="124"/>
      <c r="FX532" s="124"/>
      <c r="FY532" s="124"/>
      <c r="FZ532" s="124"/>
      <c r="GA532" s="124"/>
      <c r="GB532" s="124"/>
      <c r="GC532" s="124"/>
      <c r="GD532" s="124"/>
      <c r="GE532" s="124"/>
      <c r="GF532" s="124"/>
      <c r="GG532" s="124"/>
      <c r="GH532" s="124"/>
      <c r="GI532" s="124"/>
      <c r="GJ532" s="124"/>
      <c r="GK532" s="124"/>
      <c r="GL532" s="124"/>
      <c r="GM532" s="124"/>
      <c r="GN532" s="124"/>
      <c r="GO532" s="124"/>
      <c r="GP532" s="124"/>
      <c r="GQ532" s="124"/>
      <c r="GR532" s="124"/>
      <c r="GS532" s="124"/>
      <c r="GT532" s="124"/>
      <c r="GU532" s="124"/>
      <c r="GV532" s="124"/>
      <c r="GW532" s="124"/>
      <c r="GX532" s="124"/>
      <c r="GY532" s="124"/>
      <c r="GZ532" s="124"/>
      <c r="HA532" s="124"/>
      <c r="HB532" s="124"/>
      <c r="HC532" s="124"/>
      <c r="HD532" s="124"/>
      <c r="HE532" s="124"/>
      <c r="HF532" s="124"/>
      <c r="HG532" s="124"/>
      <c r="HH532" s="124"/>
      <c r="HI532" s="124"/>
      <c r="HJ532" s="124"/>
      <c r="HK532" s="124"/>
      <c r="HL532" s="124"/>
      <c r="HM532" s="124"/>
      <c r="HN532" s="124"/>
      <c r="HO532" s="124"/>
      <c r="HP532" s="124"/>
      <c r="HQ532" s="124"/>
    </row>
    <row r="533" spans="1:242" s="122" customFormat="1" ht="15" customHeight="1">
      <c r="A533" s="93" t="s">
        <v>2349</v>
      </c>
      <c r="B533" s="111" t="s">
        <v>2350</v>
      </c>
      <c r="C533" s="94" t="s">
        <v>249</v>
      </c>
      <c r="D533" s="58">
        <v>1619765.96</v>
      </c>
      <c r="E533" s="58">
        <v>1865840.41</v>
      </c>
      <c r="F533" s="58">
        <v>2280573.9500000002</v>
      </c>
      <c r="G533" s="58">
        <v>1791438.9</v>
      </c>
      <c r="H533" s="58">
        <v>2135720.7000000002</v>
      </c>
      <c r="I533" s="58"/>
      <c r="J533" s="58"/>
      <c r="K533" s="58"/>
      <c r="L533" s="58"/>
      <c r="M533" s="58"/>
      <c r="N533" s="58"/>
      <c r="O533" s="58"/>
      <c r="P533" s="58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  <c r="CI533" s="124"/>
      <c r="CJ533" s="124"/>
      <c r="CK533" s="124"/>
      <c r="CL533" s="124"/>
      <c r="CM533" s="124"/>
      <c r="CN533" s="124"/>
      <c r="CO533" s="124"/>
      <c r="CP533" s="124"/>
      <c r="CQ533" s="124"/>
      <c r="CR533" s="124"/>
      <c r="CS533" s="124"/>
      <c r="CT533" s="124"/>
      <c r="CU533" s="124"/>
      <c r="CV533" s="124"/>
      <c r="CW533" s="124"/>
      <c r="CX533" s="124"/>
      <c r="CY533" s="124"/>
      <c r="CZ533" s="124"/>
      <c r="DA533" s="124"/>
      <c r="DB533" s="124"/>
      <c r="DC533" s="124"/>
      <c r="DD533" s="124"/>
      <c r="DE533" s="124"/>
      <c r="DF533" s="124"/>
      <c r="DG533" s="124"/>
      <c r="DH533" s="124"/>
      <c r="DI533" s="124"/>
      <c r="DJ533" s="124"/>
      <c r="DK533" s="124"/>
      <c r="DL533" s="124"/>
      <c r="DM533" s="124"/>
      <c r="DN533" s="124"/>
      <c r="DO533" s="124"/>
      <c r="DP533" s="124"/>
      <c r="DQ533" s="124"/>
      <c r="DR533" s="124"/>
      <c r="DS533" s="124"/>
      <c r="DT533" s="124"/>
      <c r="DU533" s="124"/>
      <c r="DV533" s="124"/>
      <c r="DW533" s="124"/>
      <c r="DX533" s="124"/>
      <c r="DY533" s="124"/>
      <c r="DZ533" s="124"/>
      <c r="EA533" s="124"/>
      <c r="EB533" s="124"/>
      <c r="EC533" s="124"/>
      <c r="ED533" s="124"/>
      <c r="EE533" s="124"/>
      <c r="EF533" s="124"/>
      <c r="EG533" s="124"/>
      <c r="EH533" s="124"/>
      <c r="EI533" s="124"/>
      <c r="EJ533" s="124"/>
      <c r="EK533" s="124"/>
      <c r="EL533" s="124"/>
      <c r="EM533" s="124"/>
      <c r="EN533" s="124"/>
      <c r="EO533" s="124"/>
      <c r="EP533" s="124"/>
      <c r="EQ533" s="124"/>
      <c r="ER533" s="124"/>
      <c r="ES533" s="124"/>
      <c r="ET533" s="124"/>
      <c r="EU533" s="124"/>
      <c r="EV533" s="124"/>
      <c r="EW533" s="124"/>
      <c r="EX533" s="124"/>
      <c r="EY533" s="124"/>
      <c r="EZ533" s="124"/>
      <c r="FA533" s="124"/>
      <c r="FB533" s="124"/>
      <c r="FC533" s="124"/>
      <c r="FD533" s="124"/>
      <c r="FE533" s="124"/>
      <c r="FF533" s="124"/>
      <c r="FG533" s="124"/>
      <c r="FH533" s="124"/>
      <c r="FI533" s="124"/>
      <c r="FJ533" s="124"/>
      <c r="FK533" s="124"/>
      <c r="FL533" s="124"/>
      <c r="FM533" s="124"/>
      <c r="FN533" s="124"/>
      <c r="FO533" s="124"/>
      <c r="FP533" s="124"/>
      <c r="FQ533" s="124"/>
      <c r="FR533" s="124"/>
      <c r="FS533" s="124"/>
      <c r="FT533" s="124"/>
      <c r="FU533" s="124"/>
      <c r="FV533" s="124"/>
      <c r="FW533" s="124"/>
      <c r="FX533" s="124"/>
      <c r="FY533" s="124"/>
      <c r="FZ533" s="124"/>
      <c r="GA533" s="124"/>
      <c r="GB533" s="124"/>
      <c r="GC533" s="124"/>
      <c r="GD533" s="124"/>
      <c r="GE533" s="124"/>
      <c r="GF533" s="124"/>
      <c r="GG533" s="124"/>
      <c r="GH533" s="124"/>
      <c r="GI533" s="124"/>
      <c r="GJ533" s="124"/>
      <c r="GK533" s="124"/>
      <c r="GL533" s="124"/>
      <c r="GM533" s="124"/>
      <c r="GN533" s="124"/>
      <c r="GO533" s="124"/>
      <c r="GP533" s="124"/>
      <c r="GQ533" s="124"/>
      <c r="GR533" s="124"/>
      <c r="GS533" s="124"/>
      <c r="GT533" s="124"/>
      <c r="GU533" s="124"/>
      <c r="GV533" s="124"/>
      <c r="GW533" s="124"/>
      <c r="GX533" s="124"/>
      <c r="GY533" s="124"/>
      <c r="GZ533" s="124"/>
      <c r="HA533" s="124"/>
      <c r="HB533" s="124"/>
      <c r="HC533" s="124"/>
      <c r="HD533" s="124"/>
      <c r="HE533" s="124"/>
      <c r="HF533" s="124"/>
      <c r="HG533" s="124"/>
      <c r="HH533" s="124"/>
      <c r="HI533" s="124"/>
      <c r="HJ533" s="124"/>
      <c r="HK533" s="124"/>
      <c r="HL533" s="124"/>
      <c r="HM533" s="124"/>
      <c r="HN533" s="124"/>
      <c r="HO533" s="124"/>
      <c r="HP533" s="124"/>
      <c r="HQ533" s="124"/>
    </row>
    <row r="534" spans="1:242" s="122" customFormat="1">
      <c r="A534" s="95" t="s">
        <v>2351</v>
      </c>
      <c r="B534" s="110" t="s">
        <v>2352</v>
      </c>
      <c r="C534" s="123"/>
      <c r="D534" s="56">
        <f t="shared" ref="D534:P534" si="423">D535</f>
        <v>10158022.130000001</v>
      </c>
      <c r="E534" s="56">
        <f t="shared" si="423"/>
        <v>3436266.2200000007</v>
      </c>
      <c r="F534" s="56">
        <f t="shared" si="423"/>
        <v>4489825.71</v>
      </c>
      <c r="G534" s="56">
        <f t="shared" si="423"/>
        <v>10339276.09</v>
      </c>
      <c r="H534" s="56">
        <f t="shared" si="423"/>
        <v>4548353.7700000005</v>
      </c>
      <c r="I534" s="56">
        <f t="shared" si="423"/>
        <v>0</v>
      </c>
      <c r="J534" s="56">
        <f t="shared" si="423"/>
        <v>0</v>
      </c>
      <c r="K534" s="56">
        <f t="shared" si="423"/>
        <v>0</v>
      </c>
      <c r="L534" s="56">
        <f t="shared" si="423"/>
        <v>0</v>
      </c>
      <c r="M534" s="56">
        <f t="shared" si="423"/>
        <v>0</v>
      </c>
      <c r="N534" s="56">
        <f t="shared" si="423"/>
        <v>0</v>
      </c>
      <c r="O534" s="56">
        <f t="shared" si="423"/>
        <v>0</v>
      </c>
      <c r="P534" s="56">
        <f t="shared" si="423"/>
        <v>0</v>
      </c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  <c r="AD534" s="124"/>
      <c r="AE534" s="124"/>
      <c r="AF534" s="124"/>
      <c r="AG534" s="124"/>
      <c r="AH534" s="124"/>
      <c r="AI534" s="124"/>
      <c r="AJ534" s="124"/>
      <c r="AK534" s="124"/>
      <c r="AL534" s="124"/>
      <c r="AM534" s="124"/>
      <c r="AN534" s="124"/>
      <c r="AO534" s="124"/>
      <c r="AP534" s="124"/>
      <c r="AQ534" s="124"/>
      <c r="AR534" s="124"/>
      <c r="AS534" s="124"/>
      <c r="AT534" s="124"/>
      <c r="AU534" s="124"/>
      <c r="AV534" s="124"/>
      <c r="AW534" s="124"/>
      <c r="AX534" s="124"/>
      <c r="AY534" s="124"/>
      <c r="AZ534" s="124"/>
      <c r="BA534" s="124"/>
      <c r="BB534" s="124"/>
      <c r="BC534" s="124"/>
      <c r="BD534" s="124"/>
      <c r="BE534" s="124"/>
      <c r="BF534" s="124"/>
      <c r="BG534" s="124"/>
      <c r="BH534" s="124"/>
      <c r="BI534" s="124"/>
      <c r="BJ534" s="124"/>
      <c r="BK534" s="124"/>
      <c r="BL534" s="124"/>
      <c r="BM534" s="124"/>
      <c r="BN534" s="124"/>
      <c r="BO534" s="124"/>
      <c r="BP534" s="124"/>
      <c r="BQ534" s="124"/>
      <c r="BR534" s="124"/>
      <c r="BS534" s="124"/>
      <c r="BT534" s="124"/>
      <c r="BU534" s="124"/>
      <c r="BV534" s="124"/>
      <c r="BW534" s="124"/>
      <c r="BX534" s="124"/>
      <c r="BY534" s="124"/>
      <c r="BZ534" s="124"/>
      <c r="CA534" s="124"/>
      <c r="CB534" s="124"/>
      <c r="CC534" s="124"/>
      <c r="CD534" s="124"/>
      <c r="CE534" s="124"/>
      <c r="CF534" s="124"/>
      <c r="CG534" s="124"/>
      <c r="CH534" s="124"/>
      <c r="CI534" s="124"/>
      <c r="CJ534" s="124"/>
      <c r="CK534" s="124"/>
      <c r="CL534" s="124"/>
      <c r="CM534" s="124"/>
      <c r="CN534" s="124"/>
      <c r="CO534" s="124"/>
      <c r="CP534" s="124"/>
      <c r="CQ534" s="124"/>
      <c r="CR534" s="124"/>
      <c r="CS534" s="124"/>
      <c r="CT534" s="124"/>
      <c r="CU534" s="124"/>
      <c r="CV534" s="124"/>
      <c r="CW534" s="124"/>
      <c r="CX534" s="124"/>
      <c r="CY534" s="124"/>
      <c r="CZ534" s="124"/>
      <c r="DA534" s="124"/>
      <c r="DB534" s="124"/>
      <c r="DC534" s="124"/>
      <c r="DD534" s="124"/>
      <c r="DE534" s="124"/>
      <c r="DF534" s="124"/>
      <c r="DG534" s="124"/>
      <c r="DH534" s="124"/>
      <c r="DI534" s="124"/>
      <c r="DJ534" s="124"/>
      <c r="DK534" s="124"/>
      <c r="DL534" s="124"/>
      <c r="DM534" s="124"/>
      <c r="DN534" s="124"/>
      <c r="DO534" s="124"/>
      <c r="DP534" s="124"/>
      <c r="DQ534" s="124"/>
      <c r="DR534" s="124"/>
      <c r="DS534" s="124"/>
      <c r="DT534" s="124"/>
      <c r="DU534" s="124"/>
      <c r="DV534" s="124"/>
      <c r="DW534" s="124"/>
      <c r="DX534" s="124"/>
      <c r="DY534" s="124"/>
      <c r="DZ534" s="124"/>
      <c r="EA534" s="124"/>
      <c r="EB534" s="124"/>
      <c r="EC534" s="124"/>
      <c r="ED534" s="124"/>
      <c r="EE534" s="124"/>
      <c r="EF534" s="124"/>
      <c r="EG534" s="124"/>
      <c r="EH534" s="124"/>
      <c r="EI534" s="124"/>
      <c r="EJ534" s="124"/>
      <c r="EK534" s="124"/>
      <c r="EL534" s="124"/>
      <c r="EM534" s="124"/>
      <c r="EN534" s="124"/>
      <c r="EO534" s="124"/>
      <c r="EP534" s="124"/>
      <c r="EQ534" s="124"/>
      <c r="ER534" s="124"/>
      <c r="ES534" s="124"/>
      <c r="ET534" s="124"/>
      <c r="EU534" s="124"/>
      <c r="EV534" s="124"/>
      <c r="EW534" s="124"/>
      <c r="EX534" s="124"/>
      <c r="EY534" s="124"/>
      <c r="EZ534" s="124"/>
      <c r="FA534" s="124"/>
      <c r="FB534" s="124"/>
      <c r="FC534" s="124"/>
      <c r="FD534" s="124"/>
      <c r="FE534" s="124"/>
      <c r="FF534" s="124"/>
      <c r="FG534" s="124"/>
      <c r="FH534" s="124"/>
      <c r="FI534" s="124"/>
      <c r="FJ534" s="124"/>
      <c r="FK534" s="124"/>
      <c r="FL534" s="124"/>
      <c r="FM534" s="124"/>
      <c r="FN534" s="124"/>
      <c r="FO534" s="124"/>
      <c r="FP534" s="124"/>
      <c r="FQ534" s="124"/>
      <c r="FR534" s="124"/>
      <c r="FS534" s="124"/>
      <c r="FT534" s="124"/>
      <c r="FU534" s="124"/>
      <c r="FV534" s="124"/>
      <c r="FW534" s="124"/>
      <c r="FX534" s="124"/>
      <c r="FY534" s="124"/>
      <c r="FZ534" s="124"/>
      <c r="GA534" s="124"/>
      <c r="GB534" s="124"/>
      <c r="GC534" s="124"/>
      <c r="GD534" s="124"/>
      <c r="GE534" s="124"/>
      <c r="GF534" s="124"/>
      <c r="GG534" s="124"/>
      <c r="GH534" s="124"/>
      <c r="GI534" s="124"/>
      <c r="GJ534" s="124"/>
      <c r="GK534" s="124"/>
      <c r="GL534" s="124"/>
      <c r="GM534" s="124"/>
      <c r="GN534" s="124"/>
      <c r="GO534" s="124"/>
      <c r="GP534" s="124"/>
      <c r="GQ534" s="124"/>
      <c r="GR534" s="124"/>
      <c r="GS534" s="124"/>
      <c r="GT534" s="124"/>
      <c r="GU534" s="124"/>
      <c r="GV534" s="124"/>
      <c r="GW534" s="124"/>
      <c r="GX534" s="124"/>
      <c r="GY534" s="124"/>
      <c r="GZ534" s="124"/>
      <c r="HA534" s="124"/>
      <c r="HB534" s="124"/>
      <c r="HC534" s="124"/>
      <c r="HD534" s="124"/>
      <c r="HE534" s="124"/>
      <c r="HF534" s="124"/>
      <c r="HG534" s="124"/>
      <c r="HH534" s="124"/>
      <c r="HI534" s="124"/>
      <c r="HJ534" s="124"/>
      <c r="HK534" s="124"/>
      <c r="HL534" s="124"/>
      <c r="HM534" s="124"/>
      <c r="HN534" s="124"/>
      <c r="HO534" s="124"/>
      <c r="HP534" s="124"/>
      <c r="HQ534" s="124"/>
    </row>
    <row r="535" spans="1:242" s="122" customFormat="1">
      <c r="A535" s="95" t="s">
        <v>2353</v>
      </c>
      <c r="B535" s="110" t="s">
        <v>2354</v>
      </c>
      <c r="C535" s="123"/>
      <c r="D535" s="56">
        <f t="shared" ref="D535:J535" si="424">SUM(D536:D539)</f>
        <v>10158022.130000001</v>
      </c>
      <c r="E535" s="56">
        <f t="shared" si="424"/>
        <v>3436266.2200000007</v>
      </c>
      <c r="F535" s="56">
        <f t="shared" si="424"/>
        <v>4489825.71</v>
      </c>
      <c r="G535" s="56">
        <f t="shared" si="424"/>
        <v>10339276.09</v>
      </c>
      <c r="H535" s="56">
        <f t="shared" si="424"/>
        <v>4548353.7700000005</v>
      </c>
      <c r="I535" s="56">
        <f t="shared" si="424"/>
        <v>0</v>
      </c>
      <c r="J535" s="56">
        <f t="shared" si="424"/>
        <v>0</v>
      </c>
      <c r="K535" s="56">
        <f t="shared" ref="K535:P535" si="425">SUM(K536:K539)</f>
        <v>0</v>
      </c>
      <c r="L535" s="56">
        <f t="shared" si="425"/>
        <v>0</v>
      </c>
      <c r="M535" s="56">
        <f t="shared" si="425"/>
        <v>0</v>
      </c>
      <c r="N535" s="56">
        <f t="shared" si="425"/>
        <v>0</v>
      </c>
      <c r="O535" s="56">
        <f t="shared" si="425"/>
        <v>0</v>
      </c>
      <c r="P535" s="56">
        <f t="shared" si="425"/>
        <v>0</v>
      </c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  <c r="AD535" s="124"/>
      <c r="AE535" s="124"/>
      <c r="AF535" s="124"/>
      <c r="AG535" s="124"/>
      <c r="AH535" s="124"/>
      <c r="AI535" s="124"/>
      <c r="AJ535" s="124"/>
      <c r="AK535" s="124"/>
      <c r="AL535" s="124"/>
      <c r="AM535" s="124"/>
      <c r="AN535" s="124"/>
      <c r="AO535" s="124"/>
      <c r="AP535" s="124"/>
      <c r="AQ535" s="124"/>
      <c r="AR535" s="124"/>
      <c r="AS535" s="124"/>
      <c r="AT535" s="124"/>
      <c r="AU535" s="124"/>
      <c r="AV535" s="124"/>
      <c r="AW535" s="124"/>
      <c r="AX535" s="124"/>
      <c r="AY535" s="124"/>
      <c r="AZ535" s="124"/>
      <c r="BA535" s="124"/>
      <c r="BB535" s="124"/>
      <c r="BC535" s="124"/>
      <c r="BD535" s="124"/>
      <c r="BE535" s="124"/>
      <c r="BF535" s="124"/>
      <c r="BG535" s="124"/>
      <c r="BH535" s="124"/>
      <c r="BI535" s="124"/>
      <c r="BJ535" s="124"/>
      <c r="BK535" s="124"/>
      <c r="BL535" s="124"/>
      <c r="BM535" s="124"/>
      <c r="BN535" s="124"/>
      <c r="BO535" s="124"/>
      <c r="BP535" s="124"/>
      <c r="BQ535" s="124"/>
      <c r="BR535" s="124"/>
      <c r="BS535" s="124"/>
      <c r="BT535" s="124"/>
      <c r="BU535" s="124"/>
      <c r="BV535" s="124"/>
      <c r="BW535" s="124"/>
      <c r="BX535" s="124"/>
      <c r="BY535" s="124"/>
      <c r="BZ535" s="124"/>
      <c r="CA535" s="124"/>
      <c r="CB535" s="124"/>
      <c r="CC535" s="124"/>
      <c r="CD535" s="124"/>
      <c r="CE535" s="124"/>
      <c r="CF535" s="124"/>
      <c r="CG535" s="124"/>
      <c r="CH535" s="124"/>
      <c r="CI535" s="124"/>
      <c r="CJ535" s="124"/>
      <c r="CK535" s="124"/>
      <c r="CL535" s="124"/>
      <c r="CM535" s="124"/>
      <c r="CN535" s="124"/>
      <c r="CO535" s="124"/>
      <c r="CP535" s="124"/>
      <c r="CQ535" s="124"/>
      <c r="CR535" s="124"/>
      <c r="CS535" s="124"/>
      <c r="CT535" s="124"/>
      <c r="CU535" s="124"/>
      <c r="CV535" s="124"/>
      <c r="CW535" s="124"/>
      <c r="CX535" s="124"/>
      <c r="CY535" s="124"/>
      <c r="CZ535" s="124"/>
      <c r="DA535" s="124"/>
      <c r="DB535" s="124"/>
      <c r="DC535" s="124"/>
      <c r="DD535" s="124"/>
      <c r="DE535" s="124"/>
      <c r="DF535" s="124"/>
      <c r="DG535" s="124"/>
      <c r="DH535" s="124"/>
      <c r="DI535" s="124"/>
      <c r="DJ535" s="124"/>
      <c r="DK535" s="124"/>
      <c r="DL535" s="124"/>
      <c r="DM535" s="124"/>
      <c r="DN535" s="124"/>
      <c r="DO535" s="124"/>
      <c r="DP535" s="124"/>
      <c r="DQ535" s="124"/>
      <c r="DR535" s="124"/>
      <c r="DS535" s="124"/>
      <c r="DT535" s="124"/>
      <c r="DU535" s="124"/>
      <c r="DV535" s="124"/>
      <c r="DW535" s="124"/>
      <c r="DX535" s="124"/>
      <c r="DY535" s="124"/>
      <c r="DZ535" s="124"/>
      <c r="EA535" s="124"/>
      <c r="EB535" s="124"/>
      <c r="EC535" s="124"/>
      <c r="ED535" s="124"/>
      <c r="EE535" s="124"/>
      <c r="EF535" s="124"/>
      <c r="EG535" s="124"/>
      <c r="EH535" s="124"/>
      <c r="EI535" s="124"/>
      <c r="EJ535" s="124"/>
      <c r="EK535" s="124"/>
      <c r="EL535" s="124"/>
      <c r="EM535" s="124"/>
      <c r="EN535" s="124"/>
      <c r="EO535" s="124"/>
      <c r="EP535" s="124"/>
      <c r="EQ535" s="124"/>
      <c r="ER535" s="124"/>
      <c r="ES535" s="124"/>
      <c r="ET535" s="124"/>
      <c r="EU535" s="124"/>
      <c r="EV535" s="124"/>
      <c r="EW535" s="124"/>
      <c r="EX535" s="124"/>
      <c r="EY535" s="124"/>
      <c r="EZ535" s="124"/>
      <c r="FA535" s="124"/>
      <c r="FB535" s="124"/>
      <c r="FC535" s="124"/>
      <c r="FD535" s="124"/>
      <c r="FE535" s="124"/>
      <c r="FF535" s="124"/>
      <c r="FG535" s="124"/>
      <c r="FH535" s="124"/>
      <c r="FI535" s="124"/>
      <c r="FJ535" s="124"/>
      <c r="FK535" s="124"/>
      <c r="FL535" s="124"/>
      <c r="FM535" s="124"/>
      <c r="FN535" s="124"/>
      <c r="FO535" s="124"/>
      <c r="FP535" s="124"/>
      <c r="FQ535" s="124"/>
      <c r="FR535" s="124"/>
      <c r="FS535" s="124"/>
      <c r="FT535" s="124"/>
      <c r="FU535" s="124"/>
      <c r="FV535" s="124"/>
      <c r="FW535" s="124"/>
      <c r="FX535" s="124"/>
      <c r="FY535" s="124"/>
      <c r="FZ535" s="124"/>
      <c r="GA535" s="124"/>
      <c r="GB535" s="124"/>
      <c r="GC535" s="124"/>
      <c r="GD535" s="124"/>
      <c r="GE535" s="124"/>
      <c r="GF535" s="124"/>
      <c r="GG535" s="124"/>
      <c r="GH535" s="124"/>
      <c r="GI535" s="124"/>
      <c r="GJ535" s="124"/>
      <c r="GK535" s="124"/>
      <c r="GL535" s="124"/>
      <c r="GM535" s="124"/>
      <c r="GN535" s="124"/>
      <c r="GO535" s="124"/>
      <c r="GP535" s="124"/>
      <c r="GQ535" s="124"/>
      <c r="GR535" s="124"/>
      <c r="GS535" s="124"/>
      <c r="GT535" s="124"/>
      <c r="GU535" s="124"/>
      <c r="GV535" s="124"/>
      <c r="GW535" s="124"/>
      <c r="GX535" s="124"/>
      <c r="GY535" s="124"/>
      <c r="GZ535" s="124"/>
      <c r="HA535" s="124"/>
      <c r="HB535" s="124"/>
      <c r="HC535" s="124"/>
      <c r="HD535" s="124"/>
      <c r="HE535" s="124"/>
      <c r="HF535" s="124"/>
      <c r="HG535" s="124"/>
      <c r="HH535" s="124"/>
      <c r="HI535" s="124"/>
      <c r="HJ535" s="124"/>
      <c r="HK535" s="124"/>
      <c r="HL535" s="124"/>
      <c r="HM535" s="124"/>
      <c r="HN535" s="124"/>
      <c r="HO535" s="124"/>
      <c r="HP535" s="124"/>
      <c r="HQ535" s="124"/>
    </row>
    <row r="536" spans="1:242" s="122" customFormat="1">
      <c r="A536" s="93" t="s">
        <v>2355</v>
      </c>
      <c r="B536" s="111" t="s">
        <v>2356</v>
      </c>
      <c r="C536" s="123" t="s">
        <v>29</v>
      </c>
      <c r="D536" s="58">
        <v>6094813.1100000003</v>
      </c>
      <c r="E536" s="58">
        <v>2061759.61</v>
      </c>
      <c r="F536" s="58">
        <v>2693895.33</v>
      </c>
      <c r="G536" s="58">
        <v>6203565.6200000001</v>
      </c>
      <c r="H536" s="58">
        <v>2729012.25</v>
      </c>
      <c r="I536" s="58"/>
      <c r="J536" s="58"/>
      <c r="K536" s="58"/>
      <c r="L536" s="58"/>
      <c r="M536" s="58"/>
      <c r="N536" s="58"/>
      <c r="O536" s="58"/>
      <c r="P536" s="58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  <c r="AD536" s="124"/>
      <c r="AE536" s="124"/>
      <c r="AF536" s="124"/>
      <c r="AG536" s="124"/>
      <c r="AH536" s="124"/>
      <c r="AI536" s="124"/>
      <c r="AJ536" s="124"/>
      <c r="AK536" s="124"/>
      <c r="AL536" s="124"/>
      <c r="AM536" s="124"/>
      <c r="AN536" s="124"/>
      <c r="AO536" s="124"/>
      <c r="AP536" s="124"/>
      <c r="AQ536" s="124"/>
      <c r="AR536" s="124"/>
      <c r="AS536" s="124"/>
      <c r="AT536" s="124"/>
      <c r="AU536" s="124"/>
      <c r="AV536" s="124"/>
      <c r="AW536" s="124"/>
      <c r="AX536" s="124"/>
      <c r="AY536" s="124"/>
      <c r="AZ536" s="124"/>
      <c r="BA536" s="124"/>
      <c r="BB536" s="124"/>
      <c r="BC536" s="124"/>
      <c r="BD536" s="124"/>
      <c r="BE536" s="124"/>
      <c r="BF536" s="124"/>
      <c r="BG536" s="124"/>
      <c r="BH536" s="124"/>
      <c r="BI536" s="124"/>
      <c r="BJ536" s="124"/>
      <c r="BK536" s="124"/>
      <c r="BL536" s="124"/>
      <c r="BM536" s="124"/>
      <c r="BN536" s="124"/>
      <c r="BO536" s="124"/>
      <c r="BP536" s="124"/>
      <c r="BQ536" s="124"/>
      <c r="BR536" s="124"/>
      <c r="BS536" s="124"/>
      <c r="BT536" s="124"/>
      <c r="BU536" s="124"/>
      <c r="BV536" s="124"/>
      <c r="BW536" s="124"/>
      <c r="BX536" s="124"/>
      <c r="BY536" s="124"/>
      <c r="BZ536" s="124"/>
      <c r="CA536" s="124"/>
      <c r="CB536" s="124"/>
      <c r="CC536" s="124"/>
      <c r="CD536" s="124"/>
      <c r="CE536" s="124"/>
      <c r="CF536" s="124"/>
      <c r="CG536" s="124"/>
      <c r="CH536" s="124"/>
      <c r="CI536" s="124"/>
      <c r="CJ536" s="124"/>
      <c r="CK536" s="124"/>
      <c r="CL536" s="124"/>
      <c r="CM536" s="124"/>
      <c r="CN536" s="124"/>
      <c r="CO536" s="124"/>
      <c r="CP536" s="124"/>
      <c r="CQ536" s="124"/>
      <c r="CR536" s="124"/>
      <c r="CS536" s="124"/>
      <c r="CT536" s="124"/>
      <c r="CU536" s="124"/>
      <c r="CV536" s="124"/>
      <c r="CW536" s="124"/>
      <c r="CX536" s="124"/>
      <c r="CY536" s="124"/>
      <c r="CZ536" s="124"/>
      <c r="DA536" s="124"/>
      <c r="DB536" s="124"/>
      <c r="DC536" s="124"/>
      <c r="DD536" s="124"/>
      <c r="DE536" s="124"/>
      <c r="DF536" s="124"/>
      <c r="DG536" s="124"/>
      <c r="DH536" s="124"/>
      <c r="DI536" s="124"/>
      <c r="DJ536" s="124"/>
      <c r="DK536" s="124"/>
      <c r="DL536" s="124"/>
      <c r="DM536" s="124"/>
      <c r="DN536" s="124"/>
      <c r="DO536" s="124"/>
      <c r="DP536" s="124"/>
      <c r="DQ536" s="124"/>
      <c r="DR536" s="124"/>
      <c r="DS536" s="124"/>
      <c r="DT536" s="124"/>
      <c r="DU536" s="124"/>
      <c r="DV536" s="124"/>
      <c r="DW536" s="124"/>
      <c r="DX536" s="124"/>
      <c r="DY536" s="124"/>
      <c r="DZ536" s="124"/>
      <c r="EA536" s="124"/>
      <c r="EB536" s="124"/>
      <c r="EC536" s="124"/>
      <c r="ED536" s="124"/>
      <c r="EE536" s="124"/>
      <c r="EF536" s="124"/>
      <c r="EG536" s="124"/>
      <c r="EH536" s="124"/>
      <c r="EI536" s="124"/>
      <c r="EJ536" s="124"/>
      <c r="EK536" s="124"/>
      <c r="EL536" s="124"/>
      <c r="EM536" s="124"/>
      <c r="EN536" s="124"/>
      <c r="EO536" s="124"/>
      <c r="EP536" s="124"/>
      <c r="EQ536" s="124"/>
      <c r="ER536" s="124"/>
      <c r="ES536" s="124"/>
      <c r="ET536" s="124"/>
      <c r="EU536" s="124"/>
      <c r="EV536" s="124"/>
      <c r="EW536" s="124"/>
      <c r="EX536" s="124"/>
      <c r="EY536" s="124"/>
      <c r="EZ536" s="124"/>
      <c r="FA536" s="124"/>
      <c r="FB536" s="124"/>
      <c r="FC536" s="124"/>
      <c r="FD536" s="124"/>
      <c r="FE536" s="124"/>
      <c r="FF536" s="124"/>
      <c r="FG536" s="124"/>
      <c r="FH536" s="124"/>
      <c r="FI536" s="124"/>
      <c r="FJ536" s="124"/>
      <c r="FK536" s="124"/>
      <c r="FL536" s="124"/>
      <c r="FM536" s="124"/>
      <c r="FN536" s="124"/>
      <c r="FO536" s="124"/>
      <c r="FP536" s="124"/>
      <c r="FQ536" s="124"/>
      <c r="FR536" s="124"/>
      <c r="FS536" s="124"/>
      <c r="FT536" s="124"/>
      <c r="FU536" s="124"/>
      <c r="FV536" s="124"/>
      <c r="FW536" s="124"/>
      <c r="FX536" s="124"/>
      <c r="FY536" s="124"/>
      <c r="FZ536" s="124"/>
      <c r="GA536" s="124"/>
      <c r="GB536" s="124"/>
      <c r="GC536" s="124"/>
      <c r="GD536" s="124"/>
      <c r="GE536" s="124"/>
      <c r="GF536" s="124"/>
      <c r="GG536" s="124"/>
      <c r="GH536" s="124"/>
      <c r="GI536" s="124"/>
      <c r="GJ536" s="124"/>
      <c r="GK536" s="124"/>
      <c r="GL536" s="124"/>
      <c r="GM536" s="124"/>
      <c r="GN536" s="124"/>
      <c r="GO536" s="124"/>
      <c r="GP536" s="124"/>
      <c r="GQ536" s="124"/>
      <c r="GR536" s="124"/>
      <c r="GS536" s="124"/>
      <c r="GT536" s="124"/>
      <c r="GU536" s="124"/>
      <c r="GV536" s="124"/>
      <c r="GW536" s="124"/>
      <c r="GX536" s="124"/>
      <c r="GY536" s="124"/>
      <c r="GZ536" s="124"/>
      <c r="HA536" s="124"/>
      <c r="HB536" s="124"/>
      <c r="HC536" s="124"/>
      <c r="HD536" s="124"/>
      <c r="HE536" s="124"/>
      <c r="HF536" s="124"/>
      <c r="HG536" s="124"/>
      <c r="HH536" s="124"/>
      <c r="HI536" s="124"/>
      <c r="HJ536" s="124"/>
      <c r="HK536" s="124"/>
      <c r="HL536" s="124"/>
      <c r="HM536" s="124"/>
      <c r="HN536" s="124"/>
      <c r="HO536" s="124"/>
      <c r="HP536" s="124"/>
      <c r="HQ536" s="124"/>
    </row>
    <row r="537" spans="1:242" s="122" customFormat="1">
      <c r="A537" s="93" t="s">
        <v>2357</v>
      </c>
      <c r="B537" s="111" t="s">
        <v>2358</v>
      </c>
      <c r="C537" s="123" t="s">
        <v>32</v>
      </c>
      <c r="D537" s="58">
        <v>507901.16</v>
      </c>
      <c r="E537" s="58">
        <v>171813.36</v>
      </c>
      <c r="F537" s="58">
        <v>224491.33</v>
      </c>
      <c r="G537" s="58">
        <v>516963.81</v>
      </c>
      <c r="H537" s="58">
        <v>227417.68</v>
      </c>
      <c r="I537" s="58"/>
      <c r="J537" s="58"/>
      <c r="K537" s="58"/>
      <c r="L537" s="58"/>
      <c r="M537" s="58"/>
      <c r="N537" s="58"/>
      <c r="O537" s="58"/>
      <c r="P537" s="58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  <c r="AD537" s="124"/>
      <c r="AE537" s="124"/>
      <c r="AF537" s="124"/>
      <c r="AG537" s="124"/>
      <c r="AH537" s="124"/>
      <c r="AI537" s="124"/>
      <c r="AJ537" s="124"/>
      <c r="AK537" s="124"/>
      <c r="AL537" s="124"/>
      <c r="AM537" s="124"/>
      <c r="AN537" s="124"/>
      <c r="AO537" s="124"/>
      <c r="AP537" s="124"/>
      <c r="AQ537" s="124"/>
      <c r="AR537" s="124"/>
      <c r="AS537" s="124"/>
      <c r="AT537" s="124"/>
      <c r="AU537" s="124"/>
      <c r="AV537" s="124"/>
      <c r="AW537" s="124"/>
      <c r="AX537" s="124"/>
      <c r="AY537" s="124"/>
      <c r="AZ537" s="124"/>
      <c r="BA537" s="124"/>
      <c r="BB537" s="124"/>
      <c r="BC537" s="124"/>
      <c r="BD537" s="124"/>
      <c r="BE537" s="124"/>
      <c r="BF537" s="124"/>
      <c r="BG537" s="124"/>
      <c r="BH537" s="124"/>
      <c r="BI537" s="124"/>
      <c r="BJ537" s="124"/>
      <c r="BK537" s="124"/>
      <c r="BL537" s="124"/>
      <c r="BM537" s="124"/>
      <c r="BN537" s="124"/>
      <c r="BO537" s="124"/>
      <c r="BP537" s="124"/>
      <c r="BQ537" s="124"/>
      <c r="BR537" s="124"/>
      <c r="BS537" s="124"/>
      <c r="BT537" s="124"/>
      <c r="BU537" s="124"/>
      <c r="BV537" s="124"/>
      <c r="BW537" s="124"/>
      <c r="BX537" s="124"/>
      <c r="BY537" s="124"/>
      <c r="BZ537" s="124"/>
      <c r="CA537" s="124"/>
      <c r="CB537" s="124"/>
      <c r="CC537" s="124"/>
      <c r="CD537" s="124"/>
      <c r="CE537" s="124"/>
      <c r="CF537" s="124"/>
      <c r="CG537" s="124"/>
      <c r="CH537" s="124"/>
      <c r="CI537" s="124"/>
      <c r="CJ537" s="124"/>
      <c r="CK537" s="124"/>
      <c r="CL537" s="124"/>
      <c r="CM537" s="124"/>
      <c r="CN537" s="124"/>
      <c r="CO537" s="124"/>
      <c r="CP537" s="124"/>
      <c r="CQ537" s="124"/>
      <c r="CR537" s="124"/>
      <c r="CS537" s="124"/>
      <c r="CT537" s="124"/>
      <c r="CU537" s="124"/>
      <c r="CV537" s="124"/>
      <c r="CW537" s="124"/>
      <c r="CX537" s="124"/>
      <c r="CY537" s="124"/>
      <c r="CZ537" s="124"/>
      <c r="DA537" s="124"/>
      <c r="DB537" s="124"/>
      <c r="DC537" s="124"/>
      <c r="DD537" s="124"/>
      <c r="DE537" s="124"/>
      <c r="DF537" s="124"/>
      <c r="DG537" s="124"/>
      <c r="DH537" s="124"/>
      <c r="DI537" s="124"/>
      <c r="DJ537" s="124"/>
      <c r="DK537" s="124"/>
      <c r="DL537" s="124"/>
      <c r="DM537" s="124"/>
      <c r="DN537" s="124"/>
      <c r="DO537" s="124"/>
      <c r="DP537" s="124"/>
      <c r="DQ537" s="124"/>
      <c r="DR537" s="124"/>
      <c r="DS537" s="124"/>
      <c r="DT537" s="124"/>
      <c r="DU537" s="124"/>
      <c r="DV537" s="124"/>
      <c r="DW537" s="124"/>
      <c r="DX537" s="124"/>
      <c r="DY537" s="124"/>
      <c r="DZ537" s="124"/>
      <c r="EA537" s="124"/>
      <c r="EB537" s="124"/>
      <c r="EC537" s="124"/>
      <c r="ED537" s="124"/>
      <c r="EE537" s="124"/>
      <c r="EF537" s="124"/>
      <c r="EG537" s="124"/>
      <c r="EH537" s="124"/>
      <c r="EI537" s="124"/>
      <c r="EJ537" s="124"/>
      <c r="EK537" s="124"/>
      <c r="EL537" s="124"/>
      <c r="EM537" s="124"/>
      <c r="EN537" s="124"/>
      <c r="EO537" s="124"/>
      <c r="EP537" s="124"/>
      <c r="EQ537" s="124"/>
      <c r="ER537" s="124"/>
      <c r="ES537" s="124"/>
      <c r="ET537" s="124"/>
      <c r="EU537" s="124"/>
      <c r="EV537" s="124"/>
      <c r="EW537" s="124"/>
      <c r="EX537" s="124"/>
      <c r="EY537" s="124"/>
      <c r="EZ537" s="124"/>
      <c r="FA537" s="124"/>
      <c r="FB537" s="124"/>
      <c r="FC537" s="124"/>
      <c r="FD537" s="124"/>
      <c r="FE537" s="124"/>
      <c r="FF537" s="124"/>
      <c r="FG537" s="124"/>
      <c r="FH537" s="124"/>
      <c r="FI537" s="124"/>
      <c r="FJ537" s="124"/>
      <c r="FK537" s="124"/>
      <c r="FL537" s="124"/>
      <c r="FM537" s="124"/>
      <c r="FN537" s="124"/>
      <c r="FO537" s="124"/>
      <c r="FP537" s="124"/>
      <c r="FQ537" s="124"/>
      <c r="FR537" s="124"/>
      <c r="FS537" s="124"/>
      <c r="FT537" s="124"/>
      <c r="FU537" s="124"/>
      <c r="FV537" s="124"/>
      <c r="FW537" s="124"/>
      <c r="FX537" s="124"/>
      <c r="FY537" s="124"/>
      <c r="FZ537" s="124"/>
      <c r="GA537" s="124"/>
      <c r="GB537" s="124"/>
      <c r="GC537" s="124"/>
      <c r="GD537" s="124"/>
      <c r="GE537" s="124"/>
      <c r="GF537" s="124"/>
      <c r="GG537" s="124"/>
      <c r="GH537" s="124"/>
      <c r="GI537" s="124"/>
      <c r="GJ537" s="124"/>
      <c r="GK537" s="124"/>
      <c r="GL537" s="124"/>
      <c r="GM537" s="124"/>
      <c r="GN537" s="124"/>
      <c r="GO537" s="124"/>
      <c r="GP537" s="124"/>
      <c r="GQ537" s="124"/>
      <c r="GR537" s="124"/>
      <c r="GS537" s="124"/>
      <c r="GT537" s="124"/>
      <c r="GU537" s="124"/>
      <c r="GV537" s="124"/>
      <c r="GW537" s="124"/>
      <c r="GX537" s="124"/>
      <c r="GY537" s="124"/>
      <c r="GZ537" s="124"/>
      <c r="HA537" s="124"/>
      <c r="HB537" s="124"/>
      <c r="HC537" s="124"/>
      <c r="HD537" s="124"/>
      <c r="HE537" s="124"/>
      <c r="HF537" s="124"/>
      <c r="HG537" s="124"/>
      <c r="HH537" s="124"/>
      <c r="HI537" s="124"/>
      <c r="HJ537" s="124"/>
      <c r="HK537" s="124"/>
      <c r="HL537" s="124"/>
      <c r="HM537" s="124"/>
      <c r="HN537" s="124"/>
      <c r="HO537" s="124"/>
      <c r="HP537" s="124"/>
      <c r="HQ537" s="124"/>
    </row>
    <row r="538" spans="1:242" s="124" customFormat="1">
      <c r="A538" s="93" t="s">
        <v>2359</v>
      </c>
      <c r="B538" s="111" t="s">
        <v>2360</v>
      </c>
      <c r="C538" s="123" t="s">
        <v>35</v>
      </c>
      <c r="D538" s="58">
        <v>1523703.39</v>
      </c>
      <c r="E538" s="58">
        <v>515439.97</v>
      </c>
      <c r="F538" s="58">
        <v>673473.87</v>
      </c>
      <c r="G538" s="58">
        <v>1550891.41</v>
      </c>
      <c r="H538" s="58">
        <v>682253.06</v>
      </c>
      <c r="I538" s="58"/>
      <c r="J538" s="58"/>
      <c r="K538" s="58"/>
      <c r="L538" s="58"/>
      <c r="M538" s="58"/>
      <c r="N538" s="58"/>
      <c r="O538" s="58"/>
      <c r="P538" s="58"/>
      <c r="HR538" s="122"/>
      <c r="HS538" s="122"/>
      <c r="HT538" s="122"/>
      <c r="HU538" s="122"/>
      <c r="HV538" s="122"/>
      <c r="HW538" s="122"/>
      <c r="HX538" s="122"/>
      <c r="HY538" s="122"/>
      <c r="HZ538" s="122"/>
      <c r="IA538" s="122"/>
      <c r="IB538" s="122"/>
      <c r="IC538" s="122"/>
      <c r="ID538" s="122"/>
      <c r="IE538" s="122"/>
      <c r="IF538" s="122"/>
      <c r="IG538" s="122"/>
      <c r="IH538" s="122"/>
    </row>
    <row r="539" spans="1:242" s="124" customFormat="1">
      <c r="A539" s="93" t="s">
        <v>2361</v>
      </c>
      <c r="B539" s="111" t="s">
        <v>2362</v>
      </c>
      <c r="C539" s="123" t="s">
        <v>249</v>
      </c>
      <c r="D539" s="58">
        <v>2031604.47</v>
      </c>
      <c r="E539" s="58">
        <v>687253.28</v>
      </c>
      <c r="F539" s="58">
        <v>897965.18</v>
      </c>
      <c r="G539" s="58">
        <v>2067855.25</v>
      </c>
      <c r="H539" s="58">
        <v>909670.78</v>
      </c>
      <c r="I539" s="58"/>
      <c r="J539" s="58"/>
      <c r="K539" s="58"/>
      <c r="L539" s="58"/>
      <c r="M539" s="58"/>
      <c r="N539" s="58"/>
      <c r="O539" s="58"/>
      <c r="P539" s="58"/>
      <c r="HR539" s="122"/>
      <c r="HS539" s="122"/>
      <c r="HT539" s="122"/>
      <c r="HU539" s="122"/>
      <c r="HV539" s="122"/>
      <c r="HW539" s="122"/>
      <c r="HX539" s="122"/>
      <c r="HY539" s="122"/>
      <c r="HZ539" s="122"/>
      <c r="IA539" s="122"/>
      <c r="IB539" s="122"/>
      <c r="IC539" s="122"/>
      <c r="ID539" s="122"/>
      <c r="IE539" s="122"/>
      <c r="IF539" s="122"/>
      <c r="IG539" s="122"/>
      <c r="IH539" s="122"/>
    </row>
    <row r="540" spans="1:242" s="124" customFormat="1">
      <c r="A540" s="95" t="s">
        <v>2363</v>
      </c>
      <c r="B540" s="110" t="s">
        <v>2364</v>
      </c>
      <c r="C540" s="123"/>
      <c r="D540" s="56">
        <f t="shared" ref="D540:P540" si="426">D541</f>
        <v>137914.85</v>
      </c>
      <c r="E540" s="56">
        <f t="shared" si="426"/>
        <v>109919.14000000001</v>
      </c>
      <c r="F540" s="56">
        <f t="shared" si="426"/>
        <v>116177.66</v>
      </c>
      <c r="G540" s="56">
        <f t="shared" si="426"/>
        <v>131653.41</v>
      </c>
      <c r="H540" s="56">
        <f t="shared" si="426"/>
        <v>114251.19</v>
      </c>
      <c r="I540" s="56">
        <f t="shared" si="426"/>
        <v>0</v>
      </c>
      <c r="J540" s="56">
        <f t="shared" si="426"/>
        <v>0</v>
      </c>
      <c r="K540" s="56">
        <f t="shared" si="426"/>
        <v>0</v>
      </c>
      <c r="L540" s="56">
        <f t="shared" si="426"/>
        <v>0</v>
      </c>
      <c r="M540" s="56">
        <f t="shared" si="426"/>
        <v>0</v>
      </c>
      <c r="N540" s="56">
        <f t="shared" si="426"/>
        <v>0</v>
      </c>
      <c r="O540" s="56">
        <f t="shared" si="426"/>
        <v>0</v>
      </c>
      <c r="P540" s="56">
        <f t="shared" si="426"/>
        <v>0</v>
      </c>
      <c r="HR540" s="122"/>
      <c r="HS540" s="122"/>
      <c r="HT540" s="122"/>
      <c r="HU540" s="122"/>
      <c r="HV540" s="122"/>
      <c r="HW540" s="122"/>
      <c r="HX540" s="122"/>
      <c r="HY540" s="122"/>
      <c r="HZ540" s="122"/>
      <c r="IA540" s="122"/>
      <c r="IB540" s="122"/>
      <c r="IC540" s="122"/>
      <c r="ID540" s="122"/>
      <c r="IE540" s="122"/>
      <c r="IF540" s="122"/>
      <c r="IG540" s="122"/>
      <c r="IH540" s="122"/>
    </row>
    <row r="541" spans="1:242" s="124" customFormat="1">
      <c r="A541" s="95" t="s">
        <v>2365</v>
      </c>
      <c r="B541" s="110" t="s">
        <v>2366</v>
      </c>
      <c r="C541" s="123"/>
      <c r="D541" s="56">
        <f t="shared" ref="D541:J541" si="427">SUM(D542:D545)</f>
        <v>137914.85</v>
      </c>
      <c r="E541" s="56">
        <f t="shared" si="427"/>
        <v>109919.14000000001</v>
      </c>
      <c r="F541" s="56">
        <f t="shared" si="427"/>
        <v>116177.66</v>
      </c>
      <c r="G541" s="56">
        <f t="shared" si="427"/>
        <v>131653.41</v>
      </c>
      <c r="H541" s="56">
        <f t="shared" si="427"/>
        <v>114251.19</v>
      </c>
      <c r="I541" s="56">
        <f t="shared" si="427"/>
        <v>0</v>
      </c>
      <c r="J541" s="56">
        <f t="shared" si="427"/>
        <v>0</v>
      </c>
      <c r="K541" s="56">
        <f t="shared" ref="K541:P541" si="428">SUM(K542:K545)</f>
        <v>0</v>
      </c>
      <c r="L541" s="56">
        <f t="shared" si="428"/>
        <v>0</v>
      </c>
      <c r="M541" s="56">
        <f t="shared" si="428"/>
        <v>0</v>
      </c>
      <c r="N541" s="56">
        <f t="shared" si="428"/>
        <v>0</v>
      </c>
      <c r="O541" s="56">
        <f t="shared" si="428"/>
        <v>0</v>
      </c>
      <c r="P541" s="56">
        <f t="shared" si="428"/>
        <v>0</v>
      </c>
      <c r="HR541" s="122"/>
      <c r="HS541" s="122"/>
      <c r="HT541" s="122"/>
      <c r="HU541" s="122"/>
      <c r="HV541" s="122"/>
      <c r="HW541" s="122"/>
      <c r="HX541" s="122"/>
      <c r="HY541" s="122"/>
      <c r="HZ541" s="122"/>
      <c r="IA541" s="122"/>
      <c r="IB541" s="122"/>
      <c r="IC541" s="122"/>
      <c r="ID541" s="122"/>
      <c r="IE541" s="122"/>
      <c r="IF541" s="122"/>
      <c r="IG541" s="122"/>
      <c r="IH541" s="122"/>
    </row>
    <row r="542" spans="1:242" s="124" customFormat="1">
      <c r="A542" s="93" t="s">
        <v>2367</v>
      </c>
      <c r="B542" s="111" t="s">
        <v>2368</v>
      </c>
      <c r="C542" s="123" t="s">
        <v>29</v>
      </c>
      <c r="D542" s="58">
        <v>82748.88</v>
      </c>
      <c r="E542" s="58">
        <v>65951.460000000006</v>
      </c>
      <c r="F542" s="58">
        <v>69706.58</v>
      </c>
      <c r="G542" s="58">
        <v>78992.05</v>
      </c>
      <c r="H542" s="58">
        <v>68550.720000000001</v>
      </c>
      <c r="I542" s="58"/>
      <c r="J542" s="58"/>
      <c r="K542" s="58"/>
      <c r="L542" s="58"/>
      <c r="M542" s="58"/>
      <c r="N542" s="58"/>
      <c r="O542" s="58"/>
      <c r="P542" s="58"/>
      <c r="HR542" s="122"/>
      <c r="HS542" s="122"/>
      <c r="HT542" s="122"/>
      <c r="HU542" s="122"/>
      <c r="HV542" s="122"/>
      <c r="HW542" s="122"/>
      <c r="HX542" s="122"/>
      <c r="HY542" s="122"/>
      <c r="HZ542" s="122"/>
      <c r="IA542" s="122"/>
      <c r="IB542" s="122"/>
      <c r="IC542" s="122"/>
      <c r="ID542" s="122"/>
      <c r="IE542" s="122"/>
      <c r="IF542" s="122"/>
      <c r="IG542" s="122"/>
      <c r="IH542" s="122"/>
    </row>
    <row r="543" spans="1:242" s="124" customFormat="1">
      <c r="A543" s="93" t="s">
        <v>2369</v>
      </c>
      <c r="B543" s="111" t="s">
        <v>2370</v>
      </c>
      <c r="C543" s="123" t="s">
        <v>32</v>
      </c>
      <c r="D543" s="58">
        <v>6895.75</v>
      </c>
      <c r="E543" s="58">
        <v>5495.97</v>
      </c>
      <c r="F543" s="58">
        <v>5808.89</v>
      </c>
      <c r="G543" s="58">
        <v>6582.67</v>
      </c>
      <c r="H543" s="58">
        <v>5712.56</v>
      </c>
      <c r="I543" s="58"/>
      <c r="J543" s="58"/>
      <c r="K543" s="58"/>
      <c r="L543" s="58"/>
      <c r="M543" s="58"/>
      <c r="N543" s="58"/>
      <c r="O543" s="58"/>
      <c r="P543" s="58"/>
      <c r="HR543" s="122"/>
      <c r="HS543" s="122"/>
      <c r="HT543" s="122"/>
      <c r="HU543" s="122"/>
      <c r="HV543" s="122"/>
      <c r="HW543" s="122"/>
      <c r="HX543" s="122"/>
      <c r="HY543" s="122"/>
      <c r="HZ543" s="122"/>
      <c r="IA543" s="122"/>
      <c r="IB543" s="122"/>
      <c r="IC543" s="122"/>
      <c r="ID543" s="122"/>
      <c r="IE543" s="122"/>
      <c r="IF543" s="122"/>
      <c r="IG543" s="122"/>
      <c r="IH543" s="122"/>
    </row>
    <row r="544" spans="1:242" s="124" customFormat="1">
      <c r="A544" s="93" t="s">
        <v>2371</v>
      </c>
      <c r="B544" s="111" t="s">
        <v>2372</v>
      </c>
      <c r="C544" s="123" t="s">
        <v>35</v>
      </c>
      <c r="D544" s="58">
        <v>20687.240000000002</v>
      </c>
      <c r="E544" s="58">
        <v>16487.88</v>
      </c>
      <c r="F544" s="58">
        <v>17426.66</v>
      </c>
      <c r="G544" s="58">
        <v>19748.009999999998</v>
      </c>
      <c r="H544" s="58">
        <v>17137.669999999998</v>
      </c>
      <c r="I544" s="58"/>
      <c r="J544" s="58"/>
      <c r="K544" s="58"/>
      <c r="L544" s="58"/>
      <c r="M544" s="58"/>
      <c r="N544" s="58"/>
      <c r="O544" s="58"/>
      <c r="P544" s="58"/>
      <c r="HR544" s="122"/>
      <c r="HS544" s="122"/>
      <c r="HT544" s="122"/>
      <c r="HU544" s="122"/>
      <c r="HV544" s="122"/>
      <c r="HW544" s="122"/>
      <c r="HX544" s="122"/>
      <c r="HY544" s="122"/>
      <c r="HZ544" s="122"/>
      <c r="IA544" s="122"/>
      <c r="IB544" s="122"/>
      <c r="IC544" s="122"/>
      <c r="ID544" s="122"/>
      <c r="IE544" s="122"/>
      <c r="IF544" s="122"/>
      <c r="IG544" s="122"/>
      <c r="IH544" s="122"/>
    </row>
    <row r="545" spans="1:242" s="124" customFormat="1">
      <c r="A545" s="93" t="s">
        <v>2373</v>
      </c>
      <c r="B545" s="111" t="s">
        <v>2374</v>
      </c>
      <c r="C545" s="123" t="s">
        <v>249</v>
      </c>
      <c r="D545" s="58">
        <v>27582.98</v>
      </c>
      <c r="E545" s="58">
        <v>21983.83</v>
      </c>
      <c r="F545" s="58">
        <v>23235.53</v>
      </c>
      <c r="G545" s="58">
        <v>26330.68</v>
      </c>
      <c r="H545" s="58">
        <v>22850.240000000002</v>
      </c>
      <c r="I545" s="58"/>
      <c r="J545" s="58"/>
      <c r="K545" s="58"/>
      <c r="L545" s="58"/>
      <c r="M545" s="58"/>
      <c r="N545" s="58"/>
      <c r="O545" s="58"/>
      <c r="P545" s="58"/>
      <c r="HR545" s="122"/>
      <c r="HS545" s="122"/>
      <c r="HT545" s="122"/>
      <c r="HU545" s="122"/>
      <c r="HV545" s="122"/>
      <c r="HW545" s="122"/>
      <c r="HX545" s="122"/>
      <c r="HY545" s="122"/>
      <c r="HZ545" s="122"/>
      <c r="IA545" s="122"/>
      <c r="IB545" s="122"/>
      <c r="IC545" s="122"/>
      <c r="ID545" s="122"/>
      <c r="IE545" s="122"/>
      <c r="IF545" s="122"/>
      <c r="IG545" s="122"/>
      <c r="IH545" s="122"/>
    </row>
    <row r="546" spans="1:242" s="103" customFormat="1" ht="22.5" customHeight="1">
      <c r="A546" s="95" t="s">
        <v>2375</v>
      </c>
      <c r="B546" s="110" t="s">
        <v>2376</v>
      </c>
      <c r="C546" s="123"/>
      <c r="D546" s="56">
        <f t="shared" ref="D546:P546" si="429">D547</f>
        <v>22908.68</v>
      </c>
      <c r="E546" s="56">
        <f t="shared" si="429"/>
        <v>0</v>
      </c>
      <c r="F546" s="56">
        <f t="shared" si="429"/>
        <v>0</v>
      </c>
      <c r="G546" s="56">
        <f t="shared" si="429"/>
        <v>18609.87</v>
      </c>
      <c r="H546" s="56">
        <f t="shared" si="429"/>
        <v>0</v>
      </c>
      <c r="I546" s="56">
        <f t="shared" si="429"/>
        <v>0</v>
      </c>
      <c r="J546" s="56">
        <f t="shared" si="429"/>
        <v>0</v>
      </c>
      <c r="K546" s="56">
        <f t="shared" si="429"/>
        <v>0</v>
      </c>
      <c r="L546" s="56">
        <f t="shared" si="429"/>
        <v>0</v>
      </c>
      <c r="M546" s="56">
        <f t="shared" si="429"/>
        <v>0</v>
      </c>
      <c r="N546" s="56">
        <f t="shared" si="429"/>
        <v>0</v>
      </c>
      <c r="O546" s="56">
        <f t="shared" si="429"/>
        <v>0</v>
      </c>
      <c r="P546" s="56">
        <f t="shared" si="429"/>
        <v>0</v>
      </c>
      <c r="HR546" s="102"/>
      <c r="HS546" s="102"/>
      <c r="HT546" s="102"/>
      <c r="HU546" s="102"/>
      <c r="HV546" s="102"/>
      <c r="HW546" s="102"/>
      <c r="HX546" s="102"/>
      <c r="HY546" s="102"/>
      <c r="HZ546" s="102"/>
      <c r="IA546" s="102"/>
      <c r="IB546" s="102"/>
      <c r="IC546" s="102"/>
      <c r="ID546" s="102"/>
      <c r="IE546" s="102"/>
      <c r="IF546" s="102"/>
      <c r="IG546" s="102"/>
      <c r="IH546" s="102"/>
    </row>
    <row r="547" spans="1:242" s="124" customFormat="1" ht="20.25" customHeight="1">
      <c r="A547" s="95" t="s">
        <v>2377</v>
      </c>
      <c r="B547" s="110" t="s">
        <v>2378</v>
      </c>
      <c r="C547" s="123" t="s">
        <v>397</v>
      </c>
      <c r="D547" s="56">
        <v>22908.68</v>
      </c>
      <c r="E547" s="56"/>
      <c r="F547" s="56"/>
      <c r="G547" s="56">
        <v>18609.87</v>
      </c>
      <c r="H547" s="56"/>
      <c r="I547" s="56"/>
      <c r="J547" s="56"/>
      <c r="K547" s="56"/>
      <c r="L547" s="56"/>
      <c r="M547" s="56"/>
      <c r="N547" s="56"/>
      <c r="O547" s="56"/>
      <c r="P547" s="56"/>
      <c r="HR547" s="122"/>
      <c r="HS547" s="122"/>
      <c r="HT547" s="122"/>
      <c r="HU547" s="122"/>
      <c r="HV547" s="122"/>
      <c r="HW547" s="122"/>
      <c r="HX547" s="122"/>
      <c r="HY547" s="122"/>
      <c r="HZ547" s="122"/>
      <c r="IA547" s="122"/>
      <c r="IB547" s="122"/>
      <c r="IC547" s="122"/>
      <c r="ID547" s="122"/>
      <c r="IE547" s="122"/>
      <c r="IF547" s="122"/>
      <c r="IG547" s="122"/>
      <c r="IH547" s="122"/>
    </row>
    <row r="548" spans="1:242" s="103" customFormat="1" ht="18.75" customHeight="1">
      <c r="A548" s="95" t="s">
        <v>2379</v>
      </c>
      <c r="B548" s="110" t="s">
        <v>2380</v>
      </c>
      <c r="C548" s="123"/>
      <c r="D548" s="56">
        <f>D549</f>
        <v>916862.92999999993</v>
      </c>
      <c r="E548" s="56">
        <f t="shared" ref="E548:P549" si="430">E549</f>
        <v>893242.92999999993</v>
      </c>
      <c r="F548" s="56">
        <f t="shared" si="430"/>
        <v>1660436.92</v>
      </c>
      <c r="G548" s="56">
        <f t="shared" si="430"/>
        <v>2025746.5299999998</v>
      </c>
      <c r="H548" s="56">
        <f t="shared" si="430"/>
        <v>1032627.85</v>
      </c>
      <c r="I548" s="56">
        <f t="shared" si="430"/>
        <v>1032627.85</v>
      </c>
      <c r="J548" s="56">
        <f t="shared" si="430"/>
        <v>1032627.85</v>
      </c>
      <c r="K548" s="56">
        <f t="shared" si="430"/>
        <v>1032627.85</v>
      </c>
      <c r="L548" s="56">
        <f t="shared" si="430"/>
        <v>1032627.85</v>
      </c>
      <c r="M548" s="56">
        <f t="shared" si="430"/>
        <v>1032627.85</v>
      </c>
      <c r="N548" s="56">
        <f t="shared" si="430"/>
        <v>1032627.85</v>
      </c>
      <c r="O548" s="56">
        <f t="shared" si="430"/>
        <v>1032627.85</v>
      </c>
      <c r="P548" s="56">
        <f t="shared" si="430"/>
        <v>13757312.109999999</v>
      </c>
      <c r="HR548" s="102"/>
      <c r="HS548" s="102"/>
      <c r="HT548" s="102"/>
      <c r="HU548" s="102"/>
      <c r="HV548" s="102"/>
      <c r="HW548" s="102"/>
      <c r="HX548" s="102"/>
      <c r="HY548" s="102"/>
      <c r="HZ548" s="102"/>
      <c r="IA548" s="102"/>
      <c r="IB548" s="102"/>
      <c r="IC548" s="102"/>
      <c r="ID548" s="102"/>
      <c r="IE548" s="102"/>
      <c r="IF548" s="102"/>
      <c r="IG548" s="102"/>
      <c r="IH548" s="102"/>
    </row>
    <row r="549" spans="1:242" s="103" customFormat="1" ht="26.25" customHeight="1">
      <c r="A549" s="95" t="s">
        <v>2381</v>
      </c>
      <c r="B549" s="110" t="s">
        <v>2380</v>
      </c>
      <c r="C549" s="123"/>
      <c r="D549" s="56">
        <f>D550</f>
        <v>916862.92999999993</v>
      </c>
      <c r="E549" s="56">
        <f t="shared" si="430"/>
        <v>893242.92999999993</v>
      </c>
      <c r="F549" s="56">
        <f t="shared" si="430"/>
        <v>1660436.92</v>
      </c>
      <c r="G549" s="56">
        <f t="shared" si="430"/>
        <v>2025746.5299999998</v>
      </c>
      <c r="H549" s="56">
        <f t="shared" si="430"/>
        <v>1032627.85</v>
      </c>
      <c r="I549" s="56">
        <f t="shared" si="430"/>
        <v>1032627.85</v>
      </c>
      <c r="J549" s="56">
        <f t="shared" si="430"/>
        <v>1032627.85</v>
      </c>
      <c r="K549" s="56">
        <f t="shared" si="430"/>
        <v>1032627.85</v>
      </c>
      <c r="L549" s="56">
        <f t="shared" si="430"/>
        <v>1032627.85</v>
      </c>
      <c r="M549" s="56">
        <f t="shared" si="430"/>
        <v>1032627.85</v>
      </c>
      <c r="N549" s="56">
        <f t="shared" si="430"/>
        <v>1032627.85</v>
      </c>
      <c r="O549" s="56">
        <f t="shared" si="430"/>
        <v>1032627.85</v>
      </c>
      <c r="P549" s="56">
        <f t="shared" si="430"/>
        <v>13757312.109999999</v>
      </c>
      <c r="HR549" s="102"/>
      <c r="HS549" s="102"/>
      <c r="HT549" s="102"/>
      <c r="HU549" s="102"/>
      <c r="HV549" s="102"/>
      <c r="HW549" s="102"/>
      <c r="HX549" s="102"/>
      <c r="HY549" s="102"/>
      <c r="HZ549" s="102"/>
      <c r="IA549" s="102"/>
      <c r="IB549" s="102"/>
      <c r="IC549" s="102"/>
      <c r="ID549" s="102"/>
      <c r="IE549" s="102"/>
      <c r="IF549" s="102"/>
      <c r="IG549" s="102"/>
      <c r="IH549" s="102"/>
    </row>
    <row r="550" spans="1:242" s="103" customFormat="1" ht="36">
      <c r="A550" s="171" t="s">
        <v>2382</v>
      </c>
      <c r="B550" s="170" t="s">
        <v>2383</v>
      </c>
      <c r="C550" s="123"/>
      <c r="D550" s="56">
        <f>SUM(D551:D567)</f>
        <v>916862.92999999993</v>
      </c>
      <c r="E550" s="56">
        <f t="shared" ref="E550" si="431">SUM(E551:E567)</f>
        <v>893242.92999999993</v>
      </c>
      <c r="F550" s="56">
        <f>SUM(F551:F568)</f>
        <v>1660436.92</v>
      </c>
      <c r="G550" s="56">
        <f>SUM(G551:G568)</f>
        <v>2025746.5299999998</v>
      </c>
      <c r="H550" s="56">
        <f t="shared" ref="H550:P550" si="432">SUM(H551:H568)</f>
        <v>1032627.85</v>
      </c>
      <c r="I550" s="56">
        <f t="shared" si="432"/>
        <v>1032627.85</v>
      </c>
      <c r="J550" s="56">
        <f t="shared" si="432"/>
        <v>1032627.85</v>
      </c>
      <c r="K550" s="56">
        <f t="shared" si="432"/>
        <v>1032627.85</v>
      </c>
      <c r="L550" s="56">
        <f t="shared" si="432"/>
        <v>1032627.85</v>
      </c>
      <c r="M550" s="56">
        <f t="shared" si="432"/>
        <v>1032627.85</v>
      </c>
      <c r="N550" s="56">
        <f t="shared" si="432"/>
        <v>1032627.85</v>
      </c>
      <c r="O550" s="56">
        <f t="shared" si="432"/>
        <v>1032627.85</v>
      </c>
      <c r="P550" s="56">
        <f t="shared" si="432"/>
        <v>13757312.109999999</v>
      </c>
      <c r="HR550" s="102"/>
      <c r="HS550" s="102"/>
      <c r="HT550" s="102"/>
      <c r="HU550" s="102"/>
      <c r="HV550" s="102"/>
      <c r="HW550" s="102"/>
      <c r="HX550" s="102"/>
      <c r="HY550" s="102"/>
      <c r="HZ550" s="102"/>
      <c r="IA550" s="102"/>
      <c r="IB550" s="102"/>
      <c r="IC550" s="102"/>
      <c r="ID550" s="102"/>
      <c r="IE550" s="102"/>
      <c r="IF550" s="102"/>
      <c r="IG550" s="102"/>
      <c r="IH550" s="102"/>
    </row>
    <row r="551" spans="1:242" s="124" customFormat="1">
      <c r="A551" s="93" t="s">
        <v>2384</v>
      </c>
      <c r="B551" s="111" t="s">
        <v>974</v>
      </c>
      <c r="C551" s="123" t="s">
        <v>352</v>
      </c>
      <c r="D551" s="58">
        <v>122878.5</v>
      </c>
      <c r="E551" s="58">
        <v>122878.5</v>
      </c>
      <c r="F551" s="58">
        <v>122878.5</v>
      </c>
      <c r="G551" s="58">
        <v>245757</v>
      </c>
      <c r="H551" s="58">
        <v>122878.5</v>
      </c>
      <c r="I551" s="58">
        <f>H551</f>
        <v>122878.5</v>
      </c>
      <c r="J551" s="58">
        <f t="shared" ref="J551:O551" si="433">I551</f>
        <v>122878.5</v>
      </c>
      <c r="K551" s="58">
        <f t="shared" si="433"/>
        <v>122878.5</v>
      </c>
      <c r="L551" s="58">
        <f t="shared" si="433"/>
        <v>122878.5</v>
      </c>
      <c r="M551" s="58">
        <f t="shared" si="433"/>
        <v>122878.5</v>
      </c>
      <c r="N551" s="58">
        <f t="shared" si="433"/>
        <v>122878.5</v>
      </c>
      <c r="O551" s="58">
        <f t="shared" si="433"/>
        <v>122878.5</v>
      </c>
      <c r="P551" s="58">
        <f>SUM(D551:O551)</f>
        <v>1597420.5</v>
      </c>
      <c r="HR551" s="122"/>
      <c r="HS551" s="122"/>
      <c r="HT551" s="122"/>
      <c r="HU551" s="122"/>
      <c r="HV551" s="122"/>
      <c r="HW551" s="122"/>
      <c r="HX551" s="122"/>
      <c r="HY551" s="122"/>
      <c r="HZ551" s="122"/>
      <c r="IA551" s="122"/>
      <c r="IB551" s="122"/>
      <c r="IC551" s="122"/>
      <c r="ID551" s="122"/>
      <c r="IE551" s="122"/>
      <c r="IF551" s="122"/>
      <c r="IG551" s="122"/>
      <c r="IH551" s="122"/>
    </row>
    <row r="552" spans="1:242" s="124" customFormat="1">
      <c r="A552" s="93" t="s">
        <v>2385</v>
      </c>
      <c r="B552" s="111" t="s">
        <v>976</v>
      </c>
      <c r="C552" s="123" t="s">
        <v>301</v>
      </c>
      <c r="D552" s="58">
        <v>35000</v>
      </c>
      <c r="E552" s="58">
        <v>35000</v>
      </c>
      <c r="F552" s="58">
        <v>35000</v>
      </c>
      <c r="G552" s="58">
        <v>70000</v>
      </c>
      <c r="H552" s="58">
        <v>35000</v>
      </c>
      <c r="I552" s="58">
        <f t="shared" ref="I552:O568" si="434">H552</f>
        <v>35000</v>
      </c>
      <c r="J552" s="58">
        <f t="shared" si="434"/>
        <v>35000</v>
      </c>
      <c r="K552" s="58">
        <f t="shared" si="434"/>
        <v>35000</v>
      </c>
      <c r="L552" s="58">
        <f t="shared" si="434"/>
        <v>35000</v>
      </c>
      <c r="M552" s="58">
        <f t="shared" si="434"/>
        <v>35000</v>
      </c>
      <c r="N552" s="58">
        <f t="shared" si="434"/>
        <v>35000</v>
      </c>
      <c r="O552" s="58">
        <f t="shared" si="434"/>
        <v>35000</v>
      </c>
      <c r="P552" s="58">
        <f t="shared" ref="P552:P568" si="435">SUM(D552:O552)</f>
        <v>455000</v>
      </c>
      <c r="HR552" s="122"/>
      <c r="HS552" s="122"/>
      <c r="HT552" s="122"/>
      <c r="HU552" s="122"/>
      <c r="HV552" s="122"/>
      <c r="HW552" s="122"/>
      <c r="HX552" s="122"/>
      <c r="HY552" s="122"/>
      <c r="HZ552" s="122"/>
      <c r="IA552" s="122"/>
      <c r="IB552" s="122"/>
      <c r="IC552" s="122"/>
      <c r="ID552" s="122"/>
      <c r="IE552" s="122"/>
      <c r="IF552" s="122"/>
      <c r="IG552" s="122"/>
      <c r="IH552" s="122"/>
    </row>
    <row r="553" spans="1:242" s="124" customFormat="1">
      <c r="A553" s="93" t="s">
        <v>2386</v>
      </c>
      <c r="B553" s="111" t="s">
        <v>978</v>
      </c>
      <c r="C553" s="123" t="s">
        <v>283</v>
      </c>
      <c r="D553" s="58">
        <v>55484.19</v>
      </c>
      <c r="E553" s="58">
        <v>55484.19</v>
      </c>
      <c r="F553" s="58">
        <v>55484.19</v>
      </c>
      <c r="G553" s="58">
        <v>110968.38</v>
      </c>
      <c r="H553" s="58">
        <v>55484.19</v>
      </c>
      <c r="I553" s="58">
        <f t="shared" si="434"/>
        <v>55484.19</v>
      </c>
      <c r="J553" s="58">
        <f t="shared" si="434"/>
        <v>55484.19</v>
      </c>
      <c r="K553" s="58">
        <f t="shared" si="434"/>
        <v>55484.19</v>
      </c>
      <c r="L553" s="58">
        <f t="shared" si="434"/>
        <v>55484.19</v>
      </c>
      <c r="M553" s="58">
        <f t="shared" si="434"/>
        <v>55484.19</v>
      </c>
      <c r="N553" s="58">
        <f t="shared" si="434"/>
        <v>55484.19</v>
      </c>
      <c r="O553" s="58">
        <f t="shared" si="434"/>
        <v>55484.19</v>
      </c>
      <c r="P553" s="58">
        <f t="shared" si="435"/>
        <v>721294.47</v>
      </c>
      <c r="HR553" s="122"/>
      <c r="HS553" s="122"/>
      <c r="HT553" s="122"/>
      <c r="HU553" s="122"/>
      <c r="HV553" s="122"/>
      <c r="HW553" s="122"/>
      <c r="HX553" s="122"/>
      <c r="HY553" s="122"/>
      <c r="HZ553" s="122"/>
      <c r="IA553" s="122"/>
      <c r="IB553" s="122"/>
      <c r="IC553" s="122"/>
      <c r="ID553" s="122"/>
      <c r="IE553" s="122"/>
      <c r="IF553" s="122"/>
      <c r="IG553" s="122"/>
      <c r="IH553" s="122"/>
    </row>
    <row r="554" spans="1:242" s="124" customFormat="1">
      <c r="A554" s="93" t="s">
        <v>2387</v>
      </c>
      <c r="B554" s="111" t="s">
        <v>980</v>
      </c>
      <c r="C554" s="123" t="s">
        <v>334</v>
      </c>
      <c r="D554" s="58">
        <v>16500</v>
      </c>
      <c r="E554" s="58">
        <v>16500</v>
      </c>
      <c r="F554" s="58">
        <v>16500</v>
      </c>
      <c r="G554" s="58">
        <v>33000</v>
      </c>
      <c r="H554" s="58">
        <v>16500</v>
      </c>
      <c r="I554" s="58">
        <f t="shared" si="434"/>
        <v>16500</v>
      </c>
      <c r="J554" s="58">
        <f t="shared" si="434"/>
        <v>16500</v>
      </c>
      <c r="K554" s="58">
        <f t="shared" si="434"/>
        <v>16500</v>
      </c>
      <c r="L554" s="58">
        <f t="shared" si="434"/>
        <v>16500</v>
      </c>
      <c r="M554" s="58">
        <f t="shared" si="434"/>
        <v>16500</v>
      </c>
      <c r="N554" s="58">
        <f t="shared" si="434"/>
        <v>16500</v>
      </c>
      <c r="O554" s="58">
        <f t="shared" si="434"/>
        <v>16500</v>
      </c>
      <c r="P554" s="58">
        <f t="shared" si="435"/>
        <v>214500</v>
      </c>
      <c r="HR554" s="122"/>
      <c r="HS554" s="122"/>
      <c r="HT554" s="122"/>
      <c r="HU554" s="122"/>
      <c r="HV554" s="122"/>
      <c r="HW554" s="122"/>
      <c r="HX554" s="122"/>
      <c r="HY554" s="122"/>
      <c r="HZ554" s="122"/>
      <c r="IA554" s="122"/>
      <c r="IB554" s="122"/>
      <c r="IC554" s="122"/>
      <c r="ID554" s="122"/>
      <c r="IE554" s="122"/>
      <c r="IF554" s="122"/>
      <c r="IG554" s="122"/>
      <c r="IH554" s="122"/>
    </row>
    <row r="555" spans="1:242" s="124" customFormat="1">
      <c r="A555" s="93" t="s">
        <v>2388</v>
      </c>
      <c r="B555" s="111" t="s">
        <v>1586</v>
      </c>
      <c r="C555" s="123" t="s">
        <v>268</v>
      </c>
      <c r="D555" s="58">
        <v>0</v>
      </c>
      <c r="E555" s="58">
        <v>0</v>
      </c>
      <c r="F555" s="58"/>
      <c r="G555" s="58"/>
      <c r="H555" s="58"/>
      <c r="I555" s="58">
        <f t="shared" si="434"/>
        <v>0</v>
      </c>
      <c r="J555" s="58">
        <f t="shared" si="434"/>
        <v>0</v>
      </c>
      <c r="K555" s="58">
        <f t="shared" si="434"/>
        <v>0</v>
      </c>
      <c r="L555" s="58">
        <f t="shared" si="434"/>
        <v>0</v>
      </c>
      <c r="M555" s="58">
        <f t="shared" si="434"/>
        <v>0</v>
      </c>
      <c r="N555" s="58">
        <f t="shared" si="434"/>
        <v>0</v>
      </c>
      <c r="O555" s="58">
        <f t="shared" si="434"/>
        <v>0</v>
      </c>
      <c r="P555" s="58">
        <f t="shared" si="435"/>
        <v>0</v>
      </c>
      <c r="HR555" s="122"/>
      <c r="HS555" s="122"/>
      <c r="HT555" s="122"/>
      <c r="HU555" s="122"/>
      <c r="HV555" s="122"/>
      <c r="HW555" s="122"/>
      <c r="HX555" s="122"/>
      <c r="HY555" s="122"/>
      <c r="HZ555" s="122"/>
      <c r="IA555" s="122"/>
      <c r="IB555" s="122"/>
      <c r="IC555" s="122"/>
      <c r="ID555" s="122"/>
      <c r="IE555" s="122"/>
      <c r="IF555" s="122"/>
      <c r="IG555" s="122"/>
      <c r="IH555" s="122"/>
    </row>
    <row r="556" spans="1:242" s="124" customFormat="1">
      <c r="A556" s="93" t="s">
        <v>2389</v>
      </c>
      <c r="B556" s="111" t="s">
        <v>982</v>
      </c>
      <c r="C556" s="123" t="s">
        <v>268</v>
      </c>
      <c r="D556" s="58">
        <v>92000</v>
      </c>
      <c r="E556" s="58">
        <v>92000</v>
      </c>
      <c r="F556" s="58">
        <v>92000</v>
      </c>
      <c r="G556" s="58">
        <v>184000</v>
      </c>
      <c r="H556" s="58">
        <v>92000</v>
      </c>
      <c r="I556" s="58">
        <f t="shared" si="434"/>
        <v>92000</v>
      </c>
      <c r="J556" s="58">
        <f t="shared" si="434"/>
        <v>92000</v>
      </c>
      <c r="K556" s="58">
        <f t="shared" si="434"/>
        <v>92000</v>
      </c>
      <c r="L556" s="58">
        <f t="shared" si="434"/>
        <v>92000</v>
      </c>
      <c r="M556" s="58">
        <f t="shared" si="434"/>
        <v>92000</v>
      </c>
      <c r="N556" s="58">
        <f t="shared" si="434"/>
        <v>92000</v>
      </c>
      <c r="O556" s="58">
        <f t="shared" si="434"/>
        <v>92000</v>
      </c>
      <c r="P556" s="58">
        <f t="shared" si="435"/>
        <v>1196000</v>
      </c>
      <c r="HR556" s="122"/>
      <c r="HS556" s="122"/>
      <c r="HT556" s="122"/>
      <c r="HU556" s="122"/>
      <c r="HV556" s="122"/>
      <c r="HW556" s="122"/>
      <c r="HX556" s="122"/>
      <c r="HY556" s="122"/>
      <c r="HZ556" s="122"/>
      <c r="IA556" s="122"/>
      <c r="IB556" s="122"/>
      <c r="IC556" s="122"/>
      <c r="ID556" s="122"/>
      <c r="IE556" s="122"/>
      <c r="IF556" s="122"/>
      <c r="IG556" s="122"/>
      <c r="IH556" s="122"/>
    </row>
    <row r="557" spans="1:242" s="124" customFormat="1">
      <c r="A557" s="93" t="s">
        <v>2390</v>
      </c>
      <c r="B557" s="111" t="s">
        <v>984</v>
      </c>
      <c r="C557" s="123" t="s">
        <v>283</v>
      </c>
      <c r="D557" s="58"/>
      <c r="E557" s="58"/>
      <c r="F557" s="58"/>
      <c r="G557" s="58"/>
      <c r="H557" s="58"/>
      <c r="I557" s="58">
        <f t="shared" si="434"/>
        <v>0</v>
      </c>
      <c r="J557" s="58">
        <f t="shared" si="434"/>
        <v>0</v>
      </c>
      <c r="K557" s="58">
        <f t="shared" si="434"/>
        <v>0</v>
      </c>
      <c r="L557" s="58">
        <f t="shared" si="434"/>
        <v>0</v>
      </c>
      <c r="M557" s="58">
        <f t="shared" si="434"/>
        <v>0</v>
      </c>
      <c r="N557" s="58">
        <f t="shared" si="434"/>
        <v>0</v>
      </c>
      <c r="O557" s="58">
        <f t="shared" si="434"/>
        <v>0</v>
      </c>
      <c r="P557" s="58">
        <f t="shared" si="435"/>
        <v>0</v>
      </c>
      <c r="HR557" s="122"/>
      <c r="HS557" s="122"/>
      <c r="HT557" s="122"/>
      <c r="HU557" s="122"/>
      <c r="HV557" s="122"/>
      <c r="HW557" s="122"/>
      <c r="HX557" s="122"/>
      <c r="HY557" s="122"/>
      <c r="HZ557" s="122"/>
      <c r="IA557" s="122"/>
      <c r="IB557" s="122"/>
      <c r="IC557" s="122"/>
      <c r="ID557" s="122"/>
      <c r="IE557" s="122"/>
      <c r="IF557" s="122"/>
      <c r="IG557" s="122"/>
      <c r="IH557" s="122"/>
    </row>
    <row r="558" spans="1:242" s="124" customFormat="1">
      <c r="A558" s="93" t="s">
        <v>2391</v>
      </c>
      <c r="B558" s="111" t="s">
        <v>986</v>
      </c>
      <c r="C558" s="123" t="s">
        <v>358</v>
      </c>
      <c r="D558" s="58">
        <v>3670</v>
      </c>
      <c r="E558" s="58">
        <v>3670</v>
      </c>
      <c r="F558" s="58">
        <v>3670</v>
      </c>
      <c r="G558" s="58">
        <v>7340</v>
      </c>
      <c r="H558" s="58">
        <v>3670</v>
      </c>
      <c r="I558" s="58">
        <f t="shared" si="434"/>
        <v>3670</v>
      </c>
      <c r="J558" s="58">
        <f t="shared" si="434"/>
        <v>3670</v>
      </c>
      <c r="K558" s="58">
        <f t="shared" si="434"/>
        <v>3670</v>
      </c>
      <c r="L558" s="58">
        <f t="shared" si="434"/>
        <v>3670</v>
      </c>
      <c r="M558" s="58">
        <f t="shared" si="434"/>
        <v>3670</v>
      </c>
      <c r="N558" s="58">
        <f t="shared" si="434"/>
        <v>3670</v>
      </c>
      <c r="O558" s="58">
        <f t="shared" si="434"/>
        <v>3670</v>
      </c>
      <c r="P558" s="58">
        <f t="shared" si="435"/>
        <v>47710</v>
      </c>
      <c r="HR558" s="122"/>
      <c r="HS558" s="122"/>
      <c r="HT558" s="122"/>
      <c r="HU558" s="122"/>
      <c r="HV558" s="122"/>
      <c r="HW558" s="122"/>
      <c r="HX558" s="122"/>
      <c r="HY558" s="122"/>
      <c r="HZ558" s="122"/>
      <c r="IA558" s="122"/>
      <c r="IB558" s="122"/>
      <c r="IC558" s="122"/>
      <c r="ID558" s="122"/>
      <c r="IE558" s="122"/>
      <c r="IF558" s="122"/>
      <c r="IG558" s="122"/>
      <c r="IH558" s="122"/>
    </row>
    <row r="559" spans="1:242" s="124" customFormat="1">
      <c r="A559" s="93" t="s">
        <v>2392</v>
      </c>
      <c r="B559" s="111" t="s">
        <v>988</v>
      </c>
      <c r="C559" s="123" t="s">
        <v>358</v>
      </c>
      <c r="D559" s="58"/>
      <c r="E559" s="58"/>
      <c r="F559" s="58"/>
      <c r="G559" s="58"/>
      <c r="H559" s="58"/>
      <c r="I559" s="58">
        <f t="shared" si="434"/>
        <v>0</v>
      </c>
      <c r="J559" s="58">
        <f t="shared" si="434"/>
        <v>0</v>
      </c>
      <c r="K559" s="58">
        <f t="shared" si="434"/>
        <v>0</v>
      </c>
      <c r="L559" s="58">
        <f t="shared" si="434"/>
        <v>0</v>
      </c>
      <c r="M559" s="58">
        <f t="shared" si="434"/>
        <v>0</v>
      </c>
      <c r="N559" s="58">
        <f t="shared" si="434"/>
        <v>0</v>
      </c>
      <c r="O559" s="58">
        <f t="shared" si="434"/>
        <v>0</v>
      </c>
      <c r="P559" s="58">
        <f t="shared" si="435"/>
        <v>0</v>
      </c>
      <c r="HR559" s="122"/>
      <c r="HS559" s="122"/>
      <c r="HT559" s="122"/>
      <c r="HU559" s="122"/>
      <c r="HV559" s="122"/>
      <c r="HW559" s="122"/>
      <c r="HX559" s="122"/>
      <c r="HY559" s="122"/>
      <c r="HZ559" s="122"/>
      <c r="IA559" s="122"/>
      <c r="IB559" s="122"/>
      <c r="IC559" s="122"/>
      <c r="ID559" s="122"/>
      <c r="IE559" s="122"/>
      <c r="IF559" s="122"/>
      <c r="IG559" s="122"/>
      <c r="IH559" s="122"/>
    </row>
    <row r="560" spans="1:242" s="124" customFormat="1">
      <c r="A560" s="93" t="s">
        <v>2393</v>
      </c>
      <c r="B560" s="111" t="s">
        <v>990</v>
      </c>
      <c r="C560" s="123" t="s">
        <v>364</v>
      </c>
      <c r="D560" s="58">
        <v>169920.24</v>
      </c>
      <c r="E560" s="58">
        <v>152820.24</v>
      </c>
      <c r="F560" s="58">
        <v>167220.24</v>
      </c>
      <c r="G560" s="58">
        <v>305640.48</v>
      </c>
      <c r="H560" s="58">
        <v>152820.24</v>
      </c>
      <c r="I560" s="58">
        <f t="shared" si="434"/>
        <v>152820.24</v>
      </c>
      <c r="J560" s="58">
        <f t="shared" si="434"/>
        <v>152820.24</v>
      </c>
      <c r="K560" s="58">
        <f t="shared" si="434"/>
        <v>152820.24</v>
      </c>
      <c r="L560" s="58">
        <f t="shared" si="434"/>
        <v>152820.24</v>
      </c>
      <c r="M560" s="58">
        <f t="shared" si="434"/>
        <v>152820.24</v>
      </c>
      <c r="N560" s="58">
        <f t="shared" si="434"/>
        <v>152820.24</v>
      </c>
      <c r="O560" s="58">
        <f t="shared" si="434"/>
        <v>152820.24</v>
      </c>
      <c r="P560" s="58">
        <f t="shared" si="435"/>
        <v>2018163.1199999999</v>
      </c>
      <c r="HR560" s="122"/>
      <c r="HS560" s="122"/>
      <c r="HT560" s="122"/>
      <c r="HU560" s="122"/>
      <c r="HV560" s="122"/>
      <c r="HW560" s="122"/>
      <c r="HX560" s="122"/>
      <c r="HY560" s="122"/>
      <c r="HZ560" s="122"/>
      <c r="IA560" s="122"/>
      <c r="IB560" s="122"/>
      <c r="IC560" s="122"/>
      <c r="ID560" s="122"/>
      <c r="IE560" s="122"/>
      <c r="IF560" s="122"/>
      <c r="IG560" s="122"/>
      <c r="IH560" s="122"/>
    </row>
    <row r="561" spans="1:242" s="124" customFormat="1">
      <c r="A561" s="93" t="s">
        <v>2394</v>
      </c>
      <c r="B561" s="93" t="s">
        <v>992</v>
      </c>
      <c r="C561" s="94" t="s">
        <v>352</v>
      </c>
      <c r="D561" s="58">
        <v>350000</v>
      </c>
      <c r="E561" s="58">
        <v>350000</v>
      </c>
      <c r="F561" s="58">
        <v>440909.09</v>
      </c>
      <c r="G561" s="58">
        <v>700000</v>
      </c>
      <c r="H561" s="58">
        <v>350000</v>
      </c>
      <c r="I561" s="58">
        <f t="shared" si="434"/>
        <v>350000</v>
      </c>
      <c r="J561" s="58">
        <f t="shared" si="434"/>
        <v>350000</v>
      </c>
      <c r="K561" s="58">
        <f t="shared" si="434"/>
        <v>350000</v>
      </c>
      <c r="L561" s="58">
        <f t="shared" si="434"/>
        <v>350000</v>
      </c>
      <c r="M561" s="58">
        <f t="shared" si="434"/>
        <v>350000</v>
      </c>
      <c r="N561" s="58">
        <f t="shared" si="434"/>
        <v>350000</v>
      </c>
      <c r="O561" s="58">
        <f t="shared" si="434"/>
        <v>350000</v>
      </c>
      <c r="P561" s="58">
        <f t="shared" si="435"/>
        <v>4640909.09</v>
      </c>
      <c r="HR561" s="122"/>
      <c r="HS561" s="122"/>
      <c r="HT561" s="122"/>
      <c r="HU561" s="122"/>
      <c r="HV561" s="122"/>
      <c r="HW561" s="122"/>
      <c r="HX561" s="122"/>
      <c r="HY561" s="122"/>
      <c r="HZ561" s="122"/>
      <c r="IA561" s="122"/>
      <c r="IB561" s="122"/>
      <c r="IC561" s="122"/>
      <c r="ID561" s="122"/>
      <c r="IE561" s="122"/>
      <c r="IF561" s="122"/>
      <c r="IG561" s="122"/>
      <c r="IH561" s="122"/>
    </row>
    <row r="562" spans="1:242" s="124" customFormat="1">
      <c r="A562" s="93" t="s">
        <v>2395</v>
      </c>
      <c r="B562" s="93" t="s">
        <v>996</v>
      </c>
      <c r="C562" s="94" t="s">
        <v>268</v>
      </c>
      <c r="D562" s="58">
        <v>3000</v>
      </c>
      <c r="E562" s="58">
        <v>3000</v>
      </c>
      <c r="F562" s="58">
        <v>3000</v>
      </c>
      <c r="G562" s="58">
        <v>6000</v>
      </c>
      <c r="H562" s="58">
        <v>3000</v>
      </c>
      <c r="I562" s="58">
        <f t="shared" si="434"/>
        <v>3000</v>
      </c>
      <c r="J562" s="58">
        <f t="shared" si="434"/>
        <v>3000</v>
      </c>
      <c r="K562" s="58">
        <f t="shared" si="434"/>
        <v>3000</v>
      </c>
      <c r="L562" s="58">
        <f t="shared" si="434"/>
        <v>3000</v>
      </c>
      <c r="M562" s="58">
        <f t="shared" si="434"/>
        <v>3000</v>
      </c>
      <c r="N562" s="58">
        <f t="shared" si="434"/>
        <v>3000</v>
      </c>
      <c r="O562" s="58">
        <f t="shared" si="434"/>
        <v>3000</v>
      </c>
      <c r="P562" s="58">
        <f t="shared" si="435"/>
        <v>39000</v>
      </c>
      <c r="HR562" s="122"/>
      <c r="HS562" s="122"/>
      <c r="HT562" s="122"/>
      <c r="HU562" s="122"/>
      <c r="HV562" s="122"/>
      <c r="HW562" s="122"/>
      <c r="HX562" s="122"/>
      <c r="HY562" s="122"/>
      <c r="HZ562" s="122"/>
      <c r="IA562" s="122"/>
      <c r="IB562" s="122"/>
      <c r="IC562" s="122"/>
      <c r="ID562" s="122"/>
      <c r="IE562" s="122"/>
      <c r="IF562" s="122"/>
      <c r="IG562" s="122"/>
      <c r="IH562" s="122"/>
    </row>
    <row r="563" spans="1:242" s="124" customFormat="1">
      <c r="A563" s="93" t="s">
        <v>2396</v>
      </c>
      <c r="B563" s="93" t="s">
        <v>998</v>
      </c>
      <c r="C563" s="94" t="s">
        <v>283</v>
      </c>
      <c r="D563" s="58">
        <v>56410</v>
      </c>
      <c r="E563" s="58">
        <v>49890</v>
      </c>
      <c r="F563" s="58">
        <v>0</v>
      </c>
      <c r="G563" s="58">
        <v>124094</v>
      </c>
      <c r="H563" s="58">
        <v>54540</v>
      </c>
      <c r="I563" s="58">
        <f t="shared" si="434"/>
        <v>54540</v>
      </c>
      <c r="J563" s="58">
        <f t="shared" si="434"/>
        <v>54540</v>
      </c>
      <c r="K563" s="58">
        <f t="shared" si="434"/>
        <v>54540</v>
      </c>
      <c r="L563" s="58">
        <f t="shared" si="434"/>
        <v>54540</v>
      </c>
      <c r="M563" s="58">
        <f t="shared" si="434"/>
        <v>54540</v>
      </c>
      <c r="N563" s="58">
        <f t="shared" si="434"/>
        <v>54540</v>
      </c>
      <c r="O563" s="58">
        <f t="shared" si="434"/>
        <v>54540</v>
      </c>
      <c r="P563" s="58">
        <f t="shared" si="435"/>
        <v>666714</v>
      </c>
      <c r="HR563" s="122"/>
      <c r="HS563" s="122"/>
      <c r="HT563" s="122"/>
      <c r="HU563" s="122"/>
      <c r="HV563" s="122"/>
      <c r="HW563" s="122"/>
      <c r="HX563" s="122"/>
      <c r="HY563" s="122"/>
      <c r="HZ563" s="122"/>
      <c r="IA563" s="122"/>
      <c r="IB563" s="122"/>
      <c r="IC563" s="122"/>
      <c r="ID563" s="122"/>
      <c r="IE563" s="122"/>
      <c r="IF563" s="122"/>
      <c r="IG563" s="122"/>
      <c r="IH563" s="122"/>
    </row>
    <row r="564" spans="1:242" s="124" customFormat="1">
      <c r="A564" s="93" t="s">
        <v>2397</v>
      </c>
      <c r="B564" s="93" t="s">
        <v>1585</v>
      </c>
      <c r="C564" s="94" t="s">
        <v>1542</v>
      </c>
      <c r="D564" s="58"/>
      <c r="E564" s="58"/>
      <c r="F564" s="58"/>
      <c r="G564" s="58">
        <v>3453.06</v>
      </c>
      <c r="H564" s="58">
        <v>13069.14</v>
      </c>
      <c r="I564" s="58">
        <f t="shared" si="434"/>
        <v>13069.14</v>
      </c>
      <c r="J564" s="58">
        <f t="shared" si="434"/>
        <v>13069.14</v>
      </c>
      <c r="K564" s="58">
        <f t="shared" si="434"/>
        <v>13069.14</v>
      </c>
      <c r="L564" s="58">
        <f t="shared" si="434"/>
        <v>13069.14</v>
      </c>
      <c r="M564" s="58">
        <f t="shared" si="434"/>
        <v>13069.14</v>
      </c>
      <c r="N564" s="58">
        <f t="shared" si="434"/>
        <v>13069.14</v>
      </c>
      <c r="O564" s="58">
        <f t="shared" si="434"/>
        <v>13069.14</v>
      </c>
      <c r="P564" s="58">
        <f t="shared" si="435"/>
        <v>108006.18</v>
      </c>
      <c r="HR564" s="122"/>
      <c r="HS564" s="122"/>
      <c r="HT564" s="122"/>
      <c r="HU564" s="122"/>
      <c r="HV564" s="122"/>
      <c r="HW564" s="122"/>
      <c r="HX564" s="122"/>
      <c r="HY564" s="122"/>
      <c r="HZ564" s="122"/>
      <c r="IA564" s="122"/>
      <c r="IB564" s="122"/>
      <c r="IC564" s="122"/>
      <c r="ID564" s="122"/>
      <c r="IE564" s="122"/>
      <c r="IF564" s="122"/>
      <c r="IG564" s="122"/>
      <c r="IH564" s="122"/>
    </row>
    <row r="565" spans="1:242" s="124" customFormat="1">
      <c r="A565" s="93" t="s">
        <v>2398</v>
      </c>
      <c r="B565" s="93" t="s">
        <v>994</v>
      </c>
      <c r="C565" s="94" t="s">
        <v>328</v>
      </c>
      <c r="D565" s="58"/>
      <c r="E565" s="58"/>
      <c r="F565" s="58">
        <v>311774.90000000002</v>
      </c>
      <c r="G565" s="58">
        <v>211460.61</v>
      </c>
      <c r="H565" s="58">
        <v>121665.78</v>
      </c>
      <c r="I565" s="58">
        <f t="shared" si="434"/>
        <v>121665.78</v>
      </c>
      <c r="J565" s="58">
        <f t="shared" si="434"/>
        <v>121665.78</v>
      </c>
      <c r="K565" s="58">
        <f t="shared" si="434"/>
        <v>121665.78</v>
      </c>
      <c r="L565" s="58">
        <f t="shared" si="434"/>
        <v>121665.78</v>
      </c>
      <c r="M565" s="58">
        <f t="shared" si="434"/>
        <v>121665.78</v>
      </c>
      <c r="N565" s="58">
        <f t="shared" si="434"/>
        <v>121665.78</v>
      </c>
      <c r="O565" s="58">
        <f t="shared" si="434"/>
        <v>121665.78</v>
      </c>
      <c r="P565" s="58">
        <f t="shared" si="435"/>
        <v>1496561.7500000002</v>
      </c>
      <c r="HR565" s="122"/>
      <c r="HS565" s="122"/>
      <c r="HT565" s="122"/>
      <c r="HU565" s="122"/>
      <c r="HV565" s="122"/>
      <c r="HW565" s="122"/>
      <c r="HX565" s="122"/>
      <c r="HY565" s="122"/>
      <c r="HZ565" s="122"/>
      <c r="IA565" s="122"/>
      <c r="IB565" s="122"/>
      <c r="IC565" s="122"/>
      <c r="ID565" s="122"/>
      <c r="IE565" s="122"/>
      <c r="IF565" s="122"/>
      <c r="IG565" s="122"/>
      <c r="IH565" s="122"/>
    </row>
    <row r="566" spans="1:242" s="124" customFormat="1">
      <c r="A566" s="93" t="s">
        <v>2399</v>
      </c>
      <c r="B566" s="93" t="s">
        <v>2400</v>
      </c>
      <c r="C566" s="94" t="s">
        <v>271</v>
      </c>
      <c r="D566" s="58">
        <v>12000</v>
      </c>
      <c r="E566" s="58">
        <v>12000</v>
      </c>
      <c r="F566" s="58">
        <v>12000</v>
      </c>
      <c r="G566" s="58">
        <v>24000</v>
      </c>
      <c r="H566" s="58">
        <v>12000</v>
      </c>
      <c r="I566" s="58">
        <f t="shared" si="434"/>
        <v>12000</v>
      </c>
      <c r="J566" s="58">
        <f t="shared" si="434"/>
        <v>12000</v>
      </c>
      <c r="K566" s="58">
        <f t="shared" si="434"/>
        <v>12000</v>
      </c>
      <c r="L566" s="58">
        <f t="shared" si="434"/>
        <v>12000</v>
      </c>
      <c r="M566" s="58">
        <f t="shared" si="434"/>
        <v>12000</v>
      </c>
      <c r="N566" s="58">
        <f t="shared" si="434"/>
        <v>12000</v>
      </c>
      <c r="O566" s="58">
        <f t="shared" si="434"/>
        <v>12000</v>
      </c>
      <c r="P566" s="58">
        <f t="shared" si="435"/>
        <v>156000</v>
      </c>
      <c r="HR566" s="122"/>
      <c r="HS566" s="122"/>
      <c r="HT566" s="122"/>
      <c r="HU566" s="122"/>
      <c r="HV566" s="122"/>
      <c r="HW566" s="122"/>
      <c r="HX566" s="122"/>
      <c r="HY566" s="122"/>
      <c r="HZ566" s="122"/>
      <c r="IA566" s="122"/>
      <c r="IB566" s="122"/>
      <c r="IC566" s="122"/>
      <c r="ID566" s="122"/>
      <c r="IE566" s="122"/>
      <c r="IF566" s="122"/>
      <c r="IG566" s="122"/>
      <c r="IH566" s="122"/>
    </row>
    <row r="567" spans="1:242" s="124" customFormat="1">
      <c r="A567" s="93" t="s">
        <v>2401</v>
      </c>
      <c r="B567" s="93" t="s">
        <v>2402</v>
      </c>
      <c r="C567" s="94" t="s">
        <v>310</v>
      </c>
      <c r="D567" s="58"/>
      <c r="E567" s="58"/>
      <c r="F567" s="58">
        <v>400000</v>
      </c>
      <c r="G567" s="58">
        <v>0</v>
      </c>
      <c r="H567" s="58">
        <v>0</v>
      </c>
      <c r="I567" s="58">
        <f t="shared" si="434"/>
        <v>0</v>
      </c>
      <c r="J567" s="58">
        <f t="shared" si="434"/>
        <v>0</v>
      </c>
      <c r="K567" s="58">
        <f t="shared" si="434"/>
        <v>0</v>
      </c>
      <c r="L567" s="58">
        <f t="shared" si="434"/>
        <v>0</v>
      </c>
      <c r="M567" s="58">
        <f t="shared" si="434"/>
        <v>0</v>
      </c>
      <c r="N567" s="58">
        <f t="shared" si="434"/>
        <v>0</v>
      </c>
      <c r="O567" s="58">
        <f t="shared" si="434"/>
        <v>0</v>
      </c>
      <c r="P567" s="58">
        <f>SUM(D567:O567)</f>
        <v>400000</v>
      </c>
      <c r="HR567" s="122"/>
      <c r="HS567" s="122"/>
      <c r="HT567" s="122"/>
      <c r="HU567" s="122"/>
      <c r="HV567" s="122"/>
      <c r="HW567" s="122"/>
      <c r="HX567" s="122"/>
      <c r="HY567" s="122"/>
      <c r="HZ567" s="122"/>
      <c r="IA567" s="122"/>
      <c r="IB567" s="122"/>
      <c r="IC567" s="122"/>
      <c r="ID567" s="122"/>
      <c r="IE567" s="122"/>
      <c r="IF567" s="122"/>
      <c r="IG567" s="122"/>
      <c r="IH567" s="122"/>
    </row>
    <row r="568" spans="1:242" s="124" customFormat="1">
      <c r="A568" s="93" t="s">
        <v>3279</v>
      </c>
      <c r="B568" s="93" t="s">
        <v>3280</v>
      </c>
      <c r="C568" s="94" t="s">
        <v>1059</v>
      </c>
      <c r="D568" s="58"/>
      <c r="E568" s="58"/>
      <c r="F568" s="58"/>
      <c r="G568" s="58">
        <v>33</v>
      </c>
      <c r="H568" s="58">
        <v>0</v>
      </c>
      <c r="I568" s="58">
        <f t="shared" si="434"/>
        <v>0</v>
      </c>
      <c r="J568" s="58">
        <f t="shared" si="434"/>
        <v>0</v>
      </c>
      <c r="K568" s="58">
        <f t="shared" si="434"/>
        <v>0</v>
      </c>
      <c r="L568" s="58">
        <f t="shared" si="434"/>
        <v>0</v>
      </c>
      <c r="M568" s="58">
        <f t="shared" si="434"/>
        <v>0</v>
      </c>
      <c r="N568" s="58">
        <f t="shared" si="434"/>
        <v>0</v>
      </c>
      <c r="O568" s="58">
        <f t="shared" si="434"/>
        <v>0</v>
      </c>
      <c r="P568" s="58">
        <f t="shared" si="435"/>
        <v>33</v>
      </c>
      <c r="HR568" s="122"/>
      <c r="HS568" s="122"/>
      <c r="HT568" s="122"/>
      <c r="HU568" s="122"/>
      <c r="HV568" s="122"/>
      <c r="HW568" s="122"/>
      <c r="HX568" s="122"/>
      <c r="HY568" s="122"/>
      <c r="HZ568" s="122"/>
      <c r="IA568" s="122"/>
      <c r="IB568" s="122"/>
      <c r="IC568" s="122"/>
      <c r="ID568" s="122"/>
      <c r="IE568" s="122"/>
      <c r="IF568" s="122"/>
      <c r="IG568" s="122"/>
      <c r="IH568" s="122"/>
    </row>
    <row r="569" spans="1:242" s="124" customFormat="1">
      <c r="A569" s="93" t="s">
        <v>2403</v>
      </c>
      <c r="B569" s="93" t="s">
        <v>2404</v>
      </c>
      <c r="C569" s="94"/>
      <c r="D569" s="56">
        <f>D570</f>
        <v>12951.96</v>
      </c>
      <c r="E569" s="56">
        <f t="shared" ref="E569:P571" si="436">E570</f>
        <v>-712</v>
      </c>
      <c r="F569" s="56">
        <f t="shared" si="436"/>
        <v>0</v>
      </c>
      <c r="G569" s="56">
        <f t="shared" si="436"/>
        <v>0</v>
      </c>
      <c r="H569" s="56">
        <f t="shared" si="436"/>
        <v>0</v>
      </c>
      <c r="I569" s="56">
        <f t="shared" si="436"/>
        <v>0</v>
      </c>
      <c r="J569" s="56">
        <f t="shared" si="436"/>
        <v>0</v>
      </c>
      <c r="K569" s="56">
        <f t="shared" si="436"/>
        <v>0</v>
      </c>
      <c r="L569" s="56">
        <f t="shared" si="436"/>
        <v>0</v>
      </c>
      <c r="M569" s="56">
        <f t="shared" si="436"/>
        <v>0</v>
      </c>
      <c r="N569" s="56">
        <f t="shared" si="436"/>
        <v>0</v>
      </c>
      <c r="O569" s="56">
        <f t="shared" si="436"/>
        <v>0</v>
      </c>
      <c r="P569" s="56">
        <f t="shared" si="436"/>
        <v>12239.96</v>
      </c>
      <c r="HR569" s="122"/>
      <c r="HS569" s="122"/>
      <c r="HT569" s="122"/>
      <c r="HU569" s="122"/>
      <c r="HV569" s="122"/>
      <c r="HW569" s="122"/>
      <c r="HX569" s="122"/>
      <c r="HY569" s="122"/>
      <c r="HZ569" s="122"/>
      <c r="IA569" s="122"/>
      <c r="IB569" s="122"/>
      <c r="IC569" s="122"/>
      <c r="ID569" s="122"/>
      <c r="IE569" s="122"/>
      <c r="IF569" s="122"/>
      <c r="IG569" s="122"/>
      <c r="IH569" s="122"/>
    </row>
    <row r="570" spans="1:242" s="124" customFormat="1">
      <c r="A570" s="93" t="s">
        <v>2405</v>
      </c>
      <c r="B570" s="93" t="s">
        <v>2404</v>
      </c>
      <c r="C570" s="94"/>
      <c r="D570" s="56">
        <f>D571</f>
        <v>12951.96</v>
      </c>
      <c r="E570" s="56">
        <f t="shared" si="436"/>
        <v>-712</v>
      </c>
      <c r="F570" s="56">
        <f t="shared" si="436"/>
        <v>0</v>
      </c>
      <c r="G570" s="56">
        <f t="shared" si="436"/>
        <v>0</v>
      </c>
      <c r="H570" s="56">
        <f t="shared" si="436"/>
        <v>0</v>
      </c>
      <c r="I570" s="56">
        <f t="shared" si="436"/>
        <v>0</v>
      </c>
      <c r="J570" s="56">
        <f t="shared" si="436"/>
        <v>0</v>
      </c>
      <c r="K570" s="56">
        <f t="shared" si="436"/>
        <v>0</v>
      </c>
      <c r="L570" s="56">
        <f t="shared" si="436"/>
        <v>0</v>
      </c>
      <c r="M570" s="56">
        <f t="shared" si="436"/>
        <v>0</v>
      </c>
      <c r="N570" s="56">
        <f t="shared" si="436"/>
        <v>0</v>
      </c>
      <c r="O570" s="56">
        <f t="shared" si="436"/>
        <v>0</v>
      </c>
      <c r="P570" s="56">
        <f t="shared" si="436"/>
        <v>12239.96</v>
      </c>
      <c r="HR570" s="122"/>
      <c r="HS570" s="122"/>
      <c r="HT570" s="122"/>
      <c r="HU570" s="122"/>
      <c r="HV570" s="122"/>
      <c r="HW570" s="122"/>
      <c r="HX570" s="122"/>
      <c r="HY570" s="122"/>
      <c r="HZ570" s="122"/>
      <c r="IA570" s="122"/>
      <c r="IB570" s="122"/>
      <c r="IC570" s="122"/>
      <c r="ID570" s="122"/>
      <c r="IE570" s="122"/>
      <c r="IF570" s="122"/>
      <c r="IG570" s="122"/>
      <c r="IH570" s="122"/>
    </row>
    <row r="571" spans="1:242" s="124" customFormat="1">
      <c r="A571" s="93" t="s">
        <v>2406</v>
      </c>
      <c r="B571" s="93" t="s">
        <v>2407</v>
      </c>
      <c r="C571" s="94"/>
      <c r="D571" s="56">
        <f>D572+D573</f>
        <v>12951.96</v>
      </c>
      <c r="E571" s="56">
        <f t="shared" si="436"/>
        <v>-712</v>
      </c>
      <c r="F571" s="56">
        <f>F572+F573</f>
        <v>0</v>
      </c>
      <c r="G571" s="56">
        <f t="shared" ref="G571:J571" si="437">G572+G573</f>
        <v>0</v>
      </c>
      <c r="H571" s="56">
        <f t="shared" si="437"/>
        <v>0</v>
      </c>
      <c r="I571" s="56">
        <f t="shared" si="437"/>
        <v>0</v>
      </c>
      <c r="J571" s="56">
        <f t="shared" si="437"/>
        <v>0</v>
      </c>
      <c r="K571" s="56">
        <f t="shared" ref="K571:P571" si="438">K572+K573</f>
        <v>0</v>
      </c>
      <c r="L571" s="56">
        <f t="shared" si="438"/>
        <v>0</v>
      </c>
      <c r="M571" s="56">
        <f t="shared" si="438"/>
        <v>0</v>
      </c>
      <c r="N571" s="56">
        <f t="shared" si="438"/>
        <v>0</v>
      </c>
      <c r="O571" s="56">
        <f t="shared" si="438"/>
        <v>0</v>
      </c>
      <c r="P571" s="56">
        <f t="shared" si="438"/>
        <v>12239.96</v>
      </c>
      <c r="HR571" s="122"/>
      <c r="HS571" s="122"/>
      <c r="HT571" s="122"/>
      <c r="HU571" s="122"/>
      <c r="HV571" s="122"/>
      <c r="HW571" s="122"/>
      <c r="HX571" s="122"/>
      <c r="HY571" s="122"/>
      <c r="HZ571" s="122"/>
      <c r="IA571" s="122"/>
      <c r="IB571" s="122"/>
      <c r="IC571" s="122"/>
      <c r="ID571" s="122"/>
      <c r="IE571" s="122"/>
      <c r="IF571" s="122"/>
      <c r="IG571" s="122"/>
      <c r="IH571" s="122"/>
    </row>
    <row r="572" spans="1:242" s="124" customFormat="1">
      <c r="A572" s="93" t="s">
        <v>2408</v>
      </c>
      <c r="B572" s="93" t="s">
        <v>2409</v>
      </c>
      <c r="C572" s="94" t="s">
        <v>471</v>
      </c>
      <c r="D572" s="58">
        <v>712</v>
      </c>
      <c r="E572" s="58">
        <v>-712</v>
      </c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>
        <f>SUM(D572:O572)</f>
        <v>0</v>
      </c>
      <c r="HR572" s="122"/>
      <c r="HS572" s="122"/>
      <c r="HT572" s="122"/>
      <c r="HU572" s="122"/>
      <c r="HV572" s="122"/>
      <c r="HW572" s="122"/>
      <c r="HX572" s="122"/>
      <c r="HY572" s="122"/>
      <c r="HZ572" s="122"/>
      <c r="IA572" s="122"/>
      <c r="IB572" s="122"/>
      <c r="IC572" s="122"/>
      <c r="ID572" s="122"/>
      <c r="IE572" s="122"/>
      <c r="IF572" s="122"/>
      <c r="IG572" s="122"/>
      <c r="IH572" s="122"/>
    </row>
    <row r="573" spans="1:242" s="124" customFormat="1">
      <c r="A573" s="93" t="s">
        <v>2410</v>
      </c>
      <c r="B573" s="93" t="s">
        <v>2409</v>
      </c>
      <c r="C573" s="94" t="s">
        <v>474</v>
      </c>
      <c r="D573" s="58">
        <v>12239.96</v>
      </c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>
        <f>SUM(D573:O573)</f>
        <v>12239.96</v>
      </c>
      <c r="HR573" s="122"/>
      <c r="HS573" s="122"/>
      <c r="HT573" s="122"/>
      <c r="HU573" s="122"/>
      <c r="HV573" s="122"/>
      <c r="HW573" s="122"/>
      <c r="HX573" s="122"/>
      <c r="HY573" s="122"/>
      <c r="HZ573" s="122"/>
      <c r="IA573" s="122"/>
      <c r="IB573" s="122"/>
      <c r="IC573" s="122"/>
      <c r="ID573" s="122"/>
      <c r="IE573" s="122"/>
      <c r="IF573" s="122"/>
      <c r="IG573" s="122"/>
      <c r="IH573" s="122"/>
    </row>
    <row r="574" spans="1:242" s="124" customFormat="1">
      <c r="A574" s="93" t="s">
        <v>2411</v>
      </c>
      <c r="B574" s="93" t="s">
        <v>2412</v>
      </c>
      <c r="C574" s="94"/>
      <c r="D574" s="58">
        <f t="shared" ref="D574:P575" si="439">D575</f>
        <v>0</v>
      </c>
      <c r="E574" s="58">
        <f t="shared" si="439"/>
        <v>0</v>
      </c>
      <c r="F574" s="58">
        <f t="shared" si="439"/>
        <v>100000</v>
      </c>
      <c r="G574" s="58">
        <f t="shared" si="439"/>
        <v>0</v>
      </c>
      <c r="H574" s="58">
        <f t="shared" si="439"/>
        <v>0</v>
      </c>
      <c r="I574" s="58">
        <f t="shared" si="439"/>
        <v>0</v>
      </c>
      <c r="J574" s="58">
        <f t="shared" si="439"/>
        <v>0</v>
      </c>
      <c r="K574" s="58">
        <f t="shared" si="439"/>
        <v>0</v>
      </c>
      <c r="L574" s="58">
        <f t="shared" si="439"/>
        <v>0</v>
      </c>
      <c r="M574" s="58">
        <f t="shared" si="439"/>
        <v>0</v>
      </c>
      <c r="N574" s="58">
        <f t="shared" si="439"/>
        <v>0</v>
      </c>
      <c r="O574" s="58">
        <f t="shared" si="439"/>
        <v>0</v>
      </c>
      <c r="P574" s="58">
        <f t="shared" si="439"/>
        <v>100000</v>
      </c>
      <c r="HR574" s="122"/>
      <c r="HS574" s="122"/>
      <c r="HT574" s="122"/>
      <c r="HU574" s="122"/>
      <c r="HV574" s="122"/>
      <c r="HW574" s="122"/>
      <c r="HX574" s="122"/>
      <c r="HY574" s="122"/>
      <c r="HZ574" s="122"/>
      <c r="IA574" s="122"/>
      <c r="IB574" s="122"/>
      <c r="IC574" s="122"/>
      <c r="ID574" s="122"/>
      <c r="IE574" s="122"/>
      <c r="IF574" s="122"/>
      <c r="IG574" s="122"/>
      <c r="IH574" s="122"/>
    </row>
    <row r="575" spans="1:242" s="124" customFormat="1">
      <c r="A575" s="93" t="s">
        <v>2413</v>
      </c>
      <c r="B575" s="93" t="s">
        <v>2414</v>
      </c>
      <c r="C575" s="94"/>
      <c r="D575" s="58">
        <f t="shared" si="439"/>
        <v>0</v>
      </c>
      <c r="E575" s="58">
        <f t="shared" si="439"/>
        <v>0</v>
      </c>
      <c r="F575" s="58">
        <f t="shared" si="439"/>
        <v>100000</v>
      </c>
      <c r="G575" s="58">
        <f t="shared" si="439"/>
        <v>0</v>
      </c>
      <c r="H575" s="58">
        <f t="shared" si="439"/>
        <v>0</v>
      </c>
      <c r="I575" s="58">
        <f t="shared" si="439"/>
        <v>0</v>
      </c>
      <c r="J575" s="58">
        <f t="shared" si="439"/>
        <v>0</v>
      </c>
      <c r="K575" s="58">
        <f t="shared" si="439"/>
        <v>0</v>
      </c>
      <c r="L575" s="58">
        <f t="shared" si="439"/>
        <v>0</v>
      </c>
      <c r="M575" s="58">
        <f t="shared" si="439"/>
        <v>0</v>
      </c>
      <c r="N575" s="58">
        <f t="shared" si="439"/>
        <v>0</v>
      </c>
      <c r="O575" s="58">
        <f t="shared" si="439"/>
        <v>0</v>
      </c>
      <c r="P575" s="58">
        <f t="shared" si="439"/>
        <v>100000</v>
      </c>
      <c r="HR575" s="122"/>
      <c r="HS575" s="122"/>
      <c r="HT575" s="122"/>
      <c r="HU575" s="122"/>
      <c r="HV575" s="122"/>
      <c r="HW575" s="122"/>
      <c r="HX575" s="122"/>
      <c r="HY575" s="122"/>
      <c r="HZ575" s="122"/>
      <c r="IA575" s="122"/>
      <c r="IB575" s="122"/>
      <c r="IC575" s="122"/>
      <c r="ID575" s="122"/>
      <c r="IE575" s="122"/>
      <c r="IF575" s="122"/>
      <c r="IG575" s="122"/>
      <c r="IH575" s="122"/>
    </row>
    <row r="576" spans="1:242" s="124" customFormat="1">
      <c r="A576" s="93" t="s">
        <v>2415</v>
      </c>
      <c r="B576" s="93" t="s">
        <v>2416</v>
      </c>
      <c r="C576" s="94"/>
      <c r="D576" s="58">
        <f>D577</f>
        <v>0</v>
      </c>
      <c r="E576" s="58">
        <f t="shared" ref="E576" si="440">E577+E578</f>
        <v>0</v>
      </c>
      <c r="F576" s="58">
        <f>F577+F578+F579</f>
        <v>100000</v>
      </c>
      <c r="G576" s="58">
        <f t="shared" ref="G576:P576" si="441">G577+G578+G579</f>
        <v>0</v>
      </c>
      <c r="H576" s="58">
        <f t="shared" si="441"/>
        <v>0</v>
      </c>
      <c r="I576" s="58">
        <f t="shared" si="441"/>
        <v>0</v>
      </c>
      <c r="J576" s="58">
        <f t="shared" si="441"/>
        <v>0</v>
      </c>
      <c r="K576" s="58">
        <f t="shared" si="441"/>
        <v>0</v>
      </c>
      <c r="L576" s="58">
        <f t="shared" si="441"/>
        <v>0</v>
      </c>
      <c r="M576" s="58">
        <f t="shared" si="441"/>
        <v>0</v>
      </c>
      <c r="N576" s="58">
        <f t="shared" si="441"/>
        <v>0</v>
      </c>
      <c r="O576" s="58">
        <f t="shared" si="441"/>
        <v>0</v>
      </c>
      <c r="P576" s="58">
        <f t="shared" si="441"/>
        <v>100000</v>
      </c>
      <c r="HR576" s="122"/>
      <c r="HS576" s="122"/>
      <c r="HT576" s="122"/>
      <c r="HU576" s="122"/>
      <c r="HV576" s="122"/>
      <c r="HW576" s="122"/>
      <c r="HX576" s="122"/>
      <c r="HY576" s="122"/>
      <c r="HZ576" s="122"/>
      <c r="IA576" s="122"/>
      <c r="IB576" s="122"/>
      <c r="IC576" s="122"/>
      <c r="ID576" s="122"/>
      <c r="IE576" s="122"/>
      <c r="IF576" s="122"/>
      <c r="IG576" s="122"/>
      <c r="IH576" s="122"/>
    </row>
    <row r="577" spans="1:242" s="124" customFormat="1">
      <c r="A577" s="93" t="s">
        <v>2920</v>
      </c>
      <c r="B577" s="93" t="s">
        <v>2417</v>
      </c>
      <c r="C577" s="94" t="s">
        <v>2085</v>
      </c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>
        <f>SUM(D577:O577)</f>
        <v>0</v>
      </c>
      <c r="HR577" s="122"/>
      <c r="HS577" s="122"/>
      <c r="HT577" s="122"/>
      <c r="HU577" s="122"/>
      <c r="HV577" s="122"/>
      <c r="HW577" s="122"/>
      <c r="HX577" s="122"/>
      <c r="HY577" s="122"/>
      <c r="HZ577" s="122"/>
      <c r="IA577" s="122"/>
      <c r="IB577" s="122"/>
      <c r="IC577" s="122"/>
      <c r="ID577" s="122"/>
      <c r="IE577" s="122"/>
      <c r="IF577" s="122"/>
      <c r="IG577" s="122"/>
      <c r="IH577" s="122"/>
    </row>
    <row r="578" spans="1:242" s="124" customFormat="1">
      <c r="A578" s="93" t="s">
        <v>3200</v>
      </c>
      <c r="B578" s="93" t="s">
        <v>2921</v>
      </c>
      <c r="C578" s="94" t="s">
        <v>2922</v>
      </c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>
        <f>SUM(D578:O578)</f>
        <v>0</v>
      </c>
      <c r="HR578" s="122"/>
      <c r="HS578" s="122"/>
      <c r="HT578" s="122"/>
      <c r="HU578" s="122"/>
      <c r="HV578" s="122"/>
      <c r="HW578" s="122"/>
      <c r="HX578" s="122"/>
      <c r="HY578" s="122"/>
      <c r="HZ578" s="122"/>
      <c r="IA578" s="122"/>
      <c r="IB578" s="122"/>
      <c r="IC578" s="122"/>
      <c r="ID578" s="122"/>
      <c r="IE578" s="122"/>
      <c r="IF578" s="122"/>
      <c r="IG578" s="122"/>
      <c r="IH578" s="122"/>
    </row>
    <row r="579" spans="1:242" s="124" customFormat="1">
      <c r="A579" s="93" t="s">
        <v>3437</v>
      </c>
      <c r="B579" s="93" t="s">
        <v>3438</v>
      </c>
      <c r="C579" s="94" t="s">
        <v>3439</v>
      </c>
      <c r="D579" s="58"/>
      <c r="E579" s="58"/>
      <c r="F579" s="58">
        <v>100000</v>
      </c>
      <c r="G579" s="58"/>
      <c r="H579" s="58"/>
      <c r="I579" s="58"/>
      <c r="J579" s="58"/>
      <c r="K579" s="58"/>
      <c r="L579" s="58"/>
      <c r="M579" s="58"/>
      <c r="N579" s="58"/>
      <c r="O579" s="58"/>
      <c r="P579" s="58">
        <f>SUM(D579:O579)</f>
        <v>100000</v>
      </c>
      <c r="HR579" s="122"/>
      <c r="HS579" s="122"/>
      <c r="HT579" s="122"/>
      <c r="HU579" s="122"/>
      <c r="HV579" s="122"/>
      <c r="HW579" s="122"/>
      <c r="HX579" s="122"/>
      <c r="HY579" s="122"/>
      <c r="HZ579" s="122"/>
      <c r="IA579" s="122"/>
      <c r="IB579" s="122"/>
      <c r="IC579" s="122"/>
      <c r="ID579" s="122"/>
      <c r="IE579" s="122"/>
      <c r="IF579" s="122"/>
      <c r="IG579" s="122"/>
      <c r="IH579" s="122"/>
    </row>
    <row r="580" spans="1:242" s="103" customFormat="1" ht="14.25" customHeight="1">
      <c r="A580" s="95" t="s">
        <v>2418</v>
      </c>
      <c r="B580" s="110" t="s">
        <v>2419</v>
      </c>
      <c r="C580" s="123"/>
      <c r="D580" s="56">
        <f t="shared" ref="D580:P581" si="442">D581</f>
        <v>0</v>
      </c>
      <c r="E580" s="56">
        <f t="shared" si="442"/>
        <v>0</v>
      </c>
      <c r="F580" s="56">
        <f t="shared" si="442"/>
        <v>0</v>
      </c>
      <c r="G580" s="56">
        <f t="shared" si="442"/>
        <v>0</v>
      </c>
      <c r="H580" s="56">
        <f t="shared" si="442"/>
        <v>986.39</v>
      </c>
      <c r="I580" s="56">
        <f t="shared" si="442"/>
        <v>0</v>
      </c>
      <c r="J580" s="56">
        <f t="shared" si="442"/>
        <v>0</v>
      </c>
      <c r="K580" s="56">
        <f t="shared" si="442"/>
        <v>0</v>
      </c>
      <c r="L580" s="56">
        <f t="shared" si="442"/>
        <v>0</v>
      </c>
      <c r="M580" s="56">
        <f t="shared" si="442"/>
        <v>0</v>
      </c>
      <c r="N580" s="56">
        <f t="shared" si="442"/>
        <v>0</v>
      </c>
      <c r="O580" s="56">
        <f t="shared" si="442"/>
        <v>0</v>
      </c>
      <c r="P580" s="56">
        <f t="shared" si="442"/>
        <v>986.39</v>
      </c>
      <c r="HR580" s="102"/>
      <c r="HS580" s="102"/>
      <c r="HT580" s="102"/>
      <c r="HU580" s="102"/>
      <c r="HV580" s="102"/>
      <c r="HW580" s="102"/>
      <c r="HX580" s="102"/>
      <c r="HY580" s="102"/>
      <c r="HZ580" s="102"/>
      <c r="IA580" s="102"/>
      <c r="IB580" s="102"/>
      <c r="IC580" s="102"/>
      <c r="ID580" s="102"/>
      <c r="IE580" s="102"/>
      <c r="IF580" s="102"/>
      <c r="IG580" s="102"/>
      <c r="IH580" s="102"/>
    </row>
    <row r="581" spans="1:242" s="103" customFormat="1" ht="14.25" customHeight="1">
      <c r="A581" s="95" t="s">
        <v>2420</v>
      </c>
      <c r="B581" s="110" t="s">
        <v>2419</v>
      </c>
      <c r="C581" s="123"/>
      <c r="D581" s="56">
        <f t="shared" si="442"/>
        <v>0</v>
      </c>
      <c r="E581" s="56">
        <f t="shared" si="442"/>
        <v>0</v>
      </c>
      <c r="F581" s="56">
        <f t="shared" si="442"/>
        <v>0</v>
      </c>
      <c r="G581" s="56">
        <f t="shared" si="442"/>
        <v>0</v>
      </c>
      <c r="H581" s="56">
        <f t="shared" si="442"/>
        <v>986.39</v>
      </c>
      <c r="I581" s="56">
        <f t="shared" si="442"/>
        <v>0</v>
      </c>
      <c r="J581" s="56">
        <f t="shared" si="442"/>
        <v>0</v>
      </c>
      <c r="K581" s="56">
        <f t="shared" si="442"/>
        <v>0</v>
      </c>
      <c r="L581" s="56">
        <f t="shared" si="442"/>
        <v>0</v>
      </c>
      <c r="M581" s="56">
        <f t="shared" si="442"/>
        <v>0</v>
      </c>
      <c r="N581" s="56">
        <f t="shared" si="442"/>
        <v>0</v>
      </c>
      <c r="O581" s="56">
        <f t="shared" si="442"/>
        <v>0</v>
      </c>
      <c r="P581" s="56">
        <f t="shared" si="442"/>
        <v>986.39</v>
      </c>
      <c r="HR581" s="102"/>
      <c r="HS581" s="102"/>
      <c r="HT581" s="102"/>
      <c r="HU581" s="102"/>
      <c r="HV581" s="102"/>
      <c r="HW581" s="102"/>
      <c r="HX581" s="102"/>
      <c r="HY581" s="102"/>
      <c r="HZ581" s="102"/>
      <c r="IA581" s="102"/>
      <c r="IB581" s="102"/>
      <c r="IC581" s="102"/>
      <c r="ID581" s="102"/>
      <c r="IE581" s="102"/>
      <c r="IF581" s="102"/>
      <c r="IG581" s="102"/>
      <c r="IH581" s="102"/>
    </row>
    <row r="582" spans="1:242" s="103" customFormat="1" ht="14.25" customHeight="1">
      <c r="A582" s="171" t="s">
        <v>2421</v>
      </c>
      <c r="B582" s="170" t="s">
        <v>2422</v>
      </c>
      <c r="C582" s="123"/>
      <c r="D582" s="56">
        <f t="shared" ref="D582:P582" si="443">SUM(D583:D583)</f>
        <v>0</v>
      </c>
      <c r="E582" s="56">
        <f t="shared" si="443"/>
        <v>0</v>
      </c>
      <c r="F582" s="56">
        <f t="shared" si="443"/>
        <v>0</v>
      </c>
      <c r="G582" s="56">
        <f t="shared" si="443"/>
        <v>0</v>
      </c>
      <c r="H582" s="56">
        <f t="shared" si="443"/>
        <v>986.39</v>
      </c>
      <c r="I582" s="56">
        <f t="shared" si="443"/>
        <v>0</v>
      </c>
      <c r="J582" s="56">
        <f t="shared" si="443"/>
        <v>0</v>
      </c>
      <c r="K582" s="56">
        <f t="shared" si="443"/>
        <v>0</v>
      </c>
      <c r="L582" s="56">
        <f t="shared" si="443"/>
        <v>0</v>
      </c>
      <c r="M582" s="56">
        <f t="shared" si="443"/>
        <v>0</v>
      </c>
      <c r="N582" s="56">
        <f t="shared" si="443"/>
        <v>0</v>
      </c>
      <c r="O582" s="56">
        <f t="shared" si="443"/>
        <v>0</v>
      </c>
      <c r="P582" s="56">
        <f t="shared" si="443"/>
        <v>986.39</v>
      </c>
      <c r="HR582" s="102"/>
      <c r="HS582" s="102"/>
      <c r="HT582" s="102"/>
      <c r="HU582" s="102"/>
      <c r="HV582" s="102"/>
      <c r="HW582" s="102"/>
      <c r="HX582" s="102"/>
      <c r="HY582" s="102"/>
      <c r="HZ582" s="102"/>
      <c r="IA582" s="102"/>
      <c r="IB582" s="102"/>
      <c r="IC582" s="102"/>
      <c r="ID582" s="102"/>
      <c r="IE582" s="102"/>
      <c r="IF582" s="102"/>
      <c r="IG582" s="102"/>
      <c r="IH582" s="102"/>
    </row>
    <row r="583" spans="1:242" s="124" customFormat="1">
      <c r="A583" s="93" t="s">
        <v>2423</v>
      </c>
      <c r="B583" s="111" t="s">
        <v>2424</v>
      </c>
      <c r="C583" s="123" t="s">
        <v>542</v>
      </c>
      <c r="D583" s="58"/>
      <c r="E583" s="58"/>
      <c r="F583" s="58"/>
      <c r="G583" s="58"/>
      <c r="H583" s="58">
        <v>986.39</v>
      </c>
      <c r="I583" s="58"/>
      <c r="J583" s="58"/>
      <c r="K583" s="58"/>
      <c r="L583" s="58"/>
      <c r="M583" s="58"/>
      <c r="N583" s="58"/>
      <c r="O583" s="58"/>
      <c r="P583" s="58">
        <f>SUM(D583:O583)</f>
        <v>986.39</v>
      </c>
      <c r="HR583" s="122"/>
      <c r="HS583" s="122"/>
      <c r="HT583" s="122"/>
      <c r="HU583" s="122"/>
      <c r="HV583" s="122"/>
      <c r="HW583" s="122"/>
      <c r="HX583" s="122"/>
      <c r="HY583" s="122"/>
      <c r="HZ583" s="122"/>
      <c r="IA583" s="122"/>
      <c r="IB583" s="122"/>
      <c r="IC583" s="122"/>
      <c r="ID583" s="122"/>
      <c r="IE583" s="122"/>
      <c r="IF583" s="122"/>
      <c r="IG583" s="122"/>
      <c r="IH583" s="122"/>
    </row>
    <row r="584" spans="1:242" s="156" customFormat="1" ht="17.25" customHeight="1">
      <c r="A584" s="95" t="s">
        <v>2425</v>
      </c>
      <c r="B584" s="110" t="s">
        <v>2426</v>
      </c>
      <c r="C584" s="123"/>
      <c r="D584" s="56">
        <f t="shared" ref="D584:P586" si="444">D585</f>
        <v>1953.88</v>
      </c>
      <c r="E584" s="56">
        <f t="shared" si="444"/>
        <v>2719.37</v>
      </c>
      <c r="F584" s="56">
        <f t="shared" si="444"/>
        <v>2734.86</v>
      </c>
      <c r="G584" s="56">
        <f t="shared" si="444"/>
        <v>0</v>
      </c>
      <c r="H584" s="56">
        <f t="shared" si="444"/>
        <v>1224.92</v>
      </c>
      <c r="I584" s="56">
        <f t="shared" si="444"/>
        <v>1319.9266666666667</v>
      </c>
      <c r="J584" s="56">
        <f t="shared" si="444"/>
        <v>1272.4233333333334</v>
      </c>
      <c r="K584" s="56">
        <f t="shared" si="444"/>
        <v>1272.4233333333334</v>
      </c>
      <c r="L584" s="56">
        <f t="shared" si="444"/>
        <v>1288.2577777777778</v>
      </c>
      <c r="M584" s="56">
        <f t="shared" si="444"/>
        <v>1277.7014814814816</v>
      </c>
      <c r="N584" s="56">
        <f t="shared" si="444"/>
        <v>1279.4608641975308</v>
      </c>
      <c r="O584" s="56">
        <f t="shared" si="444"/>
        <v>1281.8067078189299</v>
      </c>
      <c r="P584" s="56">
        <f t="shared" si="444"/>
        <v>17625.030164609056</v>
      </c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  <c r="CW584" s="155"/>
      <c r="CX584" s="155"/>
      <c r="CY584" s="155"/>
      <c r="CZ584" s="155"/>
      <c r="DA584" s="155"/>
      <c r="DB584" s="155"/>
      <c r="DC584" s="155"/>
      <c r="DD584" s="155"/>
      <c r="DE584" s="155"/>
      <c r="DF584" s="155"/>
      <c r="DG584" s="155"/>
      <c r="DH584" s="155"/>
      <c r="DI584" s="155"/>
      <c r="DJ584" s="155"/>
      <c r="DK584" s="155"/>
      <c r="DL584" s="155"/>
      <c r="DM584" s="155"/>
      <c r="DN584" s="155"/>
      <c r="DO584" s="155"/>
      <c r="DP584" s="155"/>
      <c r="DQ584" s="155"/>
      <c r="DR584" s="155"/>
      <c r="DS584" s="155"/>
      <c r="DT584" s="155"/>
      <c r="DU584" s="155"/>
      <c r="DV584" s="155"/>
      <c r="DW584" s="155"/>
      <c r="DX584" s="155"/>
      <c r="DY584" s="155"/>
      <c r="DZ584" s="155"/>
      <c r="EA584" s="155"/>
      <c r="EB584" s="155"/>
      <c r="EC584" s="155"/>
      <c r="ED584" s="155"/>
      <c r="EE584" s="155"/>
      <c r="EF584" s="155"/>
      <c r="EG584" s="155"/>
      <c r="EH584" s="155"/>
      <c r="EI584" s="155"/>
      <c r="EJ584" s="155"/>
      <c r="EK584" s="155"/>
      <c r="EL584" s="155"/>
      <c r="EM584" s="155"/>
      <c r="EN584" s="155"/>
      <c r="EO584" s="155"/>
      <c r="EP584" s="155"/>
      <c r="EQ584" s="155"/>
      <c r="ER584" s="155"/>
      <c r="ES584" s="155"/>
      <c r="ET584" s="155"/>
      <c r="EU584" s="155"/>
      <c r="EV584" s="155"/>
      <c r="EW584" s="155"/>
      <c r="EX584" s="155"/>
      <c r="EY584" s="155"/>
      <c r="EZ584" s="155"/>
      <c r="FA584" s="155"/>
      <c r="FB584" s="155"/>
      <c r="FC584" s="155"/>
      <c r="FD584" s="155"/>
      <c r="FE584" s="155"/>
      <c r="FF584" s="155"/>
      <c r="FG584" s="155"/>
      <c r="FH584" s="155"/>
      <c r="FI584" s="155"/>
      <c r="FJ584" s="155"/>
      <c r="FK584" s="155"/>
      <c r="FL584" s="155"/>
      <c r="FM584" s="155"/>
      <c r="FN584" s="155"/>
      <c r="FO584" s="155"/>
      <c r="FP584" s="155"/>
      <c r="FQ584" s="155"/>
      <c r="FR584" s="155"/>
      <c r="FS584" s="155"/>
      <c r="FT584" s="155"/>
      <c r="FU584" s="155"/>
      <c r="FV584" s="155"/>
      <c r="FW584" s="155"/>
      <c r="FX584" s="155"/>
      <c r="FY584" s="155"/>
      <c r="FZ584" s="155"/>
      <c r="GA584" s="155"/>
      <c r="GB584" s="155"/>
      <c r="GC584" s="155"/>
      <c r="GD584" s="155"/>
      <c r="GE584" s="155"/>
      <c r="GF584" s="155"/>
      <c r="GG584" s="155"/>
      <c r="GH584" s="155"/>
      <c r="GI584" s="155"/>
      <c r="GJ584" s="155"/>
      <c r="GK584" s="155"/>
      <c r="GL584" s="155"/>
      <c r="GM584" s="155"/>
      <c r="GN584" s="155"/>
      <c r="GO584" s="155"/>
      <c r="GP584" s="155"/>
      <c r="GQ584" s="155"/>
      <c r="GR584" s="155"/>
      <c r="GS584" s="155"/>
      <c r="GT584" s="155"/>
      <c r="GU584" s="155"/>
      <c r="GV584" s="155"/>
      <c r="GW584" s="155"/>
      <c r="GX584" s="155"/>
      <c r="GY584" s="155"/>
      <c r="GZ584" s="155"/>
      <c r="HA584" s="155"/>
      <c r="HB584" s="155"/>
      <c r="HC584" s="155"/>
      <c r="HD584" s="155"/>
      <c r="HE584" s="155"/>
      <c r="HF584" s="155"/>
      <c r="HG584" s="155"/>
      <c r="HH584" s="155"/>
      <c r="HI584" s="155"/>
      <c r="HJ584" s="155"/>
      <c r="HK584" s="155"/>
      <c r="HL584" s="155"/>
      <c r="HM584" s="155"/>
      <c r="HN584" s="155"/>
      <c r="HO584" s="155"/>
      <c r="HP584" s="155"/>
      <c r="HQ584" s="155"/>
    </row>
    <row r="585" spans="1:242" s="156" customFormat="1" ht="17.25" customHeight="1">
      <c r="A585" s="95" t="s">
        <v>2427</v>
      </c>
      <c r="B585" s="110" t="s">
        <v>2426</v>
      </c>
      <c r="C585" s="123"/>
      <c r="D585" s="56">
        <f t="shared" si="444"/>
        <v>1953.88</v>
      </c>
      <c r="E585" s="56">
        <f t="shared" si="444"/>
        <v>2719.37</v>
      </c>
      <c r="F585" s="56">
        <f t="shared" si="444"/>
        <v>2734.86</v>
      </c>
      <c r="G585" s="56">
        <f t="shared" si="444"/>
        <v>0</v>
      </c>
      <c r="H585" s="56">
        <f t="shared" si="444"/>
        <v>1224.92</v>
      </c>
      <c r="I585" s="56">
        <f t="shared" si="444"/>
        <v>1319.9266666666667</v>
      </c>
      <c r="J585" s="56">
        <f t="shared" si="444"/>
        <v>1272.4233333333334</v>
      </c>
      <c r="K585" s="56">
        <f t="shared" si="444"/>
        <v>1272.4233333333334</v>
      </c>
      <c r="L585" s="56">
        <f t="shared" si="444"/>
        <v>1288.2577777777778</v>
      </c>
      <c r="M585" s="56">
        <f t="shared" si="444"/>
        <v>1277.7014814814816</v>
      </c>
      <c r="N585" s="56">
        <f t="shared" si="444"/>
        <v>1279.4608641975308</v>
      </c>
      <c r="O585" s="56">
        <f t="shared" si="444"/>
        <v>1281.8067078189299</v>
      </c>
      <c r="P585" s="56">
        <f t="shared" si="444"/>
        <v>17625.030164609056</v>
      </c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  <c r="CW585" s="155"/>
      <c r="CX585" s="155"/>
      <c r="CY585" s="155"/>
      <c r="CZ585" s="155"/>
      <c r="DA585" s="155"/>
      <c r="DB585" s="155"/>
      <c r="DC585" s="155"/>
      <c r="DD585" s="155"/>
      <c r="DE585" s="155"/>
      <c r="DF585" s="155"/>
      <c r="DG585" s="155"/>
      <c r="DH585" s="155"/>
      <c r="DI585" s="155"/>
      <c r="DJ585" s="155"/>
      <c r="DK585" s="155"/>
      <c r="DL585" s="155"/>
      <c r="DM585" s="155"/>
      <c r="DN585" s="155"/>
      <c r="DO585" s="155"/>
      <c r="DP585" s="155"/>
      <c r="DQ585" s="155"/>
      <c r="DR585" s="155"/>
      <c r="DS585" s="155"/>
      <c r="DT585" s="155"/>
      <c r="DU585" s="155"/>
      <c r="DV585" s="155"/>
      <c r="DW585" s="155"/>
      <c r="DX585" s="155"/>
      <c r="DY585" s="155"/>
      <c r="DZ585" s="155"/>
      <c r="EA585" s="155"/>
      <c r="EB585" s="155"/>
      <c r="EC585" s="155"/>
      <c r="ED585" s="155"/>
      <c r="EE585" s="155"/>
      <c r="EF585" s="155"/>
      <c r="EG585" s="155"/>
      <c r="EH585" s="155"/>
      <c r="EI585" s="155"/>
      <c r="EJ585" s="155"/>
      <c r="EK585" s="155"/>
      <c r="EL585" s="155"/>
      <c r="EM585" s="155"/>
      <c r="EN585" s="155"/>
      <c r="EO585" s="155"/>
      <c r="EP585" s="155"/>
      <c r="EQ585" s="155"/>
      <c r="ER585" s="155"/>
      <c r="ES585" s="155"/>
      <c r="ET585" s="155"/>
      <c r="EU585" s="155"/>
      <c r="EV585" s="155"/>
      <c r="EW585" s="155"/>
      <c r="EX585" s="155"/>
      <c r="EY585" s="155"/>
      <c r="EZ585" s="155"/>
      <c r="FA585" s="155"/>
      <c r="FB585" s="155"/>
      <c r="FC585" s="155"/>
      <c r="FD585" s="155"/>
      <c r="FE585" s="155"/>
      <c r="FF585" s="155"/>
      <c r="FG585" s="155"/>
      <c r="FH585" s="155"/>
      <c r="FI585" s="155"/>
      <c r="FJ585" s="155"/>
      <c r="FK585" s="155"/>
      <c r="FL585" s="155"/>
      <c r="FM585" s="155"/>
      <c r="FN585" s="155"/>
      <c r="FO585" s="155"/>
      <c r="FP585" s="155"/>
      <c r="FQ585" s="155"/>
      <c r="FR585" s="155"/>
      <c r="FS585" s="155"/>
      <c r="FT585" s="155"/>
      <c r="FU585" s="155"/>
      <c r="FV585" s="155"/>
      <c r="FW585" s="155"/>
      <c r="FX585" s="155"/>
      <c r="FY585" s="155"/>
      <c r="FZ585" s="155"/>
      <c r="GA585" s="155"/>
      <c r="GB585" s="155"/>
      <c r="GC585" s="155"/>
      <c r="GD585" s="155"/>
      <c r="GE585" s="155"/>
      <c r="GF585" s="155"/>
      <c r="GG585" s="155"/>
      <c r="GH585" s="155"/>
      <c r="GI585" s="155"/>
      <c r="GJ585" s="155"/>
      <c r="GK585" s="155"/>
      <c r="GL585" s="155"/>
      <c r="GM585" s="155"/>
      <c r="GN585" s="155"/>
      <c r="GO585" s="155"/>
      <c r="GP585" s="155"/>
      <c r="GQ585" s="155"/>
      <c r="GR585" s="155"/>
      <c r="GS585" s="155"/>
      <c r="GT585" s="155"/>
      <c r="GU585" s="155"/>
      <c r="GV585" s="155"/>
      <c r="GW585" s="155"/>
      <c r="GX585" s="155"/>
      <c r="GY585" s="155"/>
      <c r="GZ585" s="155"/>
      <c r="HA585" s="155"/>
      <c r="HB585" s="155"/>
      <c r="HC585" s="155"/>
      <c r="HD585" s="155"/>
      <c r="HE585" s="155"/>
      <c r="HF585" s="155"/>
      <c r="HG585" s="155"/>
      <c r="HH585" s="155"/>
      <c r="HI585" s="155"/>
      <c r="HJ585" s="155"/>
      <c r="HK585" s="155"/>
      <c r="HL585" s="155"/>
      <c r="HM585" s="155"/>
      <c r="HN585" s="155"/>
      <c r="HO585" s="155"/>
      <c r="HP585" s="155"/>
      <c r="HQ585" s="155"/>
    </row>
    <row r="586" spans="1:242" s="156" customFormat="1" ht="17.25" customHeight="1">
      <c r="A586" s="95" t="s">
        <v>2428</v>
      </c>
      <c r="B586" s="110" t="s">
        <v>2429</v>
      </c>
      <c r="C586" s="123"/>
      <c r="D586" s="56">
        <f t="shared" si="444"/>
        <v>1953.88</v>
      </c>
      <c r="E586" s="56">
        <f t="shared" si="444"/>
        <v>2719.37</v>
      </c>
      <c r="F586" s="56">
        <f t="shared" si="444"/>
        <v>2734.86</v>
      </c>
      <c r="G586" s="56">
        <f t="shared" si="444"/>
        <v>0</v>
      </c>
      <c r="H586" s="56">
        <f t="shared" si="444"/>
        <v>1224.92</v>
      </c>
      <c r="I586" s="56">
        <f t="shared" si="444"/>
        <v>1319.9266666666667</v>
      </c>
      <c r="J586" s="56">
        <f t="shared" si="444"/>
        <v>1272.4233333333334</v>
      </c>
      <c r="K586" s="56">
        <f t="shared" si="444"/>
        <v>1272.4233333333334</v>
      </c>
      <c r="L586" s="56">
        <f t="shared" si="444"/>
        <v>1288.2577777777778</v>
      </c>
      <c r="M586" s="56">
        <f t="shared" si="444"/>
        <v>1277.7014814814816</v>
      </c>
      <c r="N586" s="56">
        <f t="shared" si="444"/>
        <v>1279.4608641975308</v>
      </c>
      <c r="O586" s="56">
        <f t="shared" si="444"/>
        <v>1281.8067078189299</v>
      </c>
      <c r="P586" s="56">
        <f t="shared" si="444"/>
        <v>17625.030164609056</v>
      </c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  <c r="CW586" s="155"/>
      <c r="CX586" s="155"/>
      <c r="CY586" s="155"/>
      <c r="CZ586" s="155"/>
      <c r="DA586" s="155"/>
      <c r="DB586" s="155"/>
      <c r="DC586" s="155"/>
      <c r="DD586" s="155"/>
      <c r="DE586" s="155"/>
      <c r="DF586" s="155"/>
      <c r="DG586" s="155"/>
      <c r="DH586" s="155"/>
      <c r="DI586" s="155"/>
      <c r="DJ586" s="155"/>
      <c r="DK586" s="155"/>
      <c r="DL586" s="155"/>
      <c r="DM586" s="155"/>
      <c r="DN586" s="155"/>
      <c r="DO586" s="155"/>
      <c r="DP586" s="155"/>
      <c r="DQ586" s="155"/>
      <c r="DR586" s="155"/>
      <c r="DS586" s="155"/>
      <c r="DT586" s="155"/>
      <c r="DU586" s="155"/>
      <c r="DV586" s="155"/>
      <c r="DW586" s="155"/>
      <c r="DX586" s="155"/>
      <c r="DY586" s="155"/>
      <c r="DZ586" s="155"/>
      <c r="EA586" s="155"/>
      <c r="EB586" s="155"/>
      <c r="EC586" s="155"/>
      <c r="ED586" s="155"/>
      <c r="EE586" s="155"/>
      <c r="EF586" s="155"/>
      <c r="EG586" s="155"/>
      <c r="EH586" s="155"/>
      <c r="EI586" s="155"/>
      <c r="EJ586" s="155"/>
      <c r="EK586" s="155"/>
      <c r="EL586" s="155"/>
      <c r="EM586" s="155"/>
      <c r="EN586" s="155"/>
      <c r="EO586" s="155"/>
      <c r="EP586" s="155"/>
      <c r="EQ586" s="155"/>
      <c r="ER586" s="155"/>
      <c r="ES586" s="155"/>
      <c r="ET586" s="155"/>
      <c r="EU586" s="155"/>
      <c r="EV586" s="155"/>
      <c r="EW586" s="155"/>
      <c r="EX586" s="155"/>
      <c r="EY586" s="155"/>
      <c r="EZ586" s="155"/>
      <c r="FA586" s="155"/>
      <c r="FB586" s="155"/>
      <c r="FC586" s="155"/>
      <c r="FD586" s="155"/>
      <c r="FE586" s="155"/>
      <c r="FF586" s="155"/>
      <c r="FG586" s="155"/>
      <c r="FH586" s="155"/>
      <c r="FI586" s="155"/>
      <c r="FJ586" s="155"/>
      <c r="FK586" s="155"/>
      <c r="FL586" s="155"/>
      <c r="FM586" s="155"/>
      <c r="FN586" s="155"/>
      <c r="FO586" s="155"/>
      <c r="FP586" s="155"/>
      <c r="FQ586" s="155"/>
      <c r="FR586" s="155"/>
      <c r="FS586" s="155"/>
      <c r="FT586" s="155"/>
      <c r="FU586" s="155"/>
      <c r="FV586" s="155"/>
      <c r="FW586" s="155"/>
      <c r="FX586" s="155"/>
      <c r="FY586" s="155"/>
      <c r="FZ586" s="155"/>
      <c r="GA586" s="155"/>
      <c r="GB586" s="155"/>
      <c r="GC586" s="155"/>
      <c r="GD586" s="155"/>
      <c r="GE586" s="155"/>
      <c r="GF586" s="155"/>
      <c r="GG586" s="155"/>
      <c r="GH586" s="155"/>
      <c r="GI586" s="155"/>
      <c r="GJ586" s="155"/>
      <c r="GK586" s="155"/>
      <c r="GL586" s="155"/>
      <c r="GM586" s="155"/>
      <c r="GN586" s="155"/>
      <c r="GO586" s="155"/>
      <c r="GP586" s="155"/>
      <c r="GQ586" s="155"/>
      <c r="GR586" s="155"/>
      <c r="GS586" s="155"/>
      <c r="GT586" s="155"/>
      <c r="GU586" s="155"/>
      <c r="GV586" s="155"/>
      <c r="GW586" s="155"/>
      <c r="GX586" s="155"/>
      <c r="GY586" s="155"/>
      <c r="GZ586" s="155"/>
      <c r="HA586" s="155"/>
      <c r="HB586" s="155"/>
      <c r="HC586" s="155"/>
      <c r="HD586" s="155"/>
      <c r="HE586" s="155"/>
      <c r="HF586" s="155"/>
      <c r="HG586" s="155"/>
      <c r="HH586" s="155"/>
      <c r="HI586" s="155"/>
      <c r="HJ586" s="155"/>
      <c r="HK586" s="155"/>
      <c r="HL586" s="155"/>
      <c r="HM586" s="155"/>
      <c r="HN586" s="155"/>
      <c r="HO586" s="155"/>
      <c r="HP586" s="155"/>
      <c r="HQ586" s="155"/>
    </row>
    <row r="587" spans="1:242" s="156" customFormat="1" ht="17.25" customHeight="1">
      <c r="A587" s="93" t="s">
        <v>2430</v>
      </c>
      <c r="B587" s="111" t="s">
        <v>2431</v>
      </c>
      <c r="C587" s="123" t="s">
        <v>2432</v>
      </c>
      <c r="D587" s="58">
        <v>1953.88</v>
      </c>
      <c r="E587" s="58">
        <v>2719.37</v>
      </c>
      <c r="F587" s="58">
        <v>2734.86</v>
      </c>
      <c r="G587" s="58"/>
      <c r="H587" s="58">
        <v>1224.92</v>
      </c>
      <c r="I587" s="58">
        <f>SUM(F587:H587)/3</f>
        <v>1319.9266666666667</v>
      </c>
      <c r="J587" s="58">
        <f>SUM(H587:I587)/2</f>
        <v>1272.4233333333334</v>
      </c>
      <c r="K587" s="58">
        <f t="shared" ref="K587" si="445">SUM(H587:J587)/3</f>
        <v>1272.4233333333334</v>
      </c>
      <c r="L587" s="58">
        <f t="shared" ref="L587" si="446">SUM(I587:K587)/3</f>
        <v>1288.2577777777778</v>
      </c>
      <c r="M587" s="58">
        <f t="shared" ref="M587" si="447">SUM(J587:L587)/3</f>
        <v>1277.7014814814816</v>
      </c>
      <c r="N587" s="58">
        <f t="shared" ref="N587:O587" si="448">SUM(K587:M587)/3</f>
        <v>1279.4608641975308</v>
      </c>
      <c r="O587" s="58">
        <f t="shared" si="448"/>
        <v>1281.8067078189299</v>
      </c>
      <c r="P587" s="58">
        <f>SUM(D587:O587)</f>
        <v>17625.030164609056</v>
      </c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  <c r="CW587" s="155"/>
      <c r="CX587" s="155"/>
      <c r="CY587" s="155"/>
      <c r="CZ587" s="155"/>
      <c r="DA587" s="155"/>
      <c r="DB587" s="155"/>
      <c r="DC587" s="155"/>
      <c r="DD587" s="155"/>
      <c r="DE587" s="155"/>
      <c r="DF587" s="155"/>
      <c r="DG587" s="155"/>
      <c r="DH587" s="155"/>
      <c r="DI587" s="155"/>
      <c r="DJ587" s="155"/>
      <c r="DK587" s="155"/>
      <c r="DL587" s="155"/>
      <c r="DM587" s="155"/>
      <c r="DN587" s="155"/>
      <c r="DO587" s="155"/>
      <c r="DP587" s="155"/>
      <c r="DQ587" s="155"/>
      <c r="DR587" s="155"/>
      <c r="DS587" s="155"/>
      <c r="DT587" s="155"/>
      <c r="DU587" s="155"/>
      <c r="DV587" s="155"/>
      <c r="DW587" s="155"/>
      <c r="DX587" s="155"/>
      <c r="DY587" s="155"/>
      <c r="DZ587" s="155"/>
      <c r="EA587" s="155"/>
      <c r="EB587" s="155"/>
      <c r="EC587" s="155"/>
      <c r="ED587" s="155"/>
      <c r="EE587" s="155"/>
      <c r="EF587" s="155"/>
      <c r="EG587" s="155"/>
      <c r="EH587" s="155"/>
      <c r="EI587" s="155"/>
      <c r="EJ587" s="155"/>
      <c r="EK587" s="155"/>
      <c r="EL587" s="155"/>
      <c r="EM587" s="155"/>
      <c r="EN587" s="155"/>
      <c r="EO587" s="155"/>
      <c r="EP587" s="155"/>
      <c r="EQ587" s="155"/>
      <c r="ER587" s="155"/>
      <c r="ES587" s="155"/>
      <c r="ET587" s="155"/>
      <c r="EU587" s="155"/>
      <c r="EV587" s="155"/>
      <c r="EW587" s="155"/>
      <c r="EX587" s="155"/>
      <c r="EY587" s="155"/>
      <c r="EZ587" s="155"/>
      <c r="FA587" s="155"/>
      <c r="FB587" s="155"/>
      <c r="FC587" s="155"/>
      <c r="FD587" s="155"/>
      <c r="FE587" s="155"/>
      <c r="FF587" s="155"/>
      <c r="FG587" s="155"/>
      <c r="FH587" s="155"/>
      <c r="FI587" s="155"/>
      <c r="FJ587" s="155"/>
      <c r="FK587" s="155"/>
      <c r="FL587" s="155"/>
      <c r="FM587" s="155"/>
      <c r="FN587" s="155"/>
      <c r="FO587" s="155"/>
      <c r="FP587" s="155"/>
      <c r="FQ587" s="155"/>
      <c r="FR587" s="155"/>
      <c r="FS587" s="155"/>
      <c r="FT587" s="155"/>
      <c r="FU587" s="155"/>
      <c r="FV587" s="155"/>
      <c r="FW587" s="155"/>
      <c r="FX587" s="155"/>
      <c r="FY587" s="155"/>
      <c r="FZ587" s="155"/>
      <c r="GA587" s="155"/>
      <c r="GB587" s="155"/>
      <c r="GC587" s="155"/>
      <c r="GD587" s="155"/>
      <c r="GE587" s="155"/>
      <c r="GF587" s="155"/>
      <c r="GG587" s="155"/>
      <c r="GH587" s="155"/>
      <c r="GI587" s="155"/>
      <c r="GJ587" s="155"/>
      <c r="GK587" s="155"/>
      <c r="GL587" s="155"/>
      <c r="GM587" s="155"/>
      <c r="GN587" s="155"/>
      <c r="GO587" s="155"/>
      <c r="GP587" s="155"/>
      <c r="GQ587" s="155"/>
      <c r="GR587" s="155"/>
      <c r="GS587" s="155"/>
      <c r="GT587" s="155"/>
      <c r="GU587" s="155"/>
      <c r="GV587" s="155"/>
      <c r="GW587" s="155"/>
      <c r="GX587" s="155"/>
      <c r="GY587" s="155"/>
      <c r="GZ587" s="155"/>
      <c r="HA587" s="155"/>
      <c r="HB587" s="155"/>
      <c r="HC587" s="155"/>
      <c r="HD587" s="155"/>
      <c r="HE587" s="155"/>
      <c r="HF587" s="155"/>
      <c r="HG587" s="155"/>
      <c r="HH587" s="155"/>
      <c r="HI587" s="155"/>
      <c r="HJ587" s="155"/>
      <c r="HK587" s="155"/>
      <c r="HL587" s="155"/>
      <c r="HM587" s="155"/>
      <c r="HN587" s="155"/>
      <c r="HO587" s="155"/>
      <c r="HP587" s="155"/>
      <c r="HQ587" s="155"/>
    </row>
    <row r="588" spans="1:242" s="20" customFormat="1" ht="15.75" customHeight="1">
      <c r="A588" s="95" t="s">
        <v>2433</v>
      </c>
      <c r="B588" s="110" t="s">
        <v>2434</v>
      </c>
      <c r="C588" s="123"/>
      <c r="D588" s="56">
        <f t="shared" ref="D588:P588" si="449">D589</f>
        <v>13600</v>
      </c>
      <c r="E588" s="56">
        <f t="shared" si="449"/>
        <v>3296.96</v>
      </c>
      <c r="F588" s="56">
        <f t="shared" si="449"/>
        <v>27201.98</v>
      </c>
      <c r="G588" s="56">
        <f t="shared" si="449"/>
        <v>500</v>
      </c>
      <c r="H588" s="56">
        <f t="shared" si="449"/>
        <v>-553.26</v>
      </c>
      <c r="I588" s="56">
        <f t="shared" si="449"/>
        <v>0</v>
      </c>
      <c r="J588" s="56">
        <f t="shared" si="449"/>
        <v>0</v>
      </c>
      <c r="K588" s="56">
        <f t="shared" si="449"/>
        <v>0</v>
      </c>
      <c r="L588" s="56">
        <f t="shared" si="449"/>
        <v>0</v>
      </c>
      <c r="M588" s="56">
        <f t="shared" si="449"/>
        <v>0</v>
      </c>
      <c r="N588" s="56">
        <f t="shared" si="449"/>
        <v>0</v>
      </c>
      <c r="O588" s="56">
        <f t="shared" si="449"/>
        <v>0</v>
      </c>
      <c r="P588" s="56">
        <f t="shared" si="449"/>
        <v>44045.68</v>
      </c>
      <c r="HR588" s="102"/>
      <c r="HS588" s="102"/>
      <c r="HT588" s="102"/>
      <c r="HU588" s="102"/>
      <c r="HV588" s="102"/>
      <c r="HW588" s="102"/>
      <c r="HX588" s="102"/>
      <c r="HY588" s="102"/>
      <c r="HZ588" s="102"/>
      <c r="IA588" s="102"/>
      <c r="IB588" s="102"/>
      <c r="IC588" s="102"/>
      <c r="ID588" s="102"/>
      <c r="IE588" s="102"/>
      <c r="IF588" s="102"/>
      <c r="IG588" s="102"/>
      <c r="IH588" s="102"/>
    </row>
    <row r="589" spans="1:242" ht="21.75" customHeight="1">
      <c r="A589" s="95" t="s">
        <v>3285</v>
      </c>
      <c r="B589" s="110" t="s">
        <v>3355</v>
      </c>
      <c r="C589" s="123"/>
      <c r="D589" s="56">
        <f t="shared" ref="D589:J589" si="450">D592</f>
        <v>13600</v>
      </c>
      <c r="E589" s="56">
        <f t="shared" si="450"/>
        <v>3296.96</v>
      </c>
      <c r="F589" s="56">
        <f t="shared" si="450"/>
        <v>27201.98</v>
      </c>
      <c r="G589" s="56">
        <f t="shared" si="450"/>
        <v>500</v>
      </c>
      <c r="H589" s="56">
        <f t="shared" si="450"/>
        <v>-553.26</v>
      </c>
      <c r="I589" s="56">
        <f t="shared" si="450"/>
        <v>0</v>
      </c>
      <c r="J589" s="56">
        <f t="shared" si="450"/>
        <v>0</v>
      </c>
      <c r="K589" s="56">
        <f t="shared" ref="K589:P589" si="451">K592</f>
        <v>0</v>
      </c>
      <c r="L589" s="56">
        <f t="shared" si="451"/>
        <v>0</v>
      </c>
      <c r="M589" s="56">
        <f t="shared" si="451"/>
        <v>0</v>
      </c>
      <c r="N589" s="56">
        <f t="shared" si="451"/>
        <v>0</v>
      </c>
      <c r="O589" s="56">
        <f t="shared" si="451"/>
        <v>0</v>
      </c>
      <c r="P589" s="56">
        <f t="shared" si="451"/>
        <v>44045.68</v>
      </c>
    </row>
    <row r="590" spans="1:242" ht="21.75" customHeight="1">
      <c r="A590" s="95" t="s">
        <v>3286</v>
      </c>
      <c r="B590" s="110" t="s">
        <v>3356</v>
      </c>
      <c r="C590" s="123"/>
      <c r="D590" s="56">
        <f>D591</f>
        <v>13600</v>
      </c>
      <c r="E590" s="56">
        <f t="shared" ref="E590:P591" si="452">E591</f>
        <v>3296.96</v>
      </c>
      <c r="F590" s="56">
        <f t="shared" si="452"/>
        <v>27201.98</v>
      </c>
      <c r="G590" s="56">
        <f t="shared" si="452"/>
        <v>500</v>
      </c>
      <c r="H590" s="56">
        <f t="shared" si="452"/>
        <v>-553.26</v>
      </c>
      <c r="I590" s="56">
        <f t="shared" si="452"/>
        <v>0</v>
      </c>
      <c r="J590" s="56">
        <f t="shared" si="452"/>
        <v>0</v>
      </c>
      <c r="K590" s="56">
        <f t="shared" si="452"/>
        <v>0</v>
      </c>
      <c r="L590" s="56">
        <f t="shared" si="452"/>
        <v>0</v>
      </c>
      <c r="M590" s="56">
        <f t="shared" si="452"/>
        <v>0</v>
      </c>
      <c r="N590" s="56">
        <f t="shared" si="452"/>
        <v>0</v>
      </c>
      <c r="O590" s="56">
        <f t="shared" si="452"/>
        <v>0</v>
      </c>
      <c r="P590" s="56">
        <f t="shared" si="452"/>
        <v>44045.68</v>
      </c>
    </row>
    <row r="591" spans="1:242" ht="21.75" customHeight="1">
      <c r="A591" s="95" t="s">
        <v>3287</v>
      </c>
      <c r="B591" s="110" t="s">
        <v>3356</v>
      </c>
      <c r="C591" s="123"/>
      <c r="D591" s="56">
        <f>D592</f>
        <v>13600</v>
      </c>
      <c r="E591" s="56">
        <f t="shared" si="452"/>
        <v>3296.96</v>
      </c>
      <c r="F591" s="56">
        <f t="shared" si="452"/>
        <v>27201.98</v>
      </c>
      <c r="G591" s="56">
        <f t="shared" si="452"/>
        <v>500</v>
      </c>
      <c r="H591" s="56">
        <f t="shared" si="452"/>
        <v>-553.26</v>
      </c>
      <c r="I591" s="56">
        <f t="shared" si="452"/>
        <v>0</v>
      </c>
      <c r="J591" s="56">
        <f t="shared" si="452"/>
        <v>0</v>
      </c>
      <c r="K591" s="56">
        <f t="shared" si="452"/>
        <v>0</v>
      </c>
      <c r="L591" s="56">
        <f t="shared" si="452"/>
        <v>0</v>
      </c>
      <c r="M591" s="56">
        <f t="shared" si="452"/>
        <v>0</v>
      </c>
      <c r="N591" s="56">
        <f t="shared" si="452"/>
        <v>0</v>
      </c>
      <c r="O591" s="56">
        <f t="shared" si="452"/>
        <v>0</v>
      </c>
      <c r="P591" s="56">
        <f t="shared" si="452"/>
        <v>44045.68</v>
      </c>
    </row>
    <row r="592" spans="1:242" s="103" customFormat="1" ht="24" customHeight="1">
      <c r="A592" s="95" t="s">
        <v>3288</v>
      </c>
      <c r="B592" s="110" t="s">
        <v>3357</v>
      </c>
      <c r="C592" s="123"/>
      <c r="D592" s="56">
        <f t="shared" ref="D592:J592" si="453">SUM(D593:D594)</f>
        <v>13600</v>
      </c>
      <c r="E592" s="56">
        <f t="shared" si="453"/>
        <v>3296.96</v>
      </c>
      <c r="F592" s="56">
        <f>SUM(F593:F595)</f>
        <v>27201.98</v>
      </c>
      <c r="G592" s="56">
        <f t="shared" si="453"/>
        <v>500</v>
      </c>
      <c r="H592" s="56">
        <f t="shared" si="453"/>
        <v>-553.26</v>
      </c>
      <c r="I592" s="56">
        <f t="shared" si="453"/>
        <v>0</v>
      </c>
      <c r="J592" s="56">
        <f t="shared" si="453"/>
        <v>0</v>
      </c>
      <c r="K592" s="56">
        <f t="shared" ref="K592:P592" si="454">SUM(K593:K594)</f>
        <v>0</v>
      </c>
      <c r="L592" s="56">
        <f t="shared" si="454"/>
        <v>0</v>
      </c>
      <c r="M592" s="56">
        <f t="shared" si="454"/>
        <v>0</v>
      </c>
      <c r="N592" s="56">
        <f t="shared" si="454"/>
        <v>0</v>
      </c>
      <c r="O592" s="56">
        <f t="shared" si="454"/>
        <v>0</v>
      </c>
      <c r="P592" s="56">
        <f t="shared" si="454"/>
        <v>44045.68</v>
      </c>
      <c r="HR592" s="102"/>
      <c r="HS592" s="102"/>
      <c r="HT592" s="102"/>
      <c r="HU592" s="102"/>
      <c r="HV592" s="102"/>
      <c r="HW592" s="102"/>
      <c r="HX592" s="102"/>
      <c r="HY592" s="102"/>
      <c r="HZ592" s="102"/>
      <c r="IA592" s="102"/>
      <c r="IB592" s="102"/>
      <c r="IC592" s="102"/>
      <c r="ID592" s="102"/>
      <c r="IE592" s="102"/>
      <c r="IF592" s="102"/>
      <c r="IG592" s="102"/>
      <c r="IH592" s="102"/>
    </row>
    <row r="593" spans="1:242" s="124" customFormat="1" ht="21.75" customHeight="1">
      <c r="A593" s="95" t="s">
        <v>3284</v>
      </c>
      <c r="B593" s="110" t="s">
        <v>2435</v>
      </c>
      <c r="C593" s="123" t="s">
        <v>218</v>
      </c>
      <c r="D593" s="56">
        <v>7800</v>
      </c>
      <c r="E593" s="56">
        <v>3296.96</v>
      </c>
      <c r="F593" s="56">
        <v>5821.98</v>
      </c>
      <c r="G593" s="58">
        <v>500</v>
      </c>
      <c r="H593" s="58">
        <v>-553.26</v>
      </c>
      <c r="I593" s="58"/>
      <c r="J593" s="58"/>
      <c r="K593" s="58"/>
      <c r="L593" s="58"/>
      <c r="M593" s="58"/>
      <c r="N593" s="58"/>
      <c r="O593" s="58"/>
      <c r="P593" s="58">
        <f>SUM(D593:O593)</f>
        <v>16865.68</v>
      </c>
      <c r="HR593" s="122"/>
      <c r="HS593" s="122"/>
      <c r="HT593" s="122"/>
      <c r="HU593" s="122"/>
      <c r="HV593" s="122"/>
      <c r="HW593" s="122"/>
      <c r="HX593" s="122"/>
      <c r="HY593" s="122"/>
      <c r="HZ593" s="122"/>
      <c r="IA593" s="122"/>
      <c r="IB593" s="122"/>
      <c r="IC593" s="122"/>
      <c r="ID593" s="122"/>
      <c r="IE593" s="122"/>
      <c r="IF593" s="122"/>
      <c r="IG593" s="122"/>
      <c r="IH593" s="122"/>
    </row>
    <row r="594" spans="1:242" s="124" customFormat="1" ht="18.75" customHeight="1">
      <c r="A594" s="95" t="s">
        <v>3283</v>
      </c>
      <c r="B594" s="110" t="s">
        <v>2436</v>
      </c>
      <c r="C594" s="123" t="s">
        <v>221</v>
      </c>
      <c r="D594" s="56">
        <v>5800</v>
      </c>
      <c r="E594" s="56">
        <v>0</v>
      </c>
      <c r="F594" s="56">
        <v>21380</v>
      </c>
      <c r="G594" s="56"/>
      <c r="H594" s="56"/>
      <c r="I594" s="56"/>
      <c r="J594" s="58"/>
      <c r="K594" s="58"/>
      <c r="L594" s="58"/>
      <c r="M594" s="58"/>
      <c r="N594" s="58"/>
      <c r="O594" s="58"/>
      <c r="P594" s="58">
        <f t="shared" ref="P594:P595" si="455">SUM(D594:O594)</f>
        <v>27180</v>
      </c>
      <c r="HR594" s="122"/>
      <c r="HS594" s="122"/>
      <c r="HT594" s="122"/>
      <c r="HU594" s="122"/>
      <c r="HV594" s="122"/>
      <c r="HW594" s="122"/>
      <c r="HX594" s="122"/>
      <c r="HY594" s="122"/>
      <c r="HZ594" s="122"/>
      <c r="IA594" s="122"/>
      <c r="IB594" s="122"/>
      <c r="IC594" s="122"/>
      <c r="ID594" s="122"/>
      <c r="IE594" s="122"/>
      <c r="IF594" s="122"/>
      <c r="IG594" s="122"/>
      <c r="IH594" s="122"/>
    </row>
    <row r="595" spans="1:242" s="124" customFormat="1" ht="17.25" customHeight="1">
      <c r="A595" s="95" t="s">
        <v>3281</v>
      </c>
      <c r="B595" s="110" t="s">
        <v>3282</v>
      </c>
      <c r="C595" s="123" t="s">
        <v>3277</v>
      </c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8">
        <f t="shared" si="455"/>
        <v>0</v>
      </c>
      <c r="HR595" s="122"/>
      <c r="HS595" s="122"/>
      <c r="HT595" s="122"/>
      <c r="HU595" s="122"/>
      <c r="HV595" s="122"/>
      <c r="HW595" s="122"/>
      <c r="HX595" s="122"/>
      <c r="HY595" s="122"/>
      <c r="HZ595" s="122"/>
      <c r="IA595" s="122"/>
      <c r="IB595" s="122"/>
      <c r="IC595" s="122"/>
      <c r="ID595" s="122"/>
      <c r="IE595" s="122"/>
      <c r="IF595" s="122"/>
      <c r="IG595" s="122"/>
      <c r="IH595" s="122"/>
    </row>
    <row r="596" spans="1:242" s="20" customFormat="1" ht="21.75" customHeight="1">
      <c r="A596" s="95" t="s">
        <v>2437</v>
      </c>
      <c r="B596" s="110" t="s">
        <v>2438</v>
      </c>
      <c r="C596" s="123"/>
      <c r="D596" s="56">
        <f t="shared" ref="D596:P599" si="456">D597</f>
        <v>12205820.65</v>
      </c>
      <c r="E596" s="56">
        <f t="shared" si="456"/>
        <v>9125282.2300000004</v>
      </c>
      <c r="F596" s="56">
        <f t="shared" si="456"/>
        <v>11238226.91</v>
      </c>
      <c r="G596" s="56">
        <f t="shared" si="456"/>
        <v>11914202.189999999</v>
      </c>
      <c r="H596" s="56">
        <f t="shared" si="456"/>
        <v>11436693.949999999</v>
      </c>
      <c r="I596" s="56">
        <f t="shared" si="456"/>
        <v>9850351</v>
      </c>
      <c r="J596" s="56">
        <f t="shared" si="456"/>
        <v>10511474</v>
      </c>
      <c r="K596" s="56">
        <f t="shared" si="456"/>
        <v>9302393</v>
      </c>
      <c r="L596" s="56">
        <f t="shared" si="456"/>
        <v>8900913</v>
      </c>
      <c r="M596" s="56">
        <f t="shared" si="456"/>
        <v>9288863</v>
      </c>
      <c r="N596" s="56">
        <f t="shared" si="456"/>
        <v>9657774</v>
      </c>
      <c r="O596" s="56">
        <f t="shared" si="456"/>
        <v>9500000</v>
      </c>
      <c r="P596" s="56">
        <f t="shared" si="456"/>
        <v>122931993.93000001</v>
      </c>
      <c r="HR596" s="102"/>
      <c r="HS596" s="102"/>
      <c r="HT596" s="102"/>
      <c r="HU596" s="102"/>
      <c r="HV596" s="102"/>
      <c r="HW596" s="102"/>
      <c r="HX596" s="102"/>
      <c r="HY596" s="102"/>
      <c r="HZ596" s="102"/>
      <c r="IA596" s="102"/>
      <c r="IB596" s="102"/>
      <c r="IC596" s="102"/>
      <c r="ID596" s="102"/>
      <c r="IE596" s="102"/>
      <c r="IF596" s="102"/>
      <c r="IG596" s="102"/>
      <c r="IH596" s="102"/>
    </row>
    <row r="597" spans="1:242" ht="18.75" customHeight="1">
      <c r="A597" s="95" t="s">
        <v>2439</v>
      </c>
      <c r="B597" s="110" t="s">
        <v>2440</v>
      </c>
      <c r="C597" s="123"/>
      <c r="D597" s="56">
        <f t="shared" si="456"/>
        <v>12205820.65</v>
      </c>
      <c r="E597" s="56">
        <f t="shared" si="456"/>
        <v>9125282.2300000004</v>
      </c>
      <c r="F597" s="56">
        <f t="shared" si="456"/>
        <v>11238226.91</v>
      </c>
      <c r="G597" s="56">
        <f t="shared" si="456"/>
        <v>11914202.189999999</v>
      </c>
      <c r="H597" s="56">
        <f t="shared" si="456"/>
        <v>11436693.949999999</v>
      </c>
      <c r="I597" s="56">
        <f t="shared" si="456"/>
        <v>9850351</v>
      </c>
      <c r="J597" s="56">
        <f t="shared" si="456"/>
        <v>10511474</v>
      </c>
      <c r="K597" s="56">
        <f t="shared" si="456"/>
        <v>9302393</v>
      </c>
      <c r="L597" s="56">
        <f t="shared" si="456"/>
        <v>8900913</v>
      </c>
      <c r="M597" s="56">
        <f t="shared" si="456"/>
        <v>9288863</v>
      </c>
      <c r="N597" s="56">
        <f t="shared" si="456"/>
        <v>9657774</v>
      </c>
      <c r="O597" s="56">
        <f t="shared" si="456"/>
        <v>9500000</v>
      </c>
      <c r="P597" s="56">
        <f t="shared" si="456"/>
        <v>122931993.93000001</v>
      </c>
    </row>
    <row r="598" spans="1:242" s="103" customFormat="1" ht="22.5" customHeight="1">
      <c r="A598" s="95" t="s">
        <v>2441</v>
      </c>
      <c r="B598" s="110" t="s">
        <v>2442</v>
      </c>
      <c r="C598" s="123"/>
      <c r="D598" s="56">
        <f t="shared" si="456"/>
        <v>12205820.65</v>
      </c>
      <c r="E598" s="56">
        <f t="shared" si="456"/>
        <v>9125282.2300000004</v>
      </c>
      <c r="F598" s="56">
        <f t="shared" si="456"/>
        <v>11238226.91</v>
      </c>
      <c r="G598" s="56">
        <f t="shared" si="456"/>
        <v>11914202.189999999</v>
      </c>
      <c r="H598" s="56">
        <f t="shared" si="456"/>
        <v>11436693.949999999</v>
      </c>
      <c r="I598" s="56">
        <f t="shared" si="456"/>
        <v>9850351</v>
      </c>
      <c r="J598" s="56">
        <f t="shared" si="456"/>
        <v>10511474</v>
      </c>
      <c r="K598" s="56">
        <f t="shared" si="456"/>
        <v>9302393</v>
      </c>
      <c r="L598" s="56">
        <f t="shared" si="456"/>
        <v>8900913</v>
      </c>
      <c r="M598" s="56">
        <f t="shared" si="456"/>
        <v>9288863</v>
      </c>
      <c r="N598" s="56">
        <f t="shared" si="456"/>
        <v>9657774</v>
      </c>
      <c r="O598" s="56">
        <f t="shared" si="456"/>
        <v>9500000</v>
      </c>
      <c r="P598" s="56">
        <f t="shared" si="456"/>
        <v>122931993.93000001</v>
      </c>
      <c r="HR598" s="102"/>
      <c r="HS598" s="102"/>
      <c r="HT598" s="102"/>
      <c r="HU598" s="102"/>
      <c r="HV598" s="102"/>
      <c r="HW598" s="102"/>
      <c r="HX598" s="102"/>
      <c r="HY598" s="102"/>
      <c r="HZ598" s="102"/>
      <c r="IA598" s="102"/>
      <c r="IB598" s="102"/>
      <c r="IC598" s="102"/>
      <c r="ID598" s="102"/>
      <c r="IE598" s="102"/>
      <c r="IF598" s="102"/>
      <c r="IG598" s="102"/>
      <c r="IH598" s="102"/>
    </row>
    <row r="599" spans="1:242" s="103" customFormat="1" ht="22.5" customHeight="1">
      <c r="A599" s="95" t="s">
        <v>2443</v>
      </c>
      <c r="B599" s="110" t="s">
        <v>2442</v>
      </c>
      <c r="C599" s="123"/>
      <c r="D599" s="56">
        <f t="shared" si="456"/>
        <v>12205820.65</v>
      </c>
      <c r="E599" s="56">
        <f t="shared" si="456"/>
        <v>9125282.2300000004</v>
      </c>
      <c r="F599" s="56">
        <f t="shared" si="456"/>
        <v>11238226.91</v>
      </c>
      <c r="G599" s="56">
        <f t="shared" si="456"/>
        <v>11914202.189999999</v>
      </c>
      <c r="H599" s="56">
        <f t="shared" si="456"/>
        <v>11436693.949999999</v>
      </c>
      <c r="I599" s="56">
        <f t="shared" si="456"/>
        <v>9850351</v>
      </c>
      <c r="J599" s="56">
        <f t="shared" si="456"/>
        <v>10511474</v>
      </c>
      <c r="K599" s="56">
        <f t="shared" si="456"/>
        <v>9302393</v>
      </c>
      <c r="L599" s="56">
        <f t="shared" si="456"/>
        <v>8900913</v>
      </c>
      <c r="M599" s="56">
        <f t="shared" si="456"/>
        <v>9288863</v>
      </c>
      <c r="N599" s="56">
        <f t="shared" si="456"/>
        <v>9657774</v>
      </c>
      <c r="O599" s="56">
        <f t="shared" si="456"/>
        <v>9500000</v>
      </c>
      <c r="P599" s="56">
        <f t="shared" si="456"/>
        <v>122931993.93000001</v>
      </c>
      <c r="HR599" s="102"/>
      <c r="HS599" s="102"/>
      <c r="HT599" s="102"/>
      <c r="HU599" s="102"/>
      <c r="HV599" s="102"/>
      <c r="HW599" s="102"/>
      <c r="HX599" s="102"/>
      <c r="HY599" s="102"/>
      <c r="HZ599" s="102"/>
      <c r="IA599" s="102"/>
      <c r="IB599" s="102"/>
      <c r="IC599" s="102"/>
      <c r="ID599" s="102"/>
      <c r="IE599" s="102"/>
      <c r="IF599" s="102"/>
      <c r="IG599" s="102"/>
      <c r="IH599" s="102"/>
    </row>
    <row r="600" spans="1:242" s="124" customFormat="1" ht="22.5" customHeight="1">
      <c r="A600" s="171" t="s">
        <v>2444</v>
      </c>
      <c r="B600" s="170" t="s">
        <v>2445</v>
      </c>
      <c r="C600" s="123" t="s">
        <v>249</v>
      </c>
      <c r="D600" s="56">
        <v>12205820.65</v>
      </c>
      <c r="E600" s="56">
        <v>9125282.2300000004</v>
      </c>
      <c r="F600" s="56">
        <v>11238226.91</v>
      </c>
      <c r="G600" s="56">
        <v>11914202.189999999</v>
      </c>
      <c r="H600" s="56">
        <v>11436693.949999999</v>
      </c>
      <c r="I600" s="56">
        <v>9850351</v>
      </c>
      <c r="J600" s="56">
        <v>10511474</v>
      </c>
      <c r="K600" s="56">
        <v>9302393</v>
      </c>
      <c r="L600" s="56">
        <v>8900913</v>
      </c>
      <c r="M600" s="56">
        <v>9288863</v>
      </c>
      <c r="N600" s="56">
        <v>9657774</v>
      </c>
      <c r="O600" s="56">
        <v>9500000</v>
      </c>
      <c r="P600" s="58">
        <f t="shared" ref="P600" si="457">SUM(D600:O600)</f>
        <v>122931993.93000001</v>
      </c>
      <c r="HR600" s="122"/>
      <c r="HS600" s="122"/>
      <c r="HT600" s="122"/>
      <c r="HU600" s="122"/>
      <c r="HV600" s="122"/>
      <c r="HW600" s="122"/>
      <c r="HX600" s="122"/>
      <c r="HY600" s="122"/>
      <c r="HZ600" s="122"/>
      <c r="IA600" s="122"/>
      <c r="IB600" s="122"/>
      <c r="IC600" s="122"/>
      <c r="ID600" s="122"/>
      <c r="IE600" s="122"/>
      <c r="IF600" s="122"/>
      <c r="IG600" s="122"/>
      <c r="IH600" s="122"/>
    </row>
    <row r="601" spans="1:242" s="20" customFormat="1" ht="16.5" customHeight="1">
      <c r="A601" s="95" t="s">
        <v>2446</v>
      </c>
      <c r="B601" s="110" t="s">
        <v>2447</v>
      </c>
      <c r="C601" s="123"/>
      <c r="D601" s="56">
        <f t="shared" ref="D601:P601" si="458">D602</f>
        <v>64759.07</v>
      </c>
      <c r="E601" s="56">
        <f t="shared" si="458"/>
        <v>77.209999999999994</v>
      </c>
      <c r="F601" s="56">
        <f t="shared" si="458"/>
        <v>2982.21</v>
      </c>
      <c r="G601" s="56">
        <f t="shared" si="458"/>
        <v>3258.92</v>
      </c>
      <c r="H601" s="56">
        <f t="shared" si="458"/>
        <v>789.28</v>
      </c>
      <c r="I601" s="56">
        <f t="shared" si="458"/>
        <v>0</v>
      </c>
      <c r="J601" s="56">
        <f t="shared" si="458"/>
        <v>0</v>
      </c>
      <c r="K601" s="56">
        <f t="shared" si="458"/>
        <v>0</v>
      </c>
      <c r="L601" s="56">
        <f t="shared" si="458"/>
        <v>0</v>
      </c>
      <c r="M601" s="56">
        <f t="shared" si="458"/>
        <v>0</v>
      </c>
      <c r="N601" s="56">
        <f t="shared" si="458"/>
        <v>0</v>
      </c>
      <c r="O601" s="56">
        <f t="shared" si="458"/>
        <v>0</v>
      </c>
      <c r="P601" s="56">
        <f t="shared" si="458"/>
        <v>71866.69</v>
      </c>
      <c r="HR601" s="102"/>
      <c r="HS601" s="102"/>
      <c r="HT601" s="102"/>
      <c r="HU601" s="102"/>
      <c r="HV601" s="102"/>
      <c r="HW601" s="102"/>
      <c r="HX601" s="102"/>
      <c r="HY601" s="102"/>
      <c r="HZ601" s="102"/>
      <c r="IA601" s="102"/>
      <c r="IB601" s="102"/>
      <c r="IC601" s="102"/>
      <c r="ID601" s="102"/>
      <c r="IE601" s="102"/>
      <c r="IF601" s="102"/>
      <c r="IG601" s="102"/>
      <c r="IH601" s="102"/>
    </row>
    <row r="602" spans="1:242" ht="22.5" customHeight="1">
      <c r="A602" s="95" t="s">
        <v>3359</v>
      </c>
      <c r="B602" s="110" t="s">
        <v>3358</v>
      </c>
      <c r="C602" s="123"/>
      <c r="D602" s="56">
        <f t="shared" ref="D602:J602" si="459">D605</f>
        <v>64759.07</v>
      </c>
      <c r="E602" s="56">
        <f t="shared" si="459"/>
        <v>77.209999999999994</v>
      </c>
      <c r="F602" s="56">
        <f t="shared" si="459"/>
        <v>2982.21</v>
      </c>
      <c r="G602" s="56">
        <f t="shared" si="459"/>
        <v>3258.92</v>
      </c>
      <c r="H602" s="56">
        <f t="shared" si="459"/>
        <v>789.28</v>
      </c>
      <c r="I602" s="56">
        <f t="shared" si="459"/>
        <v>0</v>
      </c>
      <c r="J602" s="56">
        <f t="shared" si="459"/>
        <v>0</v>
      </c>
      <c r="K602" s="56">
        <f t="shared" ref="K602:P602" si="460">K605</f>
        <v>0</v>
      </c>
      <c r="L602" s="56">
        <f t="shared" si="460"/>
        <v>0</v>
      </c>
      <c r="M602" s="56">
        <f t="shared" si="460"/>
        <v>0</v>
      </c>
      <c r="N602" s="56">
        <f t="shared" si="460"/>
        <v>0</v>
      </c>
      <c r="O602" s="56">
        <f t="shared" si="460"/>
        <v>0</v>
      </c>
      <c r="P602" s="56">
        <f t="shared" si="460"/>
        <v>71866.69</v>
      </c>
    </row>
    <row r="603" spans="1:242" ht="22.5" customHeight="1">
      <c r="A603" s="95" t="s">
        <v>3360</v>
      </c>
      <c r="B603" s="110" t="s">
        <v>3358</v>
      </c>
      <c r="C603" s="123"/>
      <c r="D603" s="56">
        <f>D604</f>
        <v>64759.07</v>
      </c>
      <c r="E603" s="56">
        <f t="shared" ref="E603:P604" si="461">E604</f>
        <v>77.209999999999994</v>
      </c>
      <c r="F603" s="56">
        <f t="shared" si="461"/>
        <v>2982.21</v>
      </c>
      <c r="G603" s="56">
        <f t="shared" si="461"/>
        <v>3258.92</v>
      </c>
      <c r="H603" s="56">
        <f t="shared" si="461"/>
        <v>789.28</v>
      </c>
      <c r="I603" s="56">
        <f t="shared" si="461"/>
        <v>0</v>
      </c>
      <c r="J603" s="56">
        <f t="shared" si="461"/>
        <v>0</v>
      </c>
      <c r="K603" s="56">
        <f t="shared" si="461"/>
        <v>0</v>
      </c>
      <c r="L603" s="56">
        <f t="shared" si="461"/>
        <v>0</v>
      </c>
      <c r="M603" s="56">
        <f t="shared" si="461"/>
        <v>0</v>
      </c>
      <c r="N603" s="56">
        <f t="shared" si="461"/>
        <v>0</v>
      </c>
      <c r="O603" s="56">
        <f t="shared" si="461"/>
        <v>0</v>
      </c>
      <c r="P603" s="56">
        <f t="shared" si="461"/>
        <v>71866.69</v>
      </c>
    </row>
    <row r="604" spans="1:242" ht="22.5" customHeight="1">
      <c r="A604" s="95" t="s">
        <v>3361</v>
      </c>
      <c r="B604" s="110" t="s">
        <v>3362</v>
      </c>
      <c r="C604" s="123"/>
      <c r="D604" s="56">
        <f>D605</f>
        <v>64759.07</v>
      </c>
      <c r="E604" s="56">
        <f t="shared" si="461"/>
        <v>77.209999999999994</v>
      </c>
      <c r="F604" s="56">
        <f t="shared" si="461"/>
        <v>2982.21</v>
      </c>
      <c r="G604" s="56">
        <f t="shared" si="461"/>
        <v>3258.92</v>
      </c>
      <c r="H604" s="56">
        <f t="shared" si="461"/>
        <v>789.28</v>
      </c>
      <c r="I604" s="56">
        <f t="shared" si="461"/>
        <v>0</v>
      </c>
      <c r="J604" s="56">
        <f t="shared" si="461"/>
        <v>0</v>
      </c>
      <c r="K604" s="56">
        <f t="shared" si="461"/>
        <v>0</v>
      </c>
      <c r="L604" s="56">
        <f t="shared" si="461"/>
        <v>0</v>
      </c>
      <c r="M604" s="56">
        <f t="shared" si="461"/>
        <v>0</v>
      </c>
      <c r="N604" s="56">
        <f t="shared" si="461"/>
        <v>0</v>
      </c>
      <c r="O604" s="56">
        <f t="shared" si="461"/>
        <v>0</v>
      </c>
      <c r="P604" s="56">
        <f t="shared" si="461"/>
        <v>71866.69</v>
      </c>
    </row>
    <row r="605" spans="1:242" s="103" customFormat="1" ht="21.75" customHeight="1">
      <c r="A605" s="95" t="s">
        <v>3364</v>
      </c>
      <c r="B605" s="110" t="s">
        <v>3363</v>
      </c>
      <c r="C605" s="123"/>
      <c r="D605" s="56">
        <f>SUM(D606:D607)</f>
        <v>64759.07</v>
      </c>
      <c r="E605" s="56">
        <f t="shared" ref="E605:P605" si="462">SUM(E606:E608)</f>
        <v>77.209999999999994</v>
      </c>
      <c r="F605" s="56">
        <f t="shared" si="462"/>
        <v>2982.21</v>
      </c>
      <c r="G605" s="56">
        <f t="shared" si="462"/>
        <v>3258.92</v>
      </c>
      <c r="H605" s="56">
        <f t="shared" si="462"/>
        <v>789.28</v>
      </c>
      <c r="I605" s="56">
        <f t="shared" si="462"/>
        <v>0</v>
      </c>
      <c r="J605" s="56">
        <f t="shared" si="462"/>
        <v>0</v>
      </c>
      <c r="K605" s="56">
        <f t="shared" si="462"/>
        <v>0</v>
      </c>
      <c r="L605" s="56">
        <f t="shared" si="462"/>
        <v>0</v>
      </c>
      <c r="M605" s="56">
        <f t="shared" si="462"/>
        <v>0</v>
      </c>
      <c r="N605" s="56">
        <f t="shared" si="462"/>
        <v>0</v>
      </c>
      <c r="O605" s="56">
        <f t="shared" si="462"/>
        <v>0</v>
      </c>
      <c r="P605" s="56">
        <f t="shared" si="462"/>
        <v>71866.69</v>
      </c>
      <c r="HR605" s="102"/>
      <c r="HS605" s="102"/>
      <c r="HT605" s="102"/>
      <c r="HU605" s="102"/>
      <c r="HV605" s="102"/>
      <c r="HW605" s="102"/>
      <c r="HX605" s="102"/>
      <c r="HY605" s="102"/>
      <c r="HZ605" s="102"/>
      <c r="IA605" s="102"/>
      <c r="IB605" s="102"/>
      <c r="IC605" s="102"/>
      <c r="ID605" s="102"/>
      <c r="IE605" s="102"/>
      <c r="IF605" s="102"/>
      <c r="IG605" s="102"/>
      <c r="IH605" s="102"/>
    </row>
    <row r="606" spans="1:242" s="124" customFormat="1" ht="22.5" customHeight="1">
      <c r="A606" s="95" t="s">
        <v>3365</v>
      </c>
      <c r="B606" s="110" t="s">
        <v>2448</v>
      </c>
      <c r="C606" s="123" t="s">
        <v>218</v>
      </c>
      <c r="D606" s="56">
        <v>24009.07</v>
      </c>
      <c r="E606" s="56">
        <v>77.209999999999994</v>
      </c>
      <c r="F606" s="56">
        <v>80</v>
      </c>
      <c r="G606" s="56">
        <v>3110</v>
      </c>
      <c r="H606" s="56">
        <v>600</v>
      </c>
      <c r="I606" s="56"/>
      <c r="J606" s="56"/>
      <c r="K606" s="56"/>
      <c r="L606" s="56"/>
      <c r="M606" s="56"/>
      <c r="N606" s="56"/>
      <c r="O606" s="56"/>
      <c r="P606" s="58">
        <f t="shared" ref="P606:P608" si="463">SUM(D606:O606)</f>
        <v>27876.28</v>
      </c>
      <c r="HR606" s="122"/>
      <c r="HS606" s="122"/>
      <c r="HT606" s="122"/>
      <c r="HU606" s="122"/>
      <c r="HV606" s="122"/>
      <c r="HW606" s="122"/>
      <c r="HX606" s="122"/>
      <c r="HY606" s="122"/>
      <c r="HZ606" s="122"/>
      <c r="IA606" s="122"/>
      <c r="IB606" s="122"/>
      <c r="IC606" s="122"/>
      <c r="ID606" s="122"/>
      <c r="IE606" s="122"/>
      <c r="IF606" s="122"/>
      <c r="IG606" s="122"/>
      <c r="IH606" s="122"/>
    </row>
    <row r="607" spans="1:242" s="124" customFormat="1" ht="16.5" customHeight="1">
      <c r="A607" s="95" t="s">
        <v>3366</v>
      </c>
      <c r="B607" s="110" t="s">
        <v>2449</v>
      </c>
      <c r="C607" s="123" t="s">
        <v>221</v>
      </c>
      <c r="D607" s="56">
        <v>40750</v>
      </c>
      <c r="E607" s="56"/>
      <c r="F607" s="56">
        <v>2902.21</v>
      </c>
      <c r="G607" s="56">
        <v>148.91999999999999</v>
      </c>
      <c r="H607" s="56">
        <v>189.28</v>
      </c>
      <c r="I607" s="56"/>
      <c r="J607" s="56"/>
      <c r="K607" s="56"/>
      <c r="L607" s="56"/>
      <c r="M607" s="56"/>
      <c r="N607" s="56"/>
      <c r="O607" s="56"/>
      <c r="P607" s="58">
        <f t="shared" si="463"/>
        <v>43990.409999999996</v>
      </c>
      <c r="HR607" s="122"/>
      <c r="HS607" s="122"/>
      <c r="HT607" s="122"/>
      <c r="HU607" s="122"/>
      <c r="HV607" s="122"/>
      <c r="HW607" s="122"/>
      <c r="HX607" s="122"/>
      <c r="HY607" s="122"/>
      <c r="HZ607" s="122"/>
      <c r="IA607" s="122"/>
      <c r="IB607" s="122"/>
      <c r="IC607" s="122"/>
      <c r="ID607" s="122"/>
      <c r="IE607" s="122"/>
      <c r="IF607" s="122"/>
      <c r="IG607" s="122"/>
      <c r="IH607" s="122"/>
    </row>
    <row r="608" spans="1:242" s="124" customFormat="1" ht="16.5" customHeight="1">
      <c r="A608" s="95" t="s">
        <v>3367</v>
      </c>
      <c r="B608" s="110" t="s">
        <v>3201</v>
      </c>
      <c r="C608" s="123" t="s">
        <v>3004</v>
      </c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8">
        <f t="shared" si="463"/>
        <v>0</v>
      </c>
      <c r="HR608" s="122"/>
      <c r="HS608" s="122"/>
      <c r="HT608" s="122"/>
      <c r="HU608" s="122"/>
      <c r="HV608" s="122"/>
      <c r="HW608" s="122"/>
      <c r="HX608" s="122"/>
      <c r="HY608" s="122"/>
      <c r="HZ608" s="122"/>
      <c r="IA608" s="122"/>
      <c r="IB608" s="122"/>
      <c r="IC608" s="122"/>
      <c r="ID608" s="122"/>
      <c r="IE608" s="122"/>
      <c r="IF608" s="122"/>
      <c r="IG608" s="122"/>
      <c r="IH608" s="122"/>
    </row>
    <row r="609" spans="1:242" ht="14.25" customHeight="1">
      <c r="A609" s="119" t="s">
        <v>2450</v>
      </c>
      <c r="B609" s="120" t="s">
        <v>2451</v>
      </c>
      <c r="C609" s="180"/>
      <c r="D609" s="118">
        <f t="shared" ref="D609:P609" si="464">SUM(D610+D670+D714)</f>
        <v>245736.72999999992</v>
      </c>
      <c r="E609" s="118">
        <f t="shared" si="464"/>
        <v>302301.18999999994</v>
      </c>
      <c r="F609" s="118">
        <f t="shared" si="464"/>
        <v>380257.47000000003</v>
      </c>
      <c r="G609" s="118">
        <f t="shared" si="464"/>
        <v>455311.49</v>
      </c>
      <c r="H609" s="118">
        <f t="shared" si="464"/>
        <v>1506239.7800000003</v>
      </c>
      <c r="I609" s="118">
        <f t="shared" si="464"/>
        <v>397406.45333333331</v>
      </c>
      <c r="J609" s="118">
        <f t="shared" si="464"/>
        <v>419114.55111111113</v>
      </c>
      <c r="K609" s="118">
        <f t="shared" si="464"/>
        <v>413614.49814814812</v>
      </c>
      <c r="L609" s="118">
        <f t="shared" si="464"/>
        <v>410045.16753086424</v>
      </c>
      <c r="M609" s="118">
        <f t="shared" si="464"/>
        <v>414258.07226337452</v>
      </c>
      <c r="N609" s="118">
        <f t="shared" si="464"/>
        <v>412639.24598079571</v>
      </c>
      <c r="O609" s="118">
        <f t="shared" si="464"/>
        <v>412314.16192501149</v>
      </c>
      <c r="P609" s="118">
        <f t="shared" si="464"/>
        <v>5769238.8102926379</v>
      </c>
    </row>
    <row r="610" spans="1:242" ht="14.25" customHeight="1">
      <c r="A610" s="95" t="s">
        <v>2452</v>
      </c>
      <c r="B610" s="110" t="s">
        <v>2453</v>
      </c>
      <c r="C610" s="180"/>
      <c r="D610" s="118">
        <f t="shared" ref="D610:J610" si="465">D611+D656+D662</f>
        <v>180680.37999999995</v>
      </c>
      <c r="E610" s="118">
        <f t="shared" ref="E610:G610" si="466">E611+E656+E662</f>
        <v>202078.34999999998</v>
      </c>
      <c r="F610" s="118">
        <f t="shared" si="466"/>
        <v>244866.61999999997</v>
      </c>
      <c r="G610" s="118">
        <f t="shared" si="466"/>
        <v>331593.48</v>
      </c>
      <c r="H610" s="118">
        <f t="shared" si="465"/>
        <v>352708.36</v>
      </c>
      <c r="I610" s="118">
        <f t="shared" si="465"/>
        <v>308963.17</v>
      </c>
      <c r="J610" s="118">
        <f t="shared" si="465"/>
        <v>330491.30333333334</v>
      </c>
      <c r="K610" s="118">
        <f t="shared" ref="K610:P610" si="467">K611+K656+K662</f>
        <v>330720.94444444438</v>
      </c>
      <c r="L610" s="118">
        <f t="shared" si="467"/>
        <v>323391.80592592596</v>
      </c>
      <c r="M610" s="118">
        <f t="shared" si="467"/>
        <v>328201.35123456793</v>
      </c>
      <c r="N610" s="118">
        <f t="shared" si="467"/>
        <v>327438.03386831284</v>
      </c>
      <c r="O610" s="118">
        <f t="shared" si="467"/>
        <v>326343.7303429356</v>
      </c>
      <c r="P610" s="118">
        <f t="shared" si="467"/>
        <v>3587477.5291495193</v>
      </c>
    </row>
    <row r="611" spans="1:242" ht="14.25" customHeight="1">
      <c r="A611" s="95" t="s">
        <v>2454</v>
      </c>
      <c r="B611" s="110" t="s">
        <v>2455</v>
      </c>
      <c r="C611" s="180"/>
      <c r="D611" s="118">
        <f t="shared" ref="D611:P611" si="468">D612</f>
        <v>173082.26999999996</v>
      </c>
      <c r="E611" s="118">
        <f t="shared" si="468"/>
        <v>199400.55999999997</v>
      </c>
      <c r="F611" s="118">
        <f t="shared" si="468"/>
        <v>234452.05999999997</v>
      </c>
      <c r="G611" s="118">
        <f t="shared" si="468"/>
        <v>310322.49</v>
      </c>
      <c r="H611" s="118">
        <f t="shared" si="468"/>
        <v>348238.61</v>
      </c>
      <c r="I611" s="118">
        <f t="shared" si="468"/>
        <v>297085.82</v>
      </c>
      <c r="J611" s="118">
        <f t="shared" si="468"/>
        <v>318005.60666666669</v>
      </c>
      <c r="K611" s="118">
        <f t="shared" si="468"/>
        <v>321110.01222222217</v>
      </c>
      <c r="L611" s="118">
        <f t="shared" si="468"/>
        <v>312067.14629629633</v>
      </c>
      <c r="M611" s="118">
        <f t="shared" si="468"/>
        <v>317060.9217283951</v>
      </c>
      <c r="N611" s="118">
        <f t="shared" si="468"/>
        <v>316746.02674897126</v>
      </c>
      <c r="O611" s="118">
        <f t="shared" si="468"/>
        <v>315291.36492455425</v>
      </c>
      <c r="P611" s="118">
        <f t="shared" si="468"/>
        <v>3462862.8885871051</v>
      </c>
    </row>
    <row r="612" spans="1:242" ht="14.25" customHeight="1">
      <c r="A612" s="95" t="s">
        <v>2456</v>
      </c>
      <c r="B612" s="110" t="s">
        <v>2455</v>
      </c>
      <c r="C612" s="180"/>
      <c r="D612" s="118">
        <f t="shared" ref="D612:J612" si="469">SUM(D613+D626+D636+D646)</f>
        <v>173082.26999999996</v>
      </c>
      <c r="E612" s="118">
        <f t="shared" ref="E612:G612" si="470">SUM(E613+E626+E636+E646)</f>
        <v>199400.55999999997</v>
      </c>
      <c r="F612" s="118">
        <f t="shared" si="470"/>
        <v>234452.05999999997</v>
      </c>
      <c r="G612" s="118">
        <f t="shared" si="470"/>
        <v>310322.49</v>
      </c>
      <c r="H612" s="118">
        <f t="shared" si="469"/>
        <v>348238.61</v>
      </c>
      <c r="I612" s="118">
        <f t="shared" si="469"/>
        <v>297085.82</v>
      </c>
      <c r="J612" s="118">
        <f t="shared" si="469"/>
        <v>318005.60666666669</v>
      </c>
      <c r="K612" s="118">
        <f t="shared" ref="K612:P612" si="471">SUM(K613+K626+K636+K646)</f>
        <v>321110.01222222217</v>
      </c>
      <c r="L612" s="118">
        <f t="shared" si="471"/>
        <v>312067.14629629633</v>
      </c>
      <c r="M612" s="118">
        <f t="shared" si="471"/>
        <v>317060.9217283951</v>
      </c>
      <c r="N612" s="118">
        <f t="shared" si="471"/>
        <v>316746.02674897126</v>
      </c>
      <c r="O612" s="118">
        <f t="shared" si="471"/>
        <v>315291.36492455425</v>
      </c>
      <c r="P612" s="118">
        <f t="shared" si="471"/>
        <v>3462862.8885871051</v>
      </c>
    </row>
    <row r="613" spans="1:242" s="20" customFormat="1" ht="13.5" customHeight="1">
      <c r="A613" s="171" t="s">
        <v>2457</v>
      </c>
      <c r="B613" s="170" t="s">
        <v>2458</v>
      </c>
      <c r="C613" s="123"/>
      <c r="D613" s="56">
        <f t="shared" ref="D613:J613" si="472">SUM(D614:D617,D624)</f>
        <v>143956.09999999998</v>
      </c>
      <c r="E613" s="56">
        <f t="shared" ref="E613:G613" si="473">SUM(E614:E617,E624)</f>
        <v>172215.87</v>
      </c>
      <c r="F613" s="56">
        <f t="shared" si="473"/>
        <v>187245.24999999997</v>
      </c>
      <c r="G613" s="56">
        <f t="shared" si="473"/>
        <v>249153.81</v>
      </c>
      <c r="H613" s="56">
        <f t="shared" si="472"/>
        <v>320124.52999999997</v>
      </c>
      <c r="I613" s="56">
        <f t="shared" si="472"/>
        <v>252174.53</v>
      </c>
      <c r="J613" s="56">
        <f t="shared" si="472"/>
        <v>273817.62333333335</v>
      </c>
      <c r="K613" s="56">
        <f t="shared" ref="K613:P613" si="474">SUM(K614:K617,K624)</f>
        <v>282038.89444444445</v>
      </c>
      <c r="L613" s="56">
        <f t="shared" si="474"/>
        <v>269343.68259259261</v>
      </c>
      <c r="M613" s="56">
        <f t="shared" si="474"/>
        <v>275066.73345679016</v>
      </c>
      <c r="N613" s="56">
        <f t="shared" si="474"/>
        <v>275483.10349794244</v>
      </c>
      <c r="O613" s="56">
        <f t="shared" si="474"/>
        <v>273297.83984910842</v>
      </c>
      <c r="P613" s="56">
        <f t="shared" si="474"/>
        <v>2973917.9671742111</v>
      </c>
      <c r="HR613" s="102"/>
      <c r="HS613" s="102"/>
      <c r="HT613" s="102"/>
      <c r="HU613" s="102"/>
      <c r="HV613" s="102"/>
      <c r="HW613" s="102"/>
      <c r="HX613" s="102"/>
      <c r="HY613" s="102"/>
      <c r="HZ613" s="102"/>
      <c r="IA613" s="102"/>
      <c r="IB613" s="102"/>
      <c r="IC613" s="102"/>
      <c r="ID613" s="102"/>
      <c r="IE613" s="102"/>
      <c r="IF613" s="102"/>
      <c r="IG613" s="102"/>
      <c r="IH613" s="102"/>
    </row>
    <row r="614" spans="1:242">
      <c r="A614" s="93" t="s">
        <v>2459</v>
      </c>
      <c r="B614" s="111" t="s">
        <v>2460</v>
      </c>
      <c r="C614" s="123" t="s">
        <v>123</v>
      </c>
      <c r="D614" s="58">
        <v>0</v>
      </c>
      <c r="E614" s="58">
        <v>2417.13</v>
      </c>
      <c r="F614" s="58">
        <v>12559.02</v>
      </c>
      <c r="G614" s="58">
        <v>18057.63</v>
      </c>
      <c r="H614" s="58">
        <v>3270.23</v>
      </c>
      <c r="I614" s="58">
        <f>SUM(F614:H614)/3</f>
        <v>11295.626666666669</v>
      </c>
      <c r="J614" s="58">
        <f t="shared" ref="J614:O616" si="475">SUM(G614:I614)/3</f>
        <v>10874.495555555557</v>
      </c>
      <c r="K614" s="58">
        <f t="shared" si="475"/>
        <v>8480.1174074074079</v>
      </c>
      <c r="L614" s="58">
        <f t="shared" si="475"/>
        <v>10216.746543209878</v>
      </c>
      <c r="M614" s="58">
        <f t="shared" si="475"/>
        <v>9857.1198353909476</v>
      </c>
      <c r="N614" s="58">
        <f t="shared" si="475"/>
        <v>9517.9945953360784</v>
      </c>
      <c r="O614" s="58">
        <f t="shared" si="475"/>
        <v>9863.9536579789692</v>
      </c>
      <c r="P614" s="58">
        <f t="shared" ref="P614:P628" si="476">SUM(D614:O614)</f>
        <v>106410.0642615455</v>
      </c>
    </row>
    <row r="615" spans="1:242">
      <c r="A615" s="93" t="s">
        <v>2461</v>
      </c>
      <c r="B615" s="110" t="s">
        <v>2462</v>
      </c>
      <c r="C615" s="123" t="s">
        <v>581</v>
      </c>
      <c r="D615" s="58"/>
      <c r="E615" s="58"/>
      <c r="F615" s="58"/>
      <c r="G615" s="58"/>
      <c r="H615" s="58"/>
      <c r="I615" s="58">
        <f t="shared" ref="I615:I616" si="477">SUM(F615:H615)/3</f>
        <v>0</v>
      </c>
      <c r="J615" s="58">
        <f t="shared" si="475"/>
        <v>0</v>
      </c>
      <c r="K615" s="58">
        <f t="shared" si="475"/>
        <v>0</v>
      </c>
      <c r="L615" s="58">
        <f t="shared" si="475"/>
        <v>0</v>
      </c>
      <c r="M615" s="58">
        <f t="shared" si="475"/>
        <v>0</v>
      </c>
      <c r="N615" s="58">
        <f t="shared" si="475"/>
        <v>0</v>
      </c>
      <c r="O615" s="58">
        <f t="shared" si="475"/>
        <v>0</v>
      </c>
      <c r="P615" s="58">
        <f t="shared" si="476"/>
        <v>0</v>
      </c>
    </row>
    <row r="616" spans="1:242" s="122" customFormat="1">
      <c r="A616" s="93" t="s">
        <v>2463</v>
      </c>
      <c r="B616" s="110" t="s">
        <v>2464</v>
      </c>
      <c r="C616" s="123" t="s">
        <v>542</v>
      </c>
      <c r="D616" s="58">
        <v>133634.01999999999</v>
      </c>
      <c r="E616" s="58">
        <v>147230.53</v>
      </c>
      <c r="F616" s="58">
        <v>149801.71</v>
      </c>
      <c r="G616" s="58">
        <v>225661.47</v>
      </c>
      <c r="H616" s="58">
        <v>297418.5</v>
      </c>
      <c r="I616" s="58">
        <f t="shared" si="477"/>
        <v>224293.89333333331</v>
      </c>
      <c r="J616" s="58">
        <f t="shared" si="475"/>
        <v>249124.6211111111</v>
      </c>
      <c r="K616" s="58">
        <f t="shared" si="475"/>
        <v>256945.67148148149</v>
      </c>
      <c r="L616" s="58">
        <f t="shared" si="475"/>
        <v>243454.72864197532</v>
      </c>
      <c r="M616" s="58">
        <f t="shared" si="475"/>
        <v>249841.673744856</v>
      </c>
      <c r="N616" s="58">
        <f t="shared" si="475"/>
        <v>250080.69128943761</v>
      </c>
      <c r="O616" s="58">
        <f t="shared" si="475"/>
        <v>247792.36455875632</v>
      </c>
      <c r="P616" s="58">
        <f t="shared" si="476"/>
        <v>2675279.874160951</v>
      </c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  <c r="AD616" s="124"/>
      <c r="AE616" s="124"/>
      <c r="AF616" s="124"/>
      <c r="AG616" s="124"/>
      <c r="AH616" s="124"/>
      <c r="AI616" s="124"/>
      <c r="AJ616" s="124"/>
      <c r="AK616" s="124"/>
      <c r="AL616" s="124"/>
      <c r="AM616" s="124"/>
      <c r="AN616" s="124"/>
      <c r="AO616" s="124"/>
      <c r="AP616" s="124"/>
      <c r="AQ616" s="124"/>
      <c r="AR616" s="124"/>
      <c r="AS616" s="124"/>
      <c r="AT616" s="124"/>
      <c r="AU616" s="124"/>
      <c r="AV616" s="124"/>
      <c r="AW616" s="124"/>
      <c r="AX616" s="124"/>
      <c r="AY616" s="124"/>
      <c r="AZ616" s="124"/>
      <c r="BA616" s="124"/>
      <c r="BB616" s="124"/>
      <c r="BC616" s="124"/>
      <c r="BD616" s="124"/>
      <c r="BE616" s="124"/>
      <c r="BF616" s="124"/>
      <c r="BG616" s="124"/>
      <c r="BH616" s="124"/>
      <c r="BI616" s="124"/>
      <c r="BJ616" s="124"/>
      <c r="BK616" s="124"/>
      <c r="BL616" s="124"/>
      <c r="BM616" s="124"/>
      <c r="BN616" s="124"/>
      <c r="BO616" s="124"/>
      <c r="BP616" s="124"/>
      <c r="BQ616" s="124"/>
      <c r="BR616" s="124"/>
      <c r="BS616" s="124"/>
      <c r="BT616" s="124"/>
      <c r="BU616" s="124"/>
      <c r="BV616" s="124"/>
      <c r="BW616" s="124"/>
      <c r="BX616" s="124"/>
      <c r="BY616" s="124"/>
      <c r="BZ616" s="124"/>
      <c r="CA616" s="124"/>
      <c r="CB616" s="124"/>
      <c r="CC616" s="124"/>
      <c r="CD616" s="124"/>
      <c r="CE616" s="124"/>
      <c r="CF616" s="124"/>
      <c r="CG616" s="124"/>
      <c r="CH616" s="124"/>
      <c r="CI616" s="124"/>
      <c r="CJ616" s="124"/>
      <c r="CK616" s="124"/>
      <c r="CL616" s="124"/>
      <c r="CM616" s="124"/>
      <c r="CN616" s="124"/>
      <c r="CO616" s="124"/>
      <c r="CP616" s="124"/>
      <c r="CQ616" s="124"/>
      <c r="CR616" s="124"/>
      <c r="CS616" s="124"/>
      <c r="CT616" s="124"/>
      <c r="CU616" s="124"/>
      <c r="CV616" s="124"/>
      <c r="CW616" s="124"/>
      <c r="CX616" s="124"/>
      <c r="CY616" s="124"/>
      <c r="CZ616" s="124"/>
      <c r="DA616" s="124"/>
      <c r="DB616" s="124"/>
      <c r="DC616" s="124"/>
      <c r="DD616" s="124"/>
      <c r="DE616" s="124"/>
      <c r="DF616" s="124"/>
      <c r="DG616" s="124"/>
      <c r="DH616" s="124"/>
      <c r="DI616" s="124"/>
      <c r="DJ616" s="124"/>
      <c r="DK616" s="124"/>
      <c r="DL616" s="124"/>
      <c r="DM616" s="124"/>
      <c r="DN616" s="124"/>
      <c r="DO616" s="124"/>
      <c r="DP616" s="124"/>
      <c r="DQ616" s="124"/>
      <c r="DR616" s="124"/>
      <c r="DS616" s="124"/>
      <c r="DT616" s="124"/>
      <c r="DU616" s="124"/>
      <c r="DV616" s="124"/>
      <c r="DW616" s="124"/>
      <c r="DX616" s="124"/>
      <c r="DY616" s="124"/>
      <c r="DZ616" s="124"/>
      <c r="EA616" s="124"/>
      <c r="EB616" s="124"/>
      <c r="EC616" s="124"/>
      <c r="ED616" s="124"/>
      <c r="EE616" s="124"/>
      <c r="EF616" s="124"/>
      <c r="EG616" s="124"/>
      <c r="EH616" s="124"/>
      <c r="EI616" s="124"/>
      <c r="EJ616" s="124"/>
      <c r="EK616" s="124"/>
      <c r="EL616" s="124"/>
      <c r="EM616" s="124"/>
      <c r="EN616" s="124"/>
      <c r="EO616" s="124"/>
      <c r="EP616" s="124"/>
      <c r="EQ616" s="124"/>
      <c r="ER616" s="124"/>
      <c r="ES616" s="124"/>
      <c r="ET616" s="124"/>
      <c r="EU616" s="124"/>
      <c r="EV616" s="124"/>
      <c r="EW616" s="124"/>
      <c r="EX616" s="124"/>
      <c r="EY616" s="124"/>
      <c r="EZ616" s="124"/>
      <c r="FA616" s="124"/>
      <c r="FB616" s="124"/>
      <c r="FC616" s="124"/>
      <c r="FD616" s="124"/>
      <c r="FE616" s="124"/>
      <c r="FF616" s="124"/>
      <c r="FG616" s="124"/>
      <c r="FH616" s="124"/>
      <c r="FI616" s="124"/>
      <c r="FJ616" s="124"/>
      <c r="FK616" s="124"/>
      <c r="FL616" s="124"/>
      <c r="FM616" s="124"/>
      <c r="FN616" s="124"/>
      <c r="FO616" s="124"/>
      <c r="FP616" s="124"/>
      <c r="FQ616" s="124"/>
      <c r="FR616" s="124"/>
      <c r="FS616" s="124"/>
      <c r="FT616" s="124"/>
      <c r="FU616" s="124"/>
      <c r="FV616" s="124"/>
      <c r="FW616" s="124"/>
      <c r="FX616" s="124"/>
      <c r="FY616" s="124"/>
      <c r="FZ616" s="124"/>
      <c r="GA616" s="124"/>
      <c r="GB616" s="124"/>
      <c r="GC616" s="124"/>
      <c r="GD616" s="124"/>
      <c r="GE616" s="124"/>
      <c r="GF616" s="124"/>
      <c r="GG616" s="124"/>
      <c r="GH616" s="124"/>
      <c r="GI616" s="124"/>
      <c r="GJ616" s="124"/>
      <c r="GK616" s="124"/>
      <c r="GL616" s="124"/>
      <c r="GM616" s="124"/>
      <c r="GN616" s="124"/>
      <c r="GO616" s="124"/>
      <c r="GP616" s="124"/>
      <c r="GQ616" s="124"/>
      <c r="GR616" s="124"/>
      <c r="GS616" s="124"/>
      <c r="GT616" s="124"/>
      <c r="GU616" s="124"/>
      <c r="GV616" s="124"/>
      <c r="GW616" s="124"/>
      <c r="GX616" s="124"/>
      <c r="GY616" s="124"/>
      <c r="GZ616" s="124"/>
      <c r="HA616" s="124"/>
      <c r="HB616" s="124"/>
      <c r="HC616" s="124"/>
      <c r="HD616" s="124"/>
      <c r="HE616" s="124"/>
      <c r="HF616" s="124"/>
      <c r="HG616" s="124"/>
      <c r="HH616" s="124"/>
      <c r="HI616" s="124"/>
      <c r="HJ616" s="124"/>
      <c r="HK616" s="124"/>
      <c r="HL616" s="124"/>
      <c r="HM616" s="124"/>
      <c r="HN616" s="124"/>
      <c r="HO616" s="124"/>
      <c r="HP616" s="124"/>
      <c r="HQ616" s="124"/>
    </row>
    <row r="617" spans="1:242" s="122" customFormat="1">
      <c r="A617" s="93" t="s">
        <v>2465</v>
      </c>
      <c r="B617" s="111" t="s">
        <v>2466</v>
      </c>
      <c r="C617" s="123"/>
      <c r="D617" s="56">
        <f t="shared" ref="D617:J617" si="478">SUM(D618:D623)</f>
        <v>10322.080000000002</v>
      </c>
      <c r="E617" s="56">
        <f t="shared" si="478"/>
        <v>22568.21</v>
      </c>
      <c r="F617" s="56">
        <f t="shared" si="478"/>
        <v>24884.52</v>
      </c>
      <c r="G617" s="56">
        <f t="shared" si="478"/>
        <v>5434.7099999999991</v>
      </c>
      <c r="H617" s="56">
        <f t="shared" si="478"/>
        <v>19435.8</v>
      </c>
      <c r="I617" s="56">
        <f t="shared" si="478"/>
        <v>16585.010000000002</v>
      </c>
      <c r="J617" s="56">
        <f t="shared" si="478"/>
        <v>13818.506666666668</v>
      </c>
      <c r="K617" s="56">
        <f t="shared" ref="K617:P617" si="479">SUM(K618:K623)</f>
        <v>16613.105555555554</v>
      </c>
      <c r="L617" s="56">
        <f t="shared" si="479"/>
        <v>15672.207407407408</v>
      </c>
      <c r="M617" s="56">
        <f t="shared" si="479"/>
        <v>15367.939876543211</v>
      </c>
      <c r="N617" s="56">
        <f t="shared" si="479"/>
        <v>15884.417613168724</v>
      </c>
      <c r="O617" s="56">
        <f t="shared" si="479"/>
        <v>15641.521632373115</v>
      </c>
      <c r="P617" s="56">
        <f t="shared" si="479"/>
        <v>192228.02875171474</v>
      </c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124"/>
      <c r="AH617" s="124"/>
      <c r="AI617" s="124"/>
      <c r="AJ617" s="124"/>
      <c r="AK617" s="124"/>
      <c r="AL617" s="124"/>
      <c r="AM617" s="124"/>
      <c r="AN617" s="124"/>
      <c r="AO617" s="124"/>
      <c r="AP617" s="124"/>
      <c r="AQ617" s="124"/>
      <c r="AR617" s="124"/>
      <c r="AS617" s="124"/>
      <c r="AT617" s="124"/>
      <c r="AU617" s="124"/>
      <c r="AV617" s="124"/>
      <c r="AW617" s="124"/>
      <c r="AX617" s="124"/>
      <c r="AY617" s="124"/>
      <c r="AZ617" s="124"/>
      <c r="BA617" s="124"/>
      <c r="BB617" s="124"/>
      <c r="BC617" s="124"/>
      <c r="BD617" s="124"/>
      <c r="BE617" s="124"/>
      <c r="BF617" s="124"/>
      <c r="BG617" s="124"/>
      <c r="BH617" s="124"/>
      <c r="BI617" s="124"/>
      <c r="BJ617" s="124"/>
      <c r="BK617" s="124"/>
      <c r="BL617" s="124"/>
      <c r="BM617" s="124"/>
      <c r="BN617" s="124"/>
      <c r="BO617" s="124"/>
      <c r="BP617" s="124"/>
      <c r="BQ617" s="124"/>
      <c r="BR617" s="124"/>
      <c r="BS617" s="124"/>
      <c r="BT617" s="124"/>
      <c r="BU617" s="124"/>
      <c r="BV617" s="124"/>
      <c r="BW617" s="124"/>
      <c r="BX617" s="124"/>
      <c r="BY617" s="124"/>
      <c r="BZ617" s="124"/>
      <c r="CA617" s="124"/>
      <c r="CB617" s="124"/>
      <c r="CC617" s="124"/>
      <c r="CD617" s="124"/>
      <c r="CE617" s="124"/>
      <c r="CF617" s="124"/>
      <c r="CG617" s="124"/>
      <c r="CH617" s="124"/>
      <c r="CI617" s="124"/>
      <c r="CJ617" s="124"/>
      <c r="CK617" s="124"/>
      <c r="CL617" s="124"/>
      <c r="CM617" s="124"/>
      <c r="CN617" s="124"/>
      <c r="CO617" s="124"/>
      <c r="CP617" s="124"/>
      <c r="CQ617" s="124"/>
      <c r="CR617" s="124"/>
      <c r="CS617" s="124"/>
      <c r="CT617" s="124"/>
      <c r="CU617" s="124"/>
      <c r="CV617" s="124"/>
      <c r="CW617" s="124"/>
      <c r="CX617" s="124"/>
      <c r="CY617" s="124"/>
      <c r="CZ617" s="124"/>
      <c r="DA617" s="124"/>
      <c r="DB617" s="124"/>
      <c r="DC617" s="124"/>
      <c r="DD617" s="124"/>
      <c r="DE617" s="124"/>
      <c r="DF617" s="124"/>
      <c r="DG617" s="124"/>
      <c r="DH617" s="124"/>
      <c r="DI617" s="124"/>
      <c r="DJ617" s="124"/>
      <c r="DK617" s="124"/>
      <c r="DL617" s="124"/>
      <c r="DM617" s="124"/>
      <c r="DN617" s="124"/>
      <c r="DO617" s="124"/>
      <c r="DP617" s="124"/>
      <c r="DQ617" s="124"/>
      <c r="DR617" s="124"/>
      <c r="DS617" s="124"/>
      <c r="DT617" s="124"/>
      <c r="DU617" s="124"/>
      <c r="DV617" s="124"/>
      <c r="DW617" s="124"/>
      <c r="DX617" s="124"/>
      <c r="DY617" s="124"/>
      <c r="DZ617" s="124"/>
      <c r="EA617" s="124"/>
      <c r="EB617" s="124"/>
      <c r="EC617" s="124"/>
      <c r="ED617" s="124"/>
      <c r="EE617" s="124"/>
      <c r="EF617" s="124"/>
      <c r="EG617" s="124"/>
      <c r="EH617" s="124"/>
      <c r="EI617" s="124"/>
      <c r="EJ617" s="124"/>
      <c r="EK617" s="124"/>
      <c r="EL617" s="124"/>
      <c r="EM617" s="124"/>
      <c r="EN617" s="124"/>
      <c r="EO617" s="124"/>
      <c r="EP617" s="124"/>
      <c r="EQ617" s="124"/>
      <c r="ER617" s="124"/>
      <c r="ES617" s="124"/>
      <c r="ET617" s="124"/>
      <c r="EU617" s="124"/>
      <c r="EV617" s="124"/>
      <c r="EW617" s="124"/>
      <c r="EX617" s="124"/>
      <c r="EY617" s="124"/>
      <c r="EZ617" s="124"/>
      <c r="FA617" s="124"/>
      <c r="FB617" s="124"/>
      <c r="FC617" s="124"/>
      <c r="FD617" s="124"/>
      <c r="FE617" s="124"/>
      <c r="FF617" s="124"/>
      <c r="FG617" s="124"/>
      <c r="FH617" s="124"/>
      <c r="FI617" s="124"/>
      <c r="FJ617" s="124"/>
      <c r="FK617" s="124"/>
      <c r="FL617" s="124"/>
      <c r="FM617" s="124"/>
      <c r="FN617" s="124"/>
      <c r="FO617" s="124"/>
      <c r="FP617" s="124"/>
      <c r="FQ617" s="124"/>
      <c r="FR617" s="124"/>
      <c r="FS617" s="124"/>
      <c r="FT617" s="124"/>
      <c r="FU617" s="124"/>
      <c r="FV617" s="124"/>
      <c r="FW617" s="124"/>
      <c r="FX617" s="124"/>
      <c r="FY617" s="124"/>
      <c r="FZ617" s="124"/>
      <c r="GA617" s="124"/>
      <c r="GB617" s="124"/>
      <c r="GC617" s="124"/>
      <c r="GD617" s="124"/>
      <c r="GE617" s="124"/>
      <c r="GF617" s="124"/>
      <c r="GG617" s="124"/>
      <c r="GH617" s="124"/>
      <c r="GI617" s="124"/>
      <c r="GJ617" s="124"/>
      <c r="GK617" s="124"/>
      <c r="GL617" s="124"/>
      <c r="GM617" s="124"/>
      <c r="GN617" s="124"/>
      <c r="GO617" s="124"/>
      <c r="GP617" s="124"/>
      <c r="GQ617" s="124"/>
      <c r="GR617" s="124"/>
      <c r="GS617" s="124"/>
      <c r="GT617" s="124"/>
      <c r="GU617" s="124"/>
      <c r="GV617" s="124"/>
      <c r="GW617" s="124"/>
      <c r="GX617" s="124"/>
      <c r="GY617" s="124"/>
      <c r="GZ617" s="124"/>
      <c r="HA617" s="124"/>
      <c r="HB617" s="124"/>
      <c r="HC617" s="124"/>
      <c r="HD617" s="124"/>
      <c r="HE617" s="124"/>
      <c r="HF617" s="124"/>
      <c r="HG617" s="124"/>
      <c r="HH617" s="124"/>
      <c r="HI617" s="124"/>
      <c r="HJ617" s="124"/>
      <c r="HK617" s="124"/>
      <c r="HL617" s="124"/>
      <c r="HM617" s="124"/>
      <c r="HN617" s="124"/>
      <c r="HO617" s="124"/>
      <c r="HP617" s="124"/>
      <c r="HQ617" s="124"/>
    </row>
    <row r="618" spans="1:242" s="124" customFormat="1">
      <c r="A618" s="93" t="s">
        <v>2467</v>
      </c>
      <c r="B618" s="111" t="s">
        <v>1209</v>
      </c>
      <c r="C618" s="123" t="s">
        <v>29</v>
      </c>
      <c r="D618" s="58"/>
      <c r="E618" s="58">
        <v>0</v>
      </c>
      <c r="F618" s="58"/>
      <c r="G618" s="58"/>
      <c r="H618" s="58"/>
      <c r="I618" s="58">
        <f>SUM(F618:H618)/3</f>
        <v>0</v>
      </c>
      <c r="J618" s="58">
        <f t="shared" ref="J618:L623" si="480">SUM(G618:I618)/3</f>
        <v>0</v>
      </c>
      <c r="K618" s="58">
        <f t="shared" si="480"/>
        <v>0</v>
      </c>
      <c r="L618" s="58">
        <f t="shared" si="480"/>
        <v>0</v>
      </c>
      <c r="M618" s="58">
        <f>SUM(J618:L618)/3</f>
        <v>0</v>
      </c>
      <c r="N618" s="58">
        <f t="shared" ref="N618:N623" si="481">SUM(K618:M618)/3</f>
        <v>0</v>
      </c>
      <c r="O618" s="58">
        <f t="shared" ref="O618:O623" si="482">SUM(L618:N618)/3</f>
        <v>0</v>
      </c>
      <c r="P618" s="58">
        <f t="shared" si="476"/>
        <v>0</v>
      </c>
      <c r="HR618" s="122"/>
      <c r="HS618" s="122"/>
      <c r="HT618" s="122"/>
      <c r="HU618" s="122"/>
      <c r="HV618" s="122"/>
      <c r="HW618" s="122"/>
      <c r="HX618" s="122"/>
      <c r="HY618" s="122"/>
      <c r="HZ618" s="122"/>
      <c r="IA618" s="122"/>
      <c r="IB618" s="122"/>
      <c r="IC618" s="122"/>
      <c r="ID618" s="122"/>
      <c r="IE618" s="122"/>
      <c r="IF618" s="122"/>
      <c r="IG618" s="122"/>
      <c r="IH618" s="122"/>
    </row>
    <row r="619" spans="1:242" s="124" customFormat="1">
      <c r="A619" s="93" t="s">
        <v>2468</v>
      </c>
      <c r="B619" s="111" t="s">
        <v>1211</v>
      </c>
      <c r="C619" s="123" t="s">
        <v>29</v>
      </c>
      <c r="D619" s="58"/>
      <c r="E619" s="58">
        <v>1655.33</v>
      </c>
      <c r="F619" s="58">
        <v>1847</v>
      </c>
      <c r="G619" s="58">
        <v>554.1</v>
      </c>
      <c r="H619" s="58">
        <v>738.8</v>
      </c>
      <c r="I619" s="58">
        <f t="shared" ref="I619:I623" si="483">SUM(F619:H619)/3</f>
        <v>1046.6333333333332</v>
      </c>
      <c r="J619" s="58">
        <f t="shared" si="480"/>
        <v>779.84444444444443</v>
      </c>
      <c r="K619" s="58">
        <f t="shared" si="480"/>
        <v>855.0925925925925</v>
      </c>
      <c r="L619" s="58">
        <f t="shared" si="480"/>
        <v>893.85679012345679</v>
      </c>
      <c r="M619" s="58">
        <f t="shared" ref="M619:M623" si="484">SUM(J619:L619)/3</f>
        <v>842.93127572016465</v>
      </c>
      <c r="N619" s="58">
        <f t="shared" si="481"/>
        <v>863.96021947873794</v>
      </c>
      <c r="O619" s="58">
        <f t="shared" si="482"/>
        <v>866.9160951074532</v>
      </c>
      <c r="P619" s="58">
        <f t="shared" si="476"/>
        <v>10944.464750800184</v>
      </c>
      <c r="HR619" s="122"/>
      <c r="HS619" s="122"/>
      <c r="HT619" s="122"/>
      <c r="HU619" s="122"/>
      <c r="HV619" s="122"/>
      <c r="HW619" s="122"/>
      <c r="HX619" s="122"/>
      <c r="HY619" s="122"/>
      <c r="HZ619" s="122"/>
      <c r="IA619" s="122"/>
      <c r="IB619" s="122"/>
      <c r="IC619" s="122"/>
      <c r="ID619" s="122"/>
      <c r="IE619" s="122"/>
      <c r="IF619" s="122"/>
      <c r="IG619" s="122"/>
      <c r="IH619" s="122"/>
    </row>
    <row r="620" spans="1:242" s="124" customFormat="1">
      <c r="A620" s="93" t="s">
        <v>2469</v>
      </c>
      <c r="B620" s="111" t="s">
        <v>1213</v>
      </c>
      <c r="C620" s="123" t="s">
        <v>29</v>
      </c>
      <c r="D620" s="58">
        <v>1955.03</v>
      </c>
      <c r="E620" s="58">
        <v>738.8</v>
      </c>
      <c r="F620" s="58">
        <v>3947.62</v>
      </c>
      <c r="G620" s="58">
        <v>177.73</v>
      </c>
      <c r="H620" s="58"/>
      <c r="I620" s="58">
        <f t="shared" si="483"/>
        <v>1375.1166666666666</v>
      </c>
      <c r="J620" s="58">
        <f t="shared" si="480"/>
        <v>517.61555555555549</v>
      </c>
      <c r="K620" s="58">
        <f t="shared" si="480"/>
        <v>630.91074074074061</v>
      </c>
      <c r="L620" s="58">
        <f t="shared" si="480"/>
        <v>841.21432098765411</v>
      </c>
      <c r="M620" s="58">
        <f t="shared" si="484"/>
        <v>663.24687242798336</v>
      </c>
      <c r="N620" s="58">
        <f t="shared" si="481"/>
        <v>711.79064471879281</v>
      </c>
      <c r="O620" s="58">
        <f t="shared" si="482"/>
        <v>738.75061271147672</v>
      </c>
      <c r="P620" s="58">
        <f t="shared" si="476"/>
        <v>12297.825413808869</v>
      </c>
      <c r="HR620" s="122"/>
      <c r="HS620" s="122"/>
      <c r="HT620" s="122"/>
      <c r="HU620" s="122"/>
      <c r="HV620" s="122"/>
      <c r="HW620" s="122"/>
      <c r="HX620" s="122"/>
      <c r="HY620" s="122"/>
      <c r="HZ620" s="122"/>
      <c r="IA620" s="122"/>
      <c r="IB620" s="122"/>
      <c r="IC620" s="122"/>
      <c r="ID620" s="122"/>
      <c r="IE620" s="122"/>
      <c r="IF620" s="122"/>
      <c r="IG620" s="122"/>
      <c r="IH620" s="122"/>
    </row>
    <row r="621" spans="1:242" s="124" customFormat="1">
      <c r="A621" s="93" t="s">
        <v>2470</v>
      </c>
      <c r="B621" s="111" t="s">
        <v>1215</v>
      </c>
      <c r="C621" s="123" t="s">
        <v>29</v>
      </c>
      <c r="D621" s="58">
        <v>3603.39</v>
      </c>
      <c r="E621" s="58">
        <v>6060.25</v>
      </c>
      <c r="F621" s="58">
        <v>2948.23</v>
      </c>
      <c r="G621" s="58">
        <v>2209.4299999999998</v>
      </c>
      <c r="H621" s="58">
        <v>7561.16</v>
      </c>
      <c r="I621" s="58">
        <f t="shared" si="483"/>
        <v>4239.6066666666666</v>
      </c>
      <c r="J621" s="58">
        <f t="shared" si="480"/>
        <v>4670.0655555555559</v>
      </c>
      <c r="K621" s="58">
        <f t="shared" si="480"/>
        <v>5490.2774074074077</v>
      </c>
      <c r="L621" s="58">
        <f t="shared" si="480"/>
        <v>4799.9832098765437</v>
      </c>
      <c r="M621" s="58">
        <f t="shared" si="484"/>
        <v>4986.7753909465027</v>
      </c>
      <c r="N621" s="58">
        <f t="shared" si="481"/>
        <v>5092.3453360768181</v>
      </c>
      <c r="O621" s="58">
        <f t="shared" si="482"/>
        <v>4959.7013122999551</v>
      </c>
      <c r="P621" s="58">
        <f t="shared" si="476"/>
        <v>56621.214878829458</v>
      </c>
      <c r="HR621" s="122"/>
      <c r="HS621" s="122"/>
      <c r="HT621" s="122"/>
      <c r="HU621" s="122"/>
      <c r="HV621" s="122"/>
      <c r="HW621" s="122"/>
      <c r="HX621" s="122"/>
      <c r="HY621" s="122"/>
      <c r="HZ621" s="122"/>
      <c r="IA621" s="122"/>
      <c r="IB621" s="122"/>
      <c r="IC621" s="122"/>
      <c r="ID621" s="122"/>
      <c r="IE621" s="122"/>
      <c r="IF621" s="122"/>
      <c r="IG621" s="122"/>
      <c r="IH621" s="122"/>
    </row>
    <row r="622" spans="1:242" s="124" customFormat="1">
      <c r="A622" s="93" t="s">
        <v>2471</v>
      </c>
      <c r="B622" s="111" t="s">
        <v>1219</v>
      </c>
      <c r="C622" s="123" t="s">
        <v>29</v>
      </c>
      <c r="D622" s="58">
        <v>3655.46</v>
      </c>
      <c r="E622" s="58">
        <v>14113.83</v>
      </c>
      <c r="F622" s="58">
        <v>16141.67</v>
      </c>
      <c r="G622" s="58">
        <v>2493.4499999999998</v>
      </c>
      <c r="H622" s="58">
        <v>11135.84</v>
      </c>
      <c r="I622" s="58">
        <f t="shared" si="483"/>
        <v>9923.6533333333336</v>
      </c>
      <c r="J622" s="58">
        <f t="shared" si="480"/>
        <v>7850.9811111111121</v>
      </c>
      <c r="K622" s="58">
        <f t="shared" si="480"/>
        <v>9636.8248148148141</v>
      </c>
      <c r="L622" s="58">
        <f t="shared" si="480"/>
        <v>9137.1530864197539</v>
      </c>
      <c r="M622" s="58">
        <f t="shared" si="484"/>
        <v>8874.9863374485594</v>
      </c>
      <c r="N622" s="58">
        <f t="shared" si="481"/>
        <v>9216.3214128943746</v>
      </c>
      <c r="O622" s="58">
        <f t="shared" si="482"/>
        <v>9076.1536122542293</v>
      </c>
      <c r="P622" s="58">
        <f t="shared" si="476"/>
        <v>111256.32370827619</v>
      </c>
      <c r="HR622" s="122"/>
      <c r="HS622" s="122"/>
      <c r="HT622" s="122"/>
      <c r="HU622" s="122"/>
      <c r="HV622" s="122"/>
      <c r="HW622" s="122"/>
      <c r="HX622" s="122"/>
      <c r="HY622" s="122"/>
      <c r="HZ622" s="122"/>
      <c r="IA622" s="122"/>
      <c r="IB622" s="122"/>
      <c r="IC622" s="122"/>
      <c r="ID622" s="122"/>
      <c r="IE622" s="122"/>
      <c r="IF622" s="122"/>
      <c r="IG622" s="122"/>
      <c r="IH622" s="122"/>
    </row>
    <row r="623" spans="1:242" s="124" customFormat="1">
      <c r="A623" s="93" t="s">
        <v>2472</v>
      </c>
      <c r="B623" s="111" t="s">
        <v>2473</v>
      </c>
      <c r="C623" s="123" t="s">
        <v>29</v>
      </c>
      <c r="D623" s="58">
        <v>1108.2</v>
      </c>
      <c r="E623" s="58"/>
      <c r="F623" s="58"/>
      <c r="G623" s="58"/>
      <c r="H623" s="58"/>
      <c r="I623" s="58">
        <f t="shared" si="483"/>
        <v>0</v>
      </c>
      <c r="J623" s="58">
        <f t="shared" si="480"/>
        <v>0</v>
      </c>
      <c r="K623" s="58">
        <f t="shared" si="480"/>
        <v>0</v>
      </c>
      <c r="L623" s="58">
        <f t="shared" si="480"/>
        <v>0</v>
      </c>
      <c r="M623" s="58">
        <f t="shared" si="484"/>
        <v>0</v>
      </c>
      <c r="N623" s="58">
        <f t="shared" si="481"/>
        <v>0</v>
      </c>
      <c r="O623" s="58">
        <f t="shared" si="482"/>
        <v>0</v>
      </c>
      <c r="P623" s="58">
        <f t="shared" si="476"/>
        <v>1108.2</v>
      </c>
      <c r="HR623" s="122"/>
      <c r="HS623" s="122"/>
      <c r="HT623" s="122"/>
      <c r="HU623" s="122"/>
      <c r="HV623" s="122"/>
      <c r="HW623" s="122"/>
      <c r="HX623" s="122"/>
      <c r="HY623" s="122"/>
      <c r="HZ623" s="122"/>
      <c r="IA623" s="122"/>
      <c r="IB623" s="122"/>
      <c r="IC623" s="122"/>
      <c r="ID623" s="122"/>
      <c r="IE623" s="122"/>
      <c r="IF623" s="122"/>
      <c r="IG623" s="122"/>
      <c r="IH623" s="122"/>
    </row>
    <row r="624" spans="1:242" s="124" customFormat="1">
      <c r="A624" s="93" t="s">
        <v>2474</v>
      </c>
      <c r="B624" s="111" t="s">
        <v>2475</v>
      </c>
      <c r="C624" s="123"/>
      <c r="D624" s="56">
        <f t="shared" ref="D624:P624" si="485">D625</f>
        <v>0</v>
      </c>
      <c r="E624" s="56">
        <f t="shared" si="485"/>
        <v>0</v>
      </c>
      <c r="F624" s="56">
        <f>F625</f>
        <v>0</v>
      </c>
      <c r="G624" s="56">
        <f t="shared" si="485"/>
        <v>0</v>
      </c>
      <c r="H624" s="56">
        <f t="shared" si="485"/>
        <v>0</v>
      </c>
      <c r="I624" s="56">
        <f t="shared" si="485"/>
        <v>0</v>
      </c>
      <c r="J624" s="56">
        <f t="shared" si="485"/>
        <v>0</v>
      </c>
      <c r="K624" s="56">
        <f t="shared" si="485"/>
        <v>0</v>
      </c>
      <c r="L624" s="56">
        <f t="shared" si="485"/>
        <v>0</v>
      </c>
      <c r="M624" s="56">
        <f t="shared" si="485"/>
        <v>0</v>
      </c>
      <c r="N624" s="56">
        <f t="shared" si="485"/>
        <v>0</v>
      </c>
      <c r="O624" s="56">
        <f t="shared" si="485"/>
        <v>0</v>
      </c>
      <c r="P624" s="56">
        <f t="shared" si="485"/>
        <v>0</v>
      </c>
      <c r="HR624" s="122"/>
      <c r="HS624" s="122"/>
      <c r="HT624" s="122"/>
      <c r="HU624" s="122"/>
      <c r="HV624" s="122"/>
      <c r="HW624" s="122"/>
      <c r="HX624" s="122"/>
      <c r="HY624" s="122"/>
      <c r="HZ624" s="122"/>
      <c r="IA624" s="122"/>
      <c r="IB624" s="122"/>
      <c r="IC624" s="122"/>
      <c r="ID624" s="122"/>
      <c r="IE624" s="122"/>
      <c r="IF624" s="122"/>
      <c r="IG624" s="122"/>
      <c r="IH624" s="122"/>
    </row>
    <row r="625" spans="1:242" s="124" customFormat="1">
      <c r="A625" s="93" t="s">
        <v>2476</v>
      </c>
      <c r="B625" s="111" t="s">
        <v>2477</v>
      </c>
      <c r="C625" s="123" t="s">
        <v>123</v>
      </c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>
        <f t="shared" si="476"/>
        <v>0</v>
      </c>
      <c r="HR625" s="122"/>
      <c r="HS625" s="122"/>
      <c r="HT625" s="122"/>
      <c r="HU625" s="122"/>
      <c r="HV625" s="122"/>
      <c r="HW625" s="122"/>
      <c r="HX625" s="122"/>
      <c r="HY625" s="122"/>
      <c r="HZ625" s="122"/>
      <c r="IA625" s="122"/>
      <c r="IB625" s="122"/>
      <c r="IC625" s="122"/>
      <c r="ID625" s="122"/>
      <c r="IE625" s="122"/>
      <c r="IF625" s="122"/>
      <c r="IG625" s="122"/>
      <c r="IH625" s="122"/>
    </row>
    <row r="626" spans="1:242" s="124" customFormat="1" ht="18.75" customHeight="1">
      <c r="A626" s="95" t="s">
        <v>2478</v>
      </c>
      <c r="B626" s="110" t="s">
        <v>2479</v>
      </c>
      <c r="C626" s="123"/>
      <c r="D626" s="56">
        <f t="shared" ref="D626:I626" si="486">SUM(D627:D629)</f>
        <v>284.52999999999997</v>
      </c>
      <c r="E626" s="56">
        <f t="shared" si="486"/>
        <v>505.71</v>
      </c>
      <c r="F626" s="56">
        <f t="shared" si="486"/>
        <v>2199.86</v>
      </c>
      <c r="G626" s="56">
        <f t="shared" si="486"/>
        <v>1997.3</v>
      </c>
      <c r="H626" s="56">
        <f t="shared" si="486"/>
        <v>403.52</v>
      </c>
      <c r="I626" s="56">
        <f t="shared" si="486"/>
        <v>948.3266666666666</v>
      </c>
      <c r="J626" s="56">
        <f t="shared" ref="J626:P626" si="487">SUM(J627:J629)</f>
        <v>573.01555555555558</v>
      </c>
      <c r="K626" s="56">
        <f t="shared" si="487"/>
        <v>641.62074074074076</v>
      </c>
      <c r="L626" s="56">
        <f t="shared" si="487"/>
        <v>720.98765432098776</v>
      </c>
      <c r="M626" s="56">
        <f t="shared" si="487"/>
        <v>645.20798353909481</v>
      </c>
      <c r="N626" s="56">
        <f t="shared" si="487"/>
        <v>669.27212620027433</v>
      </c>
      <c r="O626" s="56">
        <f t="shared" si="487"/>
        <v>678.48925468678567</v>
      </c>
      <c r="P626" s="56">
        <f t="shared" si="487"/>
        <v>10267.839981710105</v>
      </c>
      <c r="HR626" s="122"/>
      <c r="HS626" s="122"/>
      <c r="HT626" s="122"/>
      <c r="HU626" s="122"/>
      <c r="HV626" s="122"/>
      <c r="HW626" s="122"/>
      <c r="HX626" s="122"/>
      <c r="HY626" s="122"/>
      <c r="HZ626" s="122"/>
      <c r="IA626" s="122"/>
      <c r="IB626" s="122"/>
      <c r="IC626" s="122"/>
      <c r="ID626" s="122"/>
      <c r="IE626" s="122"/>
      <c r="IF626" s="122"/>
      <c r="IG626" s="122"/>
      <c r="IH626" s="122"/>
    </row>
    <row r="627" spans="1:242" s="103" customFormat="1" ht="13.5" customHeight="1">
      <c r="A627" s="93" t="s">
        <v>2480</v>
      </c>
      <c r="B627" s="111" t="s">
        <v>2481</v>
      </c>
      <c r="C627" s="123" t="s">
        <v>123</v>
      </c>
      <c r="D627" s="58"/>
      <c r="E627" s="58"/>
      <c r="F627" s="58">
        <v>125.6</v>
      </c>
      <c r="G627" s="58">
        <v>1630.1</v>
      </c>
      <c r="H627" s="58">
        <v>0</v>
      </c>
      <c r="I627" s="58"/>
      <c r="J627" s="58"/>
      <c r="K627" s="58"/>
      <c r="L627" s="58"/>
      <c r="M627" s="58"/>
      <c r="N627" s="58"/>
      <c r="O627" s="58"/>
      <c r="P627" s="58">
        <f t="shared" si="476"/>
        <v>1755.6999999999998</v>
      </c>
      <c r="HR627" s="102"/>
      <c r="HS627" s="102"/>
      <c r="HT627" s="102"/>
      <c r="HU627" s="102"/>
      <c r="HV627" s="102"/>
      <c r="HW627" s="102"/>
      <c r="HX627" s="102"/>
      <c r="HY627" s="102"/>
      <c r="HZ627" s="102"/>
      <c r="IA627" s="102"/>
      <c r="IB627" s="102"/>
      <c r="IC627" s="102"/>
      <c r="ID627" s="102"/>
      <c r="IE627" s="102"/>
      <c r="IF627" s="102"/>
      <c r="IG627" s="102"/>
      <c r="IH627" s="102"/>
    </row>
    <row r="628" spans="1:242" s="124" customFormat="1" ht="13.5" customHeight="1">
      <c r="A628" s="93" t="s">
        <v>2482</v>
      </c>
      <c r="B628" s="111" t="s">
        <v>2483</v>
      </c>
      <c r="C628" s="123" t="s">
        <v>581</v>
      </c>
      <c r="D628" s="56">
        <v>0</v>
      </c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8">
        <f t="shared" si="476"/>
        <v>0</v>
      </c>
      <c r="HR628" s="122"/>
      <c r="HS628" s="122"/>
      <c r="HT628" s="122"/>
      <c r="HU628" s="122"/>
      <c r="HV628" s="122"/>
      <c r="HW628" s="122"/>
      <c r="HX628" s="122"/>
      <c r="HY628" s="122"/>
      <c r="HZ628" s="122"/>
      <c r="IA628" s="122"/>
      <c r="IB628" s="122"/>
      <c r="IC628" s="122"/>
      <c r="ID628" s="122"/>
      <c r="IE628" s="122"/>
      <c r="IF628" s="122"/>
      <c r="IG628" s="122"/>
      <c r="IH628" s="122"/>
    </row>
    <row r="629" spans="1:242" s="124" customFormat="1" ht="13.5" customHeight="1">
      <c r="A629" s="93" t="s">
        <v>2484</v>
      </c>
      <c r="B629" s="111" t="s">
        <v>2485</v>
      </c>
      <c r="C629" s="123"/>
      <c r="D629" s="56">
        <f>SUM(D630:D635)</f>
        <v>284.52999999999997</v>
      </c>
      <c r="E629" s="56">
        <f t="shared" ref="E629:P629" si="488">SUM(E630:E635)</f>
        <v>505.71</v>
      </c>
      <c r="F629" s="56">
        <f t="shared" si="488"/>
        <v>2074.2600000000002</v>
      </c>
      <c r="G629" s="56">
        <f t="shared" si="488"/>
        <v>367.20000000000005</v>
      </c>
      <c r="H629" s="56">
        <f t="shared" si="488"/>
        <v>403.52</v>
      </c>
      <c r="I629" s="56">
        <f t="shared" si="488"/>
        <v>948.3266666666666</v>
      </c>
      <c r="J629" s="56">
        <f t="shared" si="488"/>
        <v>573.01555555555558</v>
      </c>
      <c r="K629" s="56">
        <f t="shared" si="488"/>
        <v>641.62074074074076</v>
      </c>
      <c r="L629" s="56">
        <f t="shared" si="488"/>
        <v>720.98765432098776</v>
      </c>
      <c r="M629" s="56">
        <f t="shared" si="488"/>
        <v>645.20798353909481</v>
      </c>
      <c r="N629" s="56">
        <f t="shared" si="488"/>
        <v>669.27212620027433</v>
      </c>
      <c r="O629" s="56">
        <f t="shared" si="488"/>
        <v>678.48925468678567</v>
      </c>
      <c r="P629" s="56">
        <f t="shared" si="488"/>
        <v>8512.1399817101046</v>
      </c>
      <c r="HR629" s="122"/>
      <c r="HS629" s="122"/>
      <c r="HT629" s="122"/>
      <c r="HU629" s="122"/>
      <c r="HV629" s="122"/>
      <c r="HW629" s="122"/>
      <c r="HX629" s="122"/>
      <c r="HY629" s="122"/>
      <c r="HZ629" s="122"/>
      <c r="IA629" s="122"/>
      <c r="IB629" s="122"/>
      <c r="IC629" s="122"/>
      <c r="ID629" s="122"/>
      <c r="IE629" s="122"/>
      <c r="IF629" s="122"/>
      <c r="IG629" s="122"/>
      <c r="IH629" s="122"/>
    </row>
    <row r="630" spans="1:242" s="124" customFormat="1" ht="13.5" customHeight="1">
      <c r="A630" s="93" t="s">
        <v>2486</v>
      </c>
      <c r="B630" s="111" t="s">
        <v>1209</v>
      </c>
      <c r="C630" s="123" t="s">
        <v>29</v>
      </c>
      <c r="D630" s="58"/>
      <c r="E630" s="58"/>
      <c r="F630" s="58"/>
      <c r="G630" s="58"/>
      <c r="H630" s="58"/>
      <c r="I630" s="58">
        <f t="shared" ref="I630:I655" si="489">SUM(F630:H630)/3</f>
        <v>0</v>
      </c>
      <c r="J630" s="58">
        <f t="shared" ref="J630:J635" si="490">SUM(G630:I630)/3</f>
        <v>0</v>
      </c>
      <c r="K630" s="58">
        <f t="shared" ref="K630:K635" si="491">SUM(H630:J630)/3</f>
        <v>0</v>
      </c>
      <c r="L630" s="58">
        <f t="shared" ref="L630:L635" si="492">SUM(I630:K630)/3</f>
        <v>0</v>
      </c>
      <c r="M630" s="58">
        <f t="shared" ref="M630:M635" si="493">SUM(J630:L630)/3</f>
        <v>0</v>
      </c>
      <c r="N630" s="58">
        <f t="shared" ref="N630:N635" si="494">SUM(K630:M630)/3</f>
        <v>0</v>
      </c>
      <c r="O630" s="58">
        <f t="shared" ref="O630:O635" si="495">SUM(L630:N630)/3</f>
        <v>0</v>
      </c>
      <c r="P630" s="58">
        <f>SUM(D630:O630)</f>
        <v>0</v>
      </c>
      <c r="HR630" s="122"/>
      <c r="HS630" s="122"/>
      <c r="HT630" s="122"/>
      <c r="HU630" s="122"/>
      <c r="HV630" s="122"/>
      <c r="HW630" s="122"/>
      <c r="HX630" s="122"/>
      <c r="HY630" s="122"/>
      <c r="HZ630" s="122"/>
      <c r="IA630" s="122"/>
      <c r="IB630" s="122"/>
      <c r="IC630" s="122"/>
      <c r="ID630" s="122"/>
      <c r="IE630" s="122"/>
      <c r="IF630" s="122"/>
      <c r="IG630" s="122"/>
      <c r="IH630" s="122"/>
    </row>
    <row r="631" spans="1:242" s="124" customFormat="1" ht="13.5" customHeight="1">
      <c r="A631" s="93" t="s">
        <v>2487</v>
      </c>
      <c r="B631" s="111" t="s">
        <v>1211</v>
      </c>
      <c r="C631" s="123" t="s">
        <v>29</v>
      </c>
      <c r="D631" s="58"/>
      <c r="E631" s="58">
        <v>6.05</v>
      </c>
      <c r="F631" s="58"/>
      <c r="G631" s="58"/>
      <c r="H631" s="58"/>
      <c r="I631" s="58">
        <f t="shared" si="489"/>
        <v>0</v>
      </c>
      <c r="J631" s="58">
        <f t="shared" si="490"/>
        <v>0</v>
      </c>
      <c r="K631" s="58">
        <f t="shared" si="491"/>
        <v>0</v>
      </c>
      <c r="L631" s="58">
        <f t="shared" si="492"/>
        <v>0</v>
      </c>
      <c r="M631" s="58">
        <f t="shared" si="493"/>
        <v>0</v>
      </c>
      <c r="N631" s="58">
        <f t="shared" si="494"/>
        <v>0</v>
      </c>
      <c r="O631" s="58">
        <f t="shared" si="495"/>
        <v>0</v>
      </c>
      <c r="P631" s="58">
        <f t="shared" ref="P631:P655" si="496">SUM(D631:O631)</f>
        <v>6.05</v>
      </c>
      <c r="HR631" s="122"/>
      <c r="HS631" s="122"/>
      <c r="HT631" s="122"/>
      <c r="HU631" s="122"/>
      <c r="HV631" s="122"/>
      <c r="HW631" s="122"/>
      <c r="HX631" s="122"/>
      <c r="HY631" s="122"/>
      <c r="HZ631" s="122"/>
      <c r="IA631" s="122"/>
      <c r="IB631" s="122"/>
      <c r="IC631" s="122"/>
      <c r="ID631" s="122"/>
      <c r="IE631" s="122"/>
      <c r="IF631" s="122"/>
      <c r="IG631" s="122"/>
      <c r="IH631" s="122"/>
    </row>
    <row r="632" spans="1:242" s="124" customFormat="1" ht="13.5" customHeight="1">
      <c r="A632" s="93" t="s">
        <v>2488</v>
      </c>
      <c r="B632" s="111" t="s">
        <v>1213</v>
      </c>
      <c r="C632" s="123" t="s">
        <v>29</v>
      </c>
      <c r="D632" s="58">
        <v>3.2</v>
      </c>
      <c r="E632" s="58">
        <v>443.28</v>
      </c>
      <c r="F632" s="58">
        <v>999.32</v>
      </c>
      <c r="G632" s="58">
        <v>18.91</v>
      </c>
      <c r="H632" s="58"/>
      <c r="I632" s="58">
        <f t="shared" si="489"/>
        <v>339.41</v>
      </c>
      <c r="J632" s="58">
        <f t="shared" si="490"/>
        <v>119.44000000000001</v>
      </c>
      <c r="K632" s="58">
        <f t="shared" si="491"/>
        <v>152.95000000000002</v>
      </c>
      <c r="L632" s="58">
        <f t="shared" si="492"/>
        <v>203.93333333333337</v>
      </c>
      <c r="M632" s="58">
        <f t="shared" si="493"/>
        <v>158.77444444444447</v>
      </c>
      <c r="N632" s="58">
        <f t="shared" si="494"/>
        <v>171.88592592592593</v>
      </c>
      <c r="O632" s="58">
        <f t="shared" si="495"/>
        <v>178.19790123456792</v>
      </c>
      <c r="P632" s="58">
        <f t="shared" si="496"/>
        <v>2789.3016049382718</v>
      </c>
      <c r="HR632" s="122"/>
      <c r="HS632" s="122"/>
      <c r="HT632" s="122"/>
      <c r="HU632" s="122"/>
      <c r="HV632" s="122"/>
      <c r="HW632" s="122"/>
      <c r="HX632" s="122"/>
      <c r="HY632" s="122"/>
      <c r="HZ632" s="122"/>
      <c r="IA632" s="122"/>
      <c r="IB632" s="122"/>
      <c r="IC632" s="122"/>
      <c r="ID632" s="122"/>
      <c r="IE632" s="122"/>
      <c r="IF632" s="122"/>
      <c r="IG632" s="122"/>
      <c r="IH632" s="122"/>
    </row>
    <row r="633" spans="1:242" s="124" customFormat="1" ht="13.5" customHeight="1">
      <c r="A633" s="93" t="s">
        <v>2489</v>
      </c>
      <c r="B633" s="111" t="s">
        <v>1215</v>
      </c>
      <c r="C633" s="123" t="s">
        <v>29</v>
      </c>
      <c r="D633" s="58">
        <v>127.45</v>
      </c>
      <c r="E633" s="58">
        <v>56.38</v>
      </c>
      <c r="F633" s="58">
        <v>281.69</v>
      </c>
      <c r="G633" s="58">
        <v>338.87</v>
      </c>
      <c r="H633" s="58">
        <v>200.56</v>
      </c>
      <c r="I633" s="58">
        <f t="shared" si="489"/>
        <v>273.70666666666665</v>
      </c>
      <c r="J633" s="58">
        <f t="shared" si="490"/>
        <v>271.04555555555561</v>
      </c>
      <c r="K633" s="58">
        <f t="shared" si="491"/>
        <v>248.43740740740745</v>
      </c>
      <c r="L633" s="58">
        <f t="shared" si="492"/>
        <v>264.3965432098766</v>
      </c>
      <c r="M633" s="58">
        <f t="shared" si="493"/>
        <v>261.29316872427989</v>
      </c>
      <c r="N633" s="58">
        <f t="shared" si="494"/>
        <v>258.04237311385464</v>
      </c>
      <c r="O633" s="58">
        <f t="shared" si="495"/>
        <v>261.24402834933704</v>
      </c>
      <c r="P633" s="58">
        <f t="shared" si="496"/>
        <v>2843.1157430269777</v>
      </c>
      <c r="HR633" s="122"/>
      <c r="HS633" s="122"/>
      <c r="HT633" s="122"/>
      <c r="HU633" s="122"/>
      <c r="HV633" s="122"/>
      <c r="HW633" s="122"/>
      <c r="HX633" s="122"/>
      <c r="HY633" s="122"/>
      <c r="HZ633" s="122"/>
      <c r="IA633" s="122"/>
      <c r="IB633" s="122"/>
      <c r="IC633" s="122"/>
      <c r="ID633" s="122"/>
      <c r="IE633" s="122"/>
      <c r="IF633" s="122"/>
      <c r="IG633" s="122"/>
      <c r="IH633" s="122"/>
    </row>
    <row r="634" spans="1:242" s="124" customFormat="1" ht="13.5" customHeight="1">
      <c r="A634" s="93" t="s">
        <v>2490</v>
      </c>
      <c r="B634" s="111" t="s">
        <v>1219</v>
      </c>
      <c r="C634" s="123" t="s">
        <v>29</v>
      </c>
      <c r="D634" s="58">
        <v>9.81</v>
      </c>
      <c r="E634" s="58"/>
      <c r="F634" s="58">
        <v>793.25</v>
      </c>
      <c r="G634" s="58">
        <v>9.42</v>
      </c>
      <c r="H634" s="58">
        <v>202.96</v>
      </c>
      <c r="I634" s="58">
        <f t="shared" si="489"/>
        <v>335.21</v>
      </c>
      <c r="J634" s="58">
        <f t="shared" si="490"/>
        <v>182.52999999999997</v>
      </c>
      <c r="K634" s="58">
        <f t="shared" si="491"/>
        <v>240.23333333333332</v>
      </c>
      <c r="L634" s="58">
        <f t="shared" si="492"/>
        <v>252.6577777777778</v>
      </c>
      <c r="M634" s="58">
        <f t="shared" si="493"/>
        <v>225.14037037037039</v>
      </c>
      <c r="N634" s="58">
        <f t="shared" si="494"/>
        <v>239.34382716049382</v>
      </c>
      <c r="O634" s="58">
        <f t="shared" si="495"/>
        <v>239.04732510288068</v>
      </c>
      <c r="P634" s="58">
        <f t="shared" si="496"/>
        <v>2729.6026337448557</v>
      </c>
      <c r="HR634" s="122"/>
      <c r="HS634" s="122"/>
      <c r="HT634" s="122"/>
      <c r="HU634" s="122"/>
      <c r="HV634" s="122"/>
      <c r="HW634" s="122"/>
      <c r="HX634" s="122"/>
      <c r="HY634" s="122"/>
      <c r="HZ634" s="122"/>
      <c r="IA634" s="122"/>
      <c r="IB634" s="122"/>
      <c r="IC634" s="122"/>
      <c r="ID634" s="122"/>
      <c r="IE634" s="122"/>
      <c r="IF634" s="122"/>
      <c r="IG634" s="122"/>
      <c r="IH634" s="122"/>
    </row>
    <row r="635" spans="1:242" s="124" customFormat="1" ht="13.5" customHeight="1">
      <c r="A635" s="93" t="s">
        <v>3005</v>
      </c>
      <c r="B635" s="111" t="s">
        <v>2473</v>
      </c>
      <c r="C635" s="123" t="s">
        <v>29</v>
      </c>
      <c r="D635" s="58">
        <v>144.07</v>
      </c>
      <c r="E635" s="58"/>
      <c r="F635" s="58"/>
      <c r="G635" s="58"/>
      <c r="H635" s="58"/>
      <c r="I635" s="58">
        <f t="shared" si="489"/>
        <v>0</v>
      </c>
      <c r="J635" s="58">
        <f t="shared" si="490"/>
        <v>0</v>
      </c>
      <c r="K635" s="58">
        <f t="shared" si="491"/>
        <v>0</v>
      </c>
      <c r="L635" s="58">
        <f t="shared" si="492"/>
        <v>0</v>
      </c>
      <c r="M635" s="58">
        <f t="shared" si="493"/>
        <v>0</v>
      </c>
      <c r="N635" s="58">
        <f t="shared" si="494"/>
        <v>0</v>
      </c>
      <c r="O635" s="58">
        <f t="shared" si="495"/>
        <v>0</v>
      </c>
      <c r="P635" s="58">
        <f t="shared" si="496"/>
        <v>144.07</v>
      </c>
      <c r="HR635" s="122"/>
      <c r="HS635" s="122"/>
      <c r="HT635" s="122"/>
      <c r="HU635" s="122"/>
      <c r="HV635" s="122"/>
      <c r="HW635" s="122"/>
      <c r="HX635" s="122"/>
      <c r="HY635" s="122"/>
      <c r="HZ635" s="122"/>
      <c r="IA635" s="122"/>
      <c r="IB635" s="122"/>
      <c r="IC635" s="122"/>
      <c r="ID635" s="122"/>
      <c r="IE635" s="122"/>
      <c r="IF635" s="122"/>
      <c r="IG635" s="122"/>
      <c r="IH635" s="122"/>
    </row>
    <row r="636" spans="1:242" s="124" customFormat="1" ht="14.25" customHeight="1">
      <c r="A636" s="95" t="s">
        <v>2491</v>
      </c>
      <c r="B636" s="110" t="s">
        <v>2492</v>
      </c>
      <c r="C636" s="123"/>
      <c r="D636" s="56">
        <f t="shared" ref="D636:I636" si="497">SUM(D637:D639)</f>
        <v>19578.87</v>
      </c>
      <c r="E636" s="56">
        <f t="shared" si="497"/>
        <v>18167.21</v>
      </c>
      <c r="F636" s="56">
        <f t="shared" si="497"/>
        <v>29558.22</v>
      </c>
      <c r="G636" s="56">
        <f t="shared" si="497"/>
        <v>37947.93</v>
      </c>
      <c r="H636" s="56">
        <f t="shared" si="497"/>
        <v>18955.400000000001</v>
      </c>
      <c r="I636" s="56">
        <f t="shared" si="497"/>
        <v>28820.516666666666</v>
      </c>
      <c r="J636" s="56">
        <f t="shared" ref="J636:P636" si="498">SUM(J637:J639)</f>
        <v>28574.615555555552</v>
      </c>
      <c r="K636" s="56">
        <f t="shared" si="498"/>
        <v>25450.177407407402</v>
      </c>
      <c r="L636" s="56">
        <f t="shared" si="498"/>
        <v>27615.103209876539</v>
      </c>
      <c r="M636" s="56">
        <f t="shared" si="498"/>
        <v>27213.29872427983</v>
      </c>
      <c r="N636" s="56">
        <f t="shared" si="498"/>
        <v>26759.526447187927</v>
      </c>
      <c r="O636" s="56">
        <f t="shared" si="498"/>
        <v>27195.976127114762</v>
      </c>
      <c r="P636" s="56">
        <f t="shared" si="498"/>
        <v>315836.84413808864</v>
      </c>
      <c r="HR636" s="122"/>
      <c r="HS636" s="122"/>
      <c r="HT636" s="122"/>
      <c r="HU636" s="122"/>
      <c r="HV636" s="122"/>
      <c r="HW636" s="122"/>
      <c r="HX636" s="122"/>
      <c r="HY636" s="122"/>
      <c r="HZ636" s="122"/>
      <c r="IA636" s="122"/>
      <c r="IB636" s="122"/>
      <c r="IC636" s="122"/>
      <c r="ID636" s="122"/>
      <c r="IE636" s="122"/>
      <c r="IF636" s="122"/>
      <c r="IG636" s="122"/>
      <c r="IH636" s="122"/>
    </row>
    <row r="637" spans="1:242" s="103" customFormat="1" ht="14.25" customHeight="1">
      <c r="A637" s="93" t="s">
        <v>2493</v>
      </c>
      <c r="B637" s="111" t="s">
        <v>2494</v>
      </c>
      <c r="C637" s="123" t="s">
        <v>123</v>
      </c>
      <c r="D637" s="58">
        <v>7585.28</v>
      </c>
      <c r="E637" s="58">
        <v>3985.74</v>
      </c>
      <c r="F637" s="58">
        <v>4666.54</v>
      </c>
      <c r="G637" s="58">
        <v>3104.83</v>
      </c>
      <c r="H637" s="58">
        <v>7900.8</v>
      </c>
      <c r="I637" s="58">
        <f t="shared" si="489"/>
        <v>5224.0566666666664</v>
      </c>
      <c r="J637" s="58">
        <f t="shared" ref="J637:J638" si="499">SUM(G637:I637)/3</f>
        <v>5409.8955555555558</v>
      </c>
      <c r="K637" s="58">
        <f t="shared" ref="K637:K638" si="500">SUM(H637:J637)/3</f>
        <v>6178.2507407407402</v>
      </c>
      <c r="L637" s="58">
        <f t="shared" ref="L637:L638" si="501">SUM(I637:K637)/3</f>
        <v>5604.0676543209875</v>
      </c>
      <c r="M637" s="58">
        <f t="shared" ref="M637:M638" si="502">SUM(J637:L637)/3</f>
        <v>5730.7379835390939</v>
      </c>
      <c r="N637" s="58">
        <f t="shared" ref="N637:N638" si="503">SUM(K637:M637)/3</f>
        <v>5837.6854595336072</v>
      </c>
      <c r="O637" s="58">
        <f t="shared" ref="O637:O638" si="504">SUM(L637:N637)/3</f>
        <v>5724.1636991312298</v>
      </c>
      <c r="P637" s="58">
        <f t="shared" si="496"/>
        <v>66952.047759487876</v>
      </c>
      <c r="HR637" s="102"/>
      <c r="HS637" s="102"/>
      <c r="HT637" s="102"/>
      <c r="HU637" s="102"/>
      <c r="HV637" s="102"/>
      <c r="HW637" s="102"/>
      <c r="HX637" s="102"/>
      <c r="HY637" s="102"/>
      <c r="HZ637" s="102"/>
      <c r="IA637" s="102"/>
      <c r="IB637" s="102"/>
      <c r="IC637" s="102"/>
      <c r="ID637" s="102"/>
      <c r="IE637" s="102"/>
      <c r="IF637" s="102"/>
      <c r="IG637" s="102"/>
      <c r="IH637" s="102"/>
    </row>
    <row r="638" spans="1:242" s="124" customFormat="1" ht="14.25" customHeight="1">
      <c r="A638" s="93" t="s">
        <v>2495</v>
      </c>
      <c r="B638" s="111" t="s">
        <v>2483</v>
      </c>
      <c r="C638" s="123" t="s">
        <v>581</v>
      </c>
      <c r="D638" s="58"/>
      <c r="E638" s="58"/>
      <c r="F638" s="58"/>
      <c r="G638" s="58"/>
      <c r="H638" s="58"/>
      <c r="I638" s="58">
        <f t="shared" si="489"/>
        <v>0</v>
      </c>
      <c r="J638" s="58">
        <f t="shared" si="499"/>
        <v>0</v>
      </c>
      <c r="K638" s="58">
        <f t="shared" si="500"/>
        <v>0</v>
      </c>
      <c r="L638" s="58">
        <f t="shared" si="501"/>
        <v>0</v>
      </c>
      <c r="M638" s="58">
        <f t="shared" si="502"/>
        <v>0</v>
      </c>
      <c r="N638" s="58">
        <f t="shared" si="503"/>
        <v>0</v>
      </c>
      <c r="O638" s="58">
        <f t="shared" si="504"/>
        <v>0</v>
      </c>
      <c r="P638" s="58">
        <f t="shared" si="496"/>
        <v>0</v>
      </c>
      <c r="HR638" s="122"/>
      <c r="HS638" s="122"/>
      <c r="HT638" s="122"/>
      <c r="HU638" s="122"/>
      <c r="HV638" s="122"/>
      <c r="HW638" s="122"/>
      <c r="HX638" s="122"/>
      <c r="HY638" s="122"/>
      <c r="HZ638" s="122"/>
      <c r="IA638" s="122"/>
      <c r="IB638" s="122"/>
      <c r="IC638" s="122"/>
      <c r="ID638" s="122"/>
      <c r="IE638" s="122"/>
      <c r="IF638" s="122"/>
      <c r="IG638" s="122"/>
      <c r="IH638" s="122"/>
    </row>
    <row r="639" spans="1:242" s="124" customFormat="1" ht="14.25" customHeight="1">
      <c r="A639" s="93" t="s">
        <v>2496</v>
      </c>
      <c r="B639" s="111" t="s">
        <v>2497</v>
      </c>
      <c r="C639" s="123"/>
      <c r="D639" s="56">
        <f t="shared" ref="D639:P639" si="505">SUM(D640:D645)</f>
        <v>11993.59</v>
      </c>
      <c r="E639" s="56">
        <f>SUM(E640:E645)</f>
        <v>14181.47</v>
      </c>
      <c r="F639" s="56">
        <f t="shared" si="505"/>
        <v>24891.68</v>
      </c>
      <c r="G639" s="56">
        <f t="shared" si="505"/>
        <v>34843.1</v>
      </c>
      <c r="H639" s="56">
        <f t="shared" si="505"/>
        <v>11054.6</v>
      </c>
      <c r="I639" s="56">
        <f t="shared" si="505"/>
        <v>23596.46</v>
      </c>
      <c r="J639" s="56">
        <f t="shared" si="505"/>
        <v>23164.719999999998</v>
      </c>
      <c r="K639" s="56">
        <f t="shared" si="505"/>
        <v>19271.926666666663</v>
      </c>
      <c r="L639" s="56">
        <f t="shared" si="505"/>
        <v>22011.035555555551</v>
      </c>
      <c r="M639" s="56">
        <f t="shared" si="505"/>
        <v>21482.560740740737</v>
      </c>
      <c r="N639" s="56">
        <f t="shared" si="505"/>
        <v>20921.840987654319</v>
      </c>
      <c r="O639" s="56">
        <f t="shared" si="505"/>
        <v>21471.812427983532</v>
      </c>
      <c r="P639" s="56">
        <f t="shared" si="505"/>
        <v>248884.79637860079</v>
      </c>
      <c r="HR639" s="122"/>
      <c r="HS639" s="122"/>
      <c r="HT639" s="122"/>
      <c r="HU639" s="122"/>
      <c r="HV639" s="122"/>
      <c r="HW639" s="122"/>
      <c r="HX639" s="122"/>
      <c r="HY639" s="122"/>
      <c r="HZ639" s="122"/>
      <c r="IA639" s="122"/>
      <c r="IB639" s="122"/>
      <c r="IC639" s="122"/>
      <c r="ID639" s="122"/>
      <c r="IE639" s="122"/>
      <c r="IF639" s="122"/>
      <c r="IG639" s="122"/>
      <c r="IH639" s="122"/>
    </row>
    <row r="640" spans="1:242" s="124" customFormat="1" ht="14.25" customHeight="1">
      <c r="A640" s="93" t="s">
        <v>2498</v>
      </c>
      <c r="B640" s="111" t="s">
        <v>1209</v>
      </c>
      <c r="C640" s="123" t="s">
        <v>29</v>
      </c>
      <c r="D640" s="58">
        <v>73.88</v>
      </c>
      <c r="E640" s="58">
        <v>73.88</v>
      </c>
      <c r="F640" s="58">
        <v>73.88</v>
      </c>
      <c r="G640" s="58">
        <v>73.88</v>
      </c>
      <c r="H640" s="58">
        <v>73.88</v>
      </c>
      <c r="I640" s="58">
        <f t="shared" si="489"/>
        <v>73.88</v>
      </c>
      <c r="J640" s="58">
        <f t="shared" ref="J640:J645" si="506">SUM(G640:I640)/3</f>
        <v>73.88</v>
      </c>
      <c r="K640" s="58">
        <f t="shared" ref="K640:K645" si="507">SUM(H640:J640)/3</f>
        <v>73.88</v>
      </c>
      <c r="L640" s="58">
        <f t="shared" ref="L640:L645" si="508">SUM(I640:K640)/3</f>
        <v>73.88</v>
      </c>
      <c r="M640" s="58">
        <f t="shared" ref="M640:M645" si="509">SUM(J640:L640)/3</f>
        <v>73.88</v>
      </c>
      <c r="N640" s="58">
        <f t="shared" ref="N640:N645" si="510">SUM(K640:M640)/3</f>
        <v>73.88</v>
      </c>
      <c r="O640" s="58">
        <f t="shared" ref="O640:O645" si="511">SUM(L640:N640)/3</f>
        <v>73.88</v>
      </c>
      <c r="P640" s="58">
        <f t="shared" si="496"/>
        <v>886.56</v>
      </c>
      <c r="HR640" s="122"/>
      <c r="HS640" s="122"/>
      <c r="HT640" s="122"/>
      <c r="HU640" s="122"/>
      <c r="HV640" s="122"/>
      <c r="HW640" s="122"/>
      <c r="HX640" s="122"/>
      <c r="HY640" s="122"/>
      <c r="HZ640" s="122"/>
      <c r="IA640" s="122"/>
      <c r="IB640" s="122"/>
      <c r="IC640" s="122"/>
      <c r="ID640" s="122"/>
      <c r="IE640" s="122"/>
      <c r="IF640" s="122"/>
      <c r="IG640" s="122"/>
      <c r="IH640" s="122"/>
    </row>
    <row r="641" spans="1:242" s="124" customFormat="1" ht="14.25" customHeight="1">
      <c r="A641" s="93" t="s">
        <v>2499</v>
      </c>
      <c r="B641" s="111" t="s">
        <v>1211</v>
      </c>
      <c r="C641" s="123" t="s">
        <v>29</v>
      </c>
      <c r="D641" s="58">
        <v>623.41999999999996</v>
      </c>
      <c r="E641" s="58">
        <v>1550.46</v>
      </c>
      <c r="F641" s="58">
        <v>1708.85</v>
      </c>
      <c r="G641" s="58">
        <v>3180.91</v>
      </c>
      <c r="H641" s="58">
        <v>1624.24</v>
      </c>
      <c r="I641" s="58">
        <f t="shared" si="489"/>
        <v>2171.3333333333335</v>
      </c>
      <c r="J641" s="58">
        <f t="shared" si="506"/>
        <v>2325.4944444444445</v>
      </c>
      <c r="K641" s="58">
        <f t="shared" si="507"/>
        <v>2040.3559259259262</v>
      </c>
      <c r="L641" s="58">
        <f t="shared" si="508"/>
        <v>2179.0612345679015</v>
      </c>
      <c r="M641" s="58">
        <f t="shared" si="509"/>
        <v>2181.6372016460905</v>
      </c>
      <c r="N641" s="58">
        <f t="shared" si="510"/>
        <v>2133.6847873799725</v>
      </c>
      <c r="O641" s="58">
        <f t="shared" si="511"/>
        <v>2164.7944078646547</v>
      </c>
      <c r="P641" s="58">
        <f t="shared" si="496"/>
        <v>23884.241335162325</v>
      </c>
      <c r="HR641" s="122"/>
      <c r="HS641" s="122"/>
      <c r="HT641" s="122"/>
      <c r="HU641" s="122"/>
      <c r="HV641" s="122"/>
      <c r="HW641" s="122"/>
      <c r="HX641" s="122"/>
      <c r="HY641" s="122"/>
      <c r="HZ641" s="122"/>
      <c r="IA641" s="122"/>
      <c r="IB641" s="122"/>
      <c r="IC641" s="122"/>
      <c r="ID641" s="122"/>
      <c r="IE641" s="122"/>
      <c r="IF641" s="122"/>
      <c r="IG641" s="122"/>
      <c r="IH641" s="122"/>
    </row>
    <row r="642" spans="1:242" s="124" customFormat="1" ht="14.25" customHeight="1">
      <c r="A642" s="93" t="s">
        <v>2500</v>
      </c>
      <c r="B642" s="111" t="s">
        <v>1213</v>
      </c>
      <c r="C642" s="123" t="s">
        <v>29</v>
      </c>
      <c r="D642" s="58">
        <v>705.52</v>
      </c>
      <c r="E642" s="58">
        <v>1546.19</v>
      </c>
      <c r="F642" s="58">
        <v>1078.4100000000001</v>
      </c>
      <c r="G642" s="58">
        <v>1526.04</v>
      </c>
      <c r="H642" s="58">
        <v>918.9</v>
      </c>
      <c r="I642" s="58">
        <f t="shared" si="489"/>
        <v>1174.45</v>
      </c>
      <c r="J642" s="58">
        <f t="shared" si="506"/>
        <v>1206.4633333333334</v>
      </c>
      <c r="K642" s="58">
        <f t="shared" si="507"/>
        <v>1099.9377777777779</v>
      </c>
      <c r="L642" s="58">
        <f t="shared" si="508"/>
        <v>1160.2837037037036</v>
      </c>
      <c r="M642" s="58">
        <f t="shared" si="509"/>
        <v>1155.5616049382716</v>
      </c>
      <c r="N642" s="58">
        <f t="shared" si="510"/>
        <v>1138.5943621399176</v>
      </c>
      <c r="O642" s="58">
        <f t="shared" si="511"/>
        <v>1151.4798902606308</v>
      </c>
      <c r="P642" s="58">
        <f t="shared" si="496"/>
        <v>13861.830672153636</v>
      </c>
      <c r="HR642" s="122"/>
      <c r="HS642" s="122"/>
      <c r="HT642" s="122"/>
      <c r="HU642" s="122"/>
      <c r="HV642" s="122"/>
      <c r="HW642" s="122"/>
      <c r="HX642" s="122"/>
      <c r="HY642" s="122"/>
      <c r="HZ642" s="122"/>
      <c r="IA642" s="122"/>
      <c r="IB642" s="122"/>
      <c r="IC642" s="122"/>
      <c r="ID642" s="122"/>
      <c r="IE642" s="122"/>
      <c r="IF642" s="122"/>
      <c r="IG642" s="122"/>
      <c r="IH642" s="122"/>
    </row>
    <row r="643" spans="1:242" s="124" customFormat="1" ht="14.25" customHeight="1">
      <c r="A643" s="93" t="s">
        <v>2501</v>
      </c>
      <c r="B643" s="111" t="s">
        <v>1215</v>
      </c>
      <c r="C643" s="123" t="s">
        <v>29</v>
      </c>
      <c r="D643" s="58">
        <v>5207.01</v>
      </c>
      <c r="E643" s="58">
        <v>2957.82</v>
      </c>
      <c r="F643" s="58">
        <v>10304.049999999999</v>
      </c>
      <c r="G643" s="58">
        <v>3072.96</v>
      </c>
      <c r="H643" s="58">
        <v>2829.21</v>
      </c>
      <c r="I643" s="58">
        <f t="shared" si="489"/>
        <v>5402.0733333333328</v>
      </c>
      <c r="J643" s="58">
        <f t="shared" si="506"/>
        <v>3768.0811111111107</v>
      </c>
      <c r="K643" s="58">
        <f t="shared" si="507"/>
        <v>3999.7881481481477</v>
      </c>
      <c r="L643" s="58">
        <f t="shared" si="508"/>
        <v>4389.9808641975305</v>
      </c>
      <c r="M643" s="58">
        <f t="shared" si="509"/>
        <v>4052.6167078189296</v>
      </c>
      <c r="N643" s="58">
        <f t="shared" si="510"/>
        <v>4147.4619067215363</v>
      </c>
      <c r="O643" s="58">
        <f t="shared" si="511"/>
        <v>4196.686492912665</v>
      </c>
      <c r="P643" s="58">
        <f t="shared" si="496"/>
        <v>54327.738564243256</v>
      </c>
      <c r="HR643" s="122"/>
      <c r="HS643" s="122"/>
      <c r="HT643" s="122"/>
      <c r="HU643" s="122"/>
      <c r="HV643" s="122"/>
      <c r="HW643" s="122"/>
      <c r="HX643" s="122"/>
      <c r="HY643" s="122"/>
      <c r="HZ643" s="122"/>
      <c r="IA643" s="122"/>
      <c r="IB643" s="122"/>
      <c r="IC643" s="122"/>
      <c r="ID643" s="122"/>
      <c r="IE643" s="122"/>
      <c r="IF643" s="122"/>
      <c r="IG643" s="122"/>
      <c r="IH643" s="122"/>
    </row>
    <row r="644" spans="1:242" s="124" customFormat="1" ht="14.25" customHeight="1">
      <c r="A644" s="93" t="s">
        <v>2502</v>
      </c>
      <c r="B644" s="111" t="s">
        <v>1219</v>
      </c>
      <c r="C644" s="123" t="s">
        <v>29</v>
      </c>
      <c r="D644" s="58">
        <v>5383.76</v>
      </c>
      <c r="E644" s="58">
        <v>7825.54</v>
      </c>
      <c r="F644" s="58">
        <v>11726.49</v>
      </c>
      <c r="G644" s="58">
        <v>26794.1</v>
      </c>
      <c r="H644" s="58">
        <v>5228.42</v>
      </c>
      <c r="I644" s="58">
        <f t="shared" si="489"/>
        <v>14583.003333333332</v>
      </c>
      <c r="J644" s="58">
        <f t="shared" si="506"/>
        <v>15535.174444444443</v>
      </c>
      <c r="K644" s="58">
        <f t="shared" si="507"/>
        <v>11782.199259259258</v>
      </c>
      <c r="L644" s="58">
        <f t="shared" si="508"/>
        <v>13966.79234567901</v>
      </c>
      <c r="M644" s="58">
        <f t="shared" si="509"/>
        <v>13761.388683127569</v>
      </c>
      <c r="N644" s="58">
        <f t="shared" si="510"/>
        <v>13170.126762688611</v>
      </c>
      <c r="O644" s="58">
        <f t="shared" si="511"/>
        <v>13632.769263831729</v>
      </c>
      <c r="P644" s="58">
        <f t="shared" si="496"/>
        <v>153389.76409236394</v>
      </c>
      <c r="HR644" s="122"/>
      <c r="HS644" s="122"/>
      <c r="HT644" s="122"/>
      <c r="HU644" s="122"/>
      <c r="HV644" s="122"/>
      <c r="HW644" s="122"/>
      <c r="HX644" s="122"/>
      <c r="HY644" s="122"/>
      <c r="HZ644" s="122"/>
      <c r="IA644" s="122"/>
      <c r="IB644" s="122"/>
      <c r="IC644" s="122"/>
      <c r="ID644" s="122"/>
      <c r="IE644" s="122"/>
      <c r="IF644" s="122"/>
      <c r="IG644" s="122"/>
      <c r="IH644" s="122"/>
    </row>
    <row r="645" spans="1:242" s="124" customFormat="1" ht="14.25" customHeight="1">
      <c r="A645" s="93" t="s">
        <v>2503</v>
      </c>
      <c r="B645" s="111" t="s">
        <v>2504</v>
      </c>
      <c r="C645" s="123" t="s">
        <v>29</v>
      </c>
      <c r="D645" s="58">
        <v>0</v>
      </c>
      <c r="E645" s="58">
        <v>227.58</v>
      </c>
      <c r="F645" s="58"/>
      <c r="G645" s="58">
        <v>195.21</v>
      </c>
      <c r="H645" s="58">
        <v>379.95</v>
      </c>
      <c r="I645" s="58">
        <f t="shared" si="489"/>
        <v>191.72</v>
      </c>
      <c r="J645" s="58">
        <f t="shared" si="506"/>
        <v>255.62666666666667</v>
      </c>
      <c r="K645" s="58">
        <f t="shared" si="507"/>
        <v>275.76555555555552</v>
      </c>
      <c r="L645" s="58">
        <f t="shared" si="508"/>
        <v>241.03740740740741</v>
      </c>
      <c r="M645" s="58">
        <f t="shared" si="509"/>
        <v>257.47654320987652</v>
      </c>
      <c r="N645" s="58">
        <f t="shared" si="510"/>
        <v>258.09316872427985</v>
      </c>
      <c r="O645" s="58">
        <f t="shared" si="511"/>
        <v>252.20237311385461</v>
      </c>
      <c r="P645" s="58">
        <f t="shared" si="496"/>
        <v>2534.6617146776407</v>
      </c>
      <c r="HR645" s="122"/>
      <c r="HS645" s="122"/>
      <c r="HT645" s="122"/>
      <c r="HU645" s="122"/>
      <c r="HV645" s="122"/>
      <c r="HW645" s="122"/>
      <c r="HX645" s="122"/>
      <c r="HY645" s="122"/>
      <c r="HZ645" s="122"/>
      <c r="IA645" s="122"/>
      <c r="IB645" s="122"/>
      <c r="IC645" s="122"/>
      <c r="ID645" s="122"/>
      <c r="IE645" s="122"/>
      <c r="IF645" s="122"/>
      <c r="IG645" s="122"/>
      <c r="IH645" s="122"/>
    </row>
    <row r="646" spans="1:242" s="124" customFormat="1" ht="18.75" customHeight="1">
      <c r="A646" s="95" t="s">
        <v>2505</v>
      </c>
      <c r="B646" s="110" t="s">
        <v>2506</v>
      </c>
      <c r="C646" s="123"/>
      <c r="D646" s="56">
        <f t="shared" ref="D646:P646" si="512">SUM(D647:D649)</f>
        <v>9262.77</v>
      </c>
      <c r="E646" s="56">
        <f t="shared" si="512"/>
        <v>8511.77</v>
      </c>
      <c r="F646" s="56">
        <f t="shared" si="512"/>
        <v>15448.729999999998</v>
      </c>
      <c r="G646" s="56">
        <f t="shared" si="512"/>
        <v>21223.45</v>
      </c>
      <c r="H646" s="56">
        <f t="shared" si="512"/>
        <v>8755.16</v>
      </c>
      <c r="I646" s="56">
        <f t="shared" si="512"/>
        <v>15142.446666666665</v>
      </c>
      <c r="J646" s="56">
        <f t="shared" si="512"/>
        <v>15040.352222222222</v>
      </c>
      <c r="K646" s="56">
        <f t="shared" si="512"/>
        <v>12979.319629629628</v>
      </c>
      <c r="L646" s="56">
        <f t="shared" si="512"/>
        <v>14387.372839506172</v>
      </c>
      <c r="M646" s="56">
        <f t="shared" si="512"/>
        <v>14135.681563786007</v>
      </c>
      <c r="N646" s="56">
        <f t="shared" si="512"/>
        <v>13834.124677640602</v>
      </c>
      <c r="O646" s="56">
        <f t="shared" si="512"/>
        <v>14119.05969364426</v>
      </c>
      <c r="P646" s="56">
        <f t="shared" si="512"/>
        <v>162840.23729309556</v>
      </c>
      <c r="HR646" s="122"/>
      <c r="HS646" s="122"/>
      <c r="HT646" s="122"/>
      <c r="HU646" s="122"/>
      <c r="HV646" s="122"/>
      <c r="HW646" s="122"/>
      <c r="HX646" s="122"/>
      <c r="HY646" s="122"/>
      <c r="HZ646" s="122"/>
      <c r="IA646" s="122"/>
      <c r="IB646" s="122"/>
      <c r="IC646" s="122"/>
      <c r="ID646" s="122"/>
      <c r="IE646" s="122"/>
      <c r="IF646" s="122"/>
      <c r="IG646" s="122"/>
      <c r="IH646" s="122"/>
    </row>
    <row r="647" spans="1:242" s="103" customFormat="1" ht="15" customHeight="1">
      <c r="A647" s="93" t="s">
        <v>2507</v>
      </c>
      <c r="B647" s="111" t="s">
        <v>2508</v>
      </c>
      <c r="C647" s="123" t="s">
        <v>123</v>
      </c>
      <c r="D647" s="58">
        <v>2516.5700000000002</v>
      </c>
      <c r="E647" s="58">
        <v>1138.6500000000001</v>
      </c>
      <c r="F647" s="58">
        <v>1363.9</v>
      </c>
      <c r="G647" s="58">
        <v>624.17999999999995</v>
      </c>
      <c r="H647" s="58">
        <v>2335.9299999999998</v>
      </c>
      <c r="I647" s="58">
        <f t="shared" si="489"/>
        <v>1441.3366666666668</v>
      </c>
      <c r="J647" s="58">
        <f t="shared" ref="J647:J648" si="513">SUM(G647:I647)/3</f>
        <v>1467.1488888888889</v>
      </c>
      <c r="K647" s="58">
        <f t="shared" ref="K647:K648" si="514">SUM(H647:J647)/3</f>
        <v>1748.1385185185184</v>
      </c>
      <c r="L647" s="58">
        <f t="shared" ref="L647:L648" si="515">SUM(I647:K647)/3</f>
        <v>1552.2080246913581</v>
      </c>
      <c r="M647" s="58">
        <f t="shared" ref="M647:M648" si="516">SUM(J647:L647)/3</f>
        <v>1589.1651440329217</v>
      </c>
      <c r="N647" s="58">
        <f t="shared" ref="N647:N648" si="517">SUM(K647:M647)/3</f>
        <v>1629.8372290809327</v>
      </c>
      <c r="O647" s="58">
        <f t="shared" ref="O647:O648" si="518">SUM(L647:N647)/3</f>
        <v>1590.4034659350709</v>
      </c>
      <c r="P647" s="58">
        <f t="shared" si="496"/>
        <v>18997.467937814356</v>
      </c>
      <c r="HR647" s="102"/>
      <c r="HS647" s="102"/>
      <c r="HT647" s="102"/>
      <c r="HU647" s="102"/>
      <c r="HV647" s="102"/>
      <c r="HW647" s="102"/>
      <c r="HX647" s="102"/>
      <c r="HY647" s="102"/>
      <c r="HZ647" s="102"/>
      <c r="IA647" s="102"/>
      <c r="IB647" s="102"/>
      <c r="IC647" s="102"/>
      <c r="ID647" s="102"/>
      <c r="IE647" s="102"/>
      <c r="IF647" s="102"/>
      <c r="IG647" s="102"/>
      <c r="IH647" s="102"/>
    </row>
    <row r="648" spans="1:242" s="124" customFormat="1" ht="15" customHeight="1">
      <c r="A648" s="93" t="s">
        <v>2509</v>
      </c>
      <c r="B648" s="111" t="s">
        <v>2510</v>
      </c>
      <c r="C648" s="123" t="s">
        <v>581</v>
      </c>
      <c r="D648" s="58"/>
      <c r="E648" s="58"/>
      <c r="F648" s="58"/>
      <c r="G648" s="58"/>
      <c r="H648" s="58"/>
      <c r="I648" s="58">
        <f t="shared" si="489"/>
        <v>0</v>
      </c>
      <c r="J648" s="58">
        <f t="shared" si="513"/>
        <v>0</v>
      </c>
      <c r="K648" s="58">
        <f t="shared" si="514"/>
        <v>0</v>
      </c>
      <c r="L648" s="58">
        <f t="shared" si="515"/>
        <v>0</v>
      </c>
      <c r="M648" s="58">
        <f t="shared" si="516"/>
        <v>0</v>
      </c>
      <c r="N648" s="58">
        <f t="shared" si="517"/>
        <v>0</v>
      </c>
      <c r="O648" s="58">
        <f t="shared" si="518"/>
        <v>0</v>
      </c>
      <c r="P648" s="58">
        <f t="shared" si="496"/>
        <v>0</v>
      </c>
      <c r="HR648" s="122"/>
      <c r="HS648" s="122"/>
      <c r="HT648" s="122"/>
      <c r="HU648" s="122"/>
      <c r="HV648" s="122"/>
      <c r="HW648" s="122"/>
      <c r="HX648" s="122"/>
      <c r="HY648" s="122"/>
      <c r="HZ648" s="122"/>
      <c r="IA648" s="122"/>
      <c r="IB648" s="122"/>
      <c r="IC648" s="122"/>
      <c r="ID648" s="122"/>
      <c r="IE648" s="122"/>
      <c r="IF648" s="122"/>
      <c r="IG648" s="122"/>
      <c r="IH648" s="122"/>
    </row>
    <row r="649" spans="1:242" s="124" customFormat="1" ht="15" customHeight="1">
      <c r="A649" s="93" t="s">
        <v>2511</v>
      </c>
      <c r="B649" s="111" t="s">
        <v>2512</v>
      </c>
      <c r="C649" s="123"/>
      <c r="D649" s="56">
        <f t="shared" ref="D649:P649" si="519">SUM(D650:D655)</f>
        <v>6746.2000000000007</v>
      </c>
      <c r="E649" s="56">
        <f>SUM(E650:E655)</f>
        <v>7373.12</v>
      </c>
      <c r="F649" s="56">
        <f t="shared" si="519"/>
        <v>14084.829999999998</v>
      </c>
      <c r="G649" s="56">
        <f t="shared" si="519"/>
        <v>20599.27</v>
      </c>
      <c r="H649" s="56">
        <f t="shared" si="519"/>
        <v>6419.2300000000005</v>
      </c>
      <c r="I649" s="56">
        <f t="shared" si="519"/>
        <v>13701.109999999999</v>
      </c>
      <c r="J649" s="56">
        <f t="shared" si="519"/>
        <v>13573.203333333333</v>
      </c>
      <c r="K649" s="56">
        <f t="shared" si="519"/>
        <v>11231.181111111109</v>
      </c>
      <c r="L649" s="56">
        <f t="shared" si="519"/>
        <v>12835.164814814814</v>
      </c>
      <c r="M649" s="56">
        <f t="shared" si="519"/>
        <v>12546.516419753085</v>
      </c>
      <c r="N649" s="56">
        <f t="shared" si="519"/>
        <v>12204.287448559669</v>
      </c>
      <c r="O649" s="56">
        <f t="shared" si="519"/>
        <v>12528.656227709189</v>
      </c>
      <c r="P649" s="56">
        <f t="shared" si="519"/>
        <v>143842.7693552812</v>
      </c>
      <c r="HR649" s="122"/>
      <c r="HS649" s="122"/>
      <c r="HT649" s="122"/>
      <c r="HU649" s="122"/>
      <c r="HV649" s="122"/>
      <c r="HW649" s="122"/>
      <c r="HX649" s="122"/>
      <c r="HY649" s="122"/>
      <c r="HZ649" s="122"/>
      <c r="IA649" s="122"/>
      <c r="IB649" s="122"/>
      <c r="IC649" s="122"/>
      <c r="ID649" s="122"/>
      <c r="IE649" s="122"/>
      <c r="IF649" s="122"/>
      <c r="IG649" s="122"/>
      <c r="IH649" s="122"/>
    </row>
    <row r="650" spans="1:242" s="124" customFormat="1" ht="15" customHeight="1">
      <c r="A650" s="93" t="s">
        <v>2513</v>
      </c>
      <c r="B650" s="111" t="s">
        <v>2514</v>
      </c>
      <c r="C650" s="123" t="s">
        <v>29</v>
      </c>
      <c r="D650" s="58">
        <v>1.33</v>
      </c>
      <c r="E650" s="58">
        <v>1.33</v>
      </c>
      <c r="F650" s="58">
        <v>1.33</v>
      </c>
      <c r="G650" s="58">
        <v>1.33</v>
      </c>
      <c r="H650" s="58">
        <v>1.33</v>
      </c>
      <c r="I650" s="58">
        <f t="shared" si="489"/>
        <v>1.33</v>
      </c>
      <c r="J650" s="58">
        <f t="shared" ref="J650:J655" si="520">SUM(G650:I650)/3</f>
        <v>1.33</v>
      </c>
      <c r="K650" s="58">
        <f t="shared" ref="K650:K655" si="521">SUM(H650:J650)/3</f>
        <v>1.33</v>
      </c>
      <c r="L650" s="58">
        <f t="shared" ref="L650:L655" si="522">SUM(I650:K650)/3</f>
        <v>1.33</v>
      </c>
      <c r="M650" s="58">
        <f t="shared" ref="M650:M655" si="523">SUM(J650:L650)/3</f>
        <v>1.33</v>
      </c>
      <c r="N650" s="58">
        <f t="shared" ref="N650:N655" si="524">SUM(K650:M650)/3</f>
        <v>1.33</v>
      </c>
      <c r="O650" s="58">
        <f t="shared" ref="O650:O655" si="525">SUM(L650:N650)/3</f>
        <v>1.33</v>
      </c>
      <c r="P650" s="58">
        <f t="shared" si="496"/>
        <v>15.96</v>
      </c>
      <c r="HR650" s="122"/>
      <c r="HS650" s="122"/>
      <c r="HT650" s="122"/>
      <c r="HU650" s="122"/>
      <c r="HV650" s="122"/>
      <c r="HW650" s="122"/>
      <c r="HX650" s="122"/>
      <c r="HY650" s="122"/>
      <c r="HZ650" s="122"/>
      <c r="IA650" s="122"/>
      <c r="IB650" s="122"/>
      <c r="IC650" s="122"/>
      <c r="ID650" s="122"/>
      <c r="IE650" s="122"/>
      <c r="IF650" s="122"/>
      <c r="IG650" s="122"/>
      <c r="IH650" s="122"/>
    </row>
    <row r="651" spans="1:242" s="124" customFormat="1" ht="15" customHeight="1">
      <c r="A651" s="93" t="s">
        <v>2515</v>
      </c>
      <c r="B651" s="111" t="s">
        <v>2516</v>
      </c>
      <c r="C651" s="123" t="s">
        <v>29</v>
      </c>
      <c r="D651" s="58">
        <v>423.81</v>
      </c>
      <c r="E651" s="58">
        <v>588.19000000000005</v>
      </c>
      <c r="F651" s="58">
        <v>1210.8399999999999</v>
      </c>
      <c r="G651" s="58">
        <v>2013.65</v>
      </c>
      <c r="H651" s="58">
        <v>980.23</v>
      </c>
      <c r="I651" s="58">
        <f t="shared" si="489"/>
        <v>1401.573333333333</v>
      </c>
      <c r="J651" s="58">
        <f t="shared" si="520"/>
        <v>1465.151111111111</v>
      </c>
      <c r="K651" s="58">
        <f t="shared" si="521"/>
        <v>1282.3181481481481</v>
      </c>
      <c r="L651" s="58">
        <f t="shared" si="522"/>
        <v>1383.0141975308641</v>
      </c>
      <c r="M651" s="58">
        <f t="shared" si="523"/>
        <v>1376.8278189300411</v>
      </c>
      <c r="N651" s="58">
        <f t="shared" si="524"/>
        <v>1347.3867215363509</v>
      </c>
      <c r="O651" s="58">
        <f t="shared" si="525"/>
        <v>1369.0762459990854</v>
      </c>
      <c r="P651" s="58">
        <f t="shared" si="496"/>
        <v>14842.067576588934</v>
      </c>
      <c r="HR651" s="122"/>
      <c r="HS651" s="122"/>
      <c r="HT651" s="122"/>
      <c r="HU651" s="122"/>
      <c r="HV651" s="122"/>
      <c r="HW651" s="122"/>
      <c r="HX651" s="122"/>
      <c r="HY651" s="122"/>
      <c r="HZ651" s="122"/>
      <c r="IA651" s="122"/>
      <c r="IB651" s="122"/>
      <c r="IC651" s="122"/>
      <c r="ID651" s="122"/>
      <c r="IE651" s="122"/>
      <c r="IF651" s="122"/>
      <c r="IG651" s="122"/>
      <c r="IH651" s="122"/>
    </row>
    <row r="652" spans="1:242" s="124" customFormat="1" ht="15" customHeight="1">
      <c r="A652" s="93" t="s">
        <v>2517</v>
      </c>
      <c r="B652" s="111" t="s">
        <v>1213</v>
      </c>
      <c r="C652" s="123" t="s">
        <v>29</v>
      </c>
      <c r="D652" s="58">
        <v>219.87</v>
      </c>
      <c r="E652" s="58">
        <v>378.65</v>
      </c>
      <c r="F652" s="58">
        <v>251.66</v>
      </c>
      <c r="G652" s="58">
        <v>650.87</v>
      </c>
      <c r="H652" s="58">
        <v>248.29</v>
      </c>
      <c r="I652" s="58">
        <f t="shared" si="489"/>
        <v>383.60666666666663</v>
      </c>
      <c r="J652" s="58">
        <f t="shared" si="520"/>
        <v>427.5888888888889</v>
      </c>
      <c r="K652" s="58">
        <f t="shared" si="521"/>
        <v>353.16185185185185</v>
      </c>
      <c r="L652" s="58">
        <f t="shared" si="522"/>
        <v>388.11913580246915</v>
      </c>
      <c r="M652" s="58">
        <f t="shared" si="523"/>
        <v>389.62329218106998</v>
      </c>
      <c r="N652" s="58">
        <f t="shared" si="524"/>
        <v>376.96809327846364</v>
      </c>
      <c r="O652" s="58">
        <f t="shared" si="525"/>
        <v>384.90350708733422</v>
      </c>
      <c r="P652" s="58">
        <f t="shared" si="496"/>
        <v>4453.3114357567447</v>
      </c>
      <c r="HR652" s="122"/>
      <c r="HS652" s="122"/>
      <c r="HT652" s="122"/>
      <c r="HU652" s="122"/>
      <c r="HV652" s="122"/>
      <c r="HW652" s="122"/>
      <c r="HX652" s="122"/>
      <c r="HY652" s="122"/>
      <c r="HZ652" s="122"/>
      <c r="IA652" s="122"/>
      <c r="IB652" s="122"/>
      <c r="IC652" s="122"/>
      <c r="ID652" s="122"/>
      <c r="IE652" s="122"/>
      <c r="IF652" s="122"/>
      <c r="IG652" s="122"/>
      <c r="IH652" s="122"/>
    </row>
    <row r="653" spans="1:242" s="124" customFormat="1" ht="15" customHeight="1">
      <c r="A653" s="93" t="s">
        <v>2518</v>
      </c>
      <c r="B653" s="111" t="s">
        <v>1215</v>
      </c>
      <c r="C653" s="123" t="s">
        <v>29</v>
      </c>
      <c r="D653" s="58">
        <v>3732.92</v>
      </c>
      <c r="E653" s="58">
        <v>2748.36</v>
      </c>
      <c r="F653" s="58">
        <v>8302.6299999999992</v>
      </c>
      <c r="G653" s="58">
        <v>3542.42</v>
      </c>
      <c r="H653" s="58">
        <v>2765.42</v>
      </c>
      <c r="I653" s="58">
        <f t="shared" si="489"/>
        <v>4870.1566666666668</v>
      </c>
      <c r="J653" s="58">
        <f t="shared" si="520"/>
        <v>3725.9988888888888</v>
      </c>
      <c r="K653" s="58">
        <f t="shared" si="521"/>
        <v>3787.1918518518519</v>
      </c>
      <c r="L653" s="58">
        <f t="shared" si="522"/>
        <v>4127.7824691358028</v>
      </c>
      <c r="M653" s="58">
        <f t="shared" si="523"/>
        <v>3880.3244032921812</v>
      </c>
      <c r="N653" s="58">
        <f t="shared" si="524"/>
        <v>3931.7662414266119</v>
      </c>
      <c r="O653" s="58">
        <f t="shared" si="525"/>
        <v>3979.9577046181985</v>
      </c>
      <c r="P653" s="58">
        <f t="shared" si="496"/>
        <v>49394.928225880198</v>
      </c>
      <c r="HR653" s="122"/>
      <c r="HS653" s="122"/>
      <c r="HT653" s="122"/>
      <c r="HU653" s="122"/>
      <c r="HV653" s="122"/>
      <c r="HW653" s="122"/>
      <c r="HX653" s="122"/>
      <c r="HY653" s="122"/>
      <c r="HZ653" s="122"/>
      <c r="IA653" s="122"/>
      <c r="IB653" s="122"/>
      <c r="IC653" s="122"/>
      <c r="ID653" s="122"/>
      <c r="IE653" s="122"/>
      <c r="IF653" s="122"/>
      <c r="IG653" s="122"/>
      <c r="IH653" s="122"/>
    </row>
    <row r="654" spans="1:242" s="124" customFormat="1" ht="15" customHeight="1">
      <c r="A654" s="93" t="s">
        <v>2519</v>
      </c>
      <c r="B654" s="111" t="s">
        <v>1219</v>
      </c>
      <c r="C654" s="123" t="s">
        <v>29</v>
      </c>
      <c r="D654" s="58">
        <v>2368.27</v>
      </c>
      <c r="E654" s="58">
        <v>3550.4</v>
      </c>
      <c r="F654" s="58">
        <v>4318.37</v>
      </c>
      <c r="G654" s="58">
        <v>14263.73</v>
      </c>
      <c r="H654" s="58">
        <v>2213.71</v>
      </c>
      <c r="I654" s="58">
        <f t="shared" si="489"/>
        <v>6931.9366666666656</v>
      </c>
      <c r="J654" s="58">
        <f t="shared" si="520"/>
        <v>7803.1255555555545</v>
      </c>
      <c r="K654" s="58">
        <f t="shared" si="521"/>
        <v>5649.5907407407403</v>
      </c>
      <c r="L654" s="58">
        <f t="shared" si="522"/>
        <v>6794.8843209876532</v>
      </c>
      <c r="M654" s="58">
        <f t="shared" si="523"/>
        <v>6749.2002057613163</v>
      </c>
      <c r="N654" s="58">
        <f t="shared" si="524"/>
        <v>6397.8917558299036</v>
      </c>
      <c r="O654" s="58">
        <f t="shared" si="525"/>
        <v>6647.3254275262907</v>
      </c>
      <c r="P654" s="58">
        <f t="shared" si="496"/>
        <v>73688.434673068114</v>
      </c>
      <c r="HR654" s="122"/>
      <c r="HS654" s="122"/>
      <c r="HT654" s="122"/>
      <c r="HU654" s="122"/>
      <c r="HV654" s="122"/>
      <c r="HW654" s="122"/>
      <c r="HX654" s="122"/>
      <c r="HY654" s="122"/>
      <c r="HZ654" s="122"/>
      <c r="IA654" s="122"/>
      <c r="IB654" s="122"/>
      <c r="IC654" s="122"/>
      <c r="ID654" s="122"/>
      <c r="IE654" s="122"/>
      <c r="IF654" s="122"/>
      <c r="IG654" s="122"/>
      <c r="IH654" s="122"/>
    </row>
    <row r="655" spans="1:242" s="124" customFormat="1" ht="15" customHeight="1">
      <c r="A655" s="93" t="s">
        <v>2520</v>
      </c>
      <c r="B655" s="111" t="s">
        <v>2504</v>
      </c>
      <c r="C655" s="123" t="s">
        <v>29</v>
      </c>
      <c r="D655" s="58"/>
      <c r="E655" s="58">
        <v>106.19</v>
      </c>
      <c r="F655" s="58"/>
      <c r="G655" s="58">
        <v>127.27</v>
      </c>
      <c r="H655" s="58">
        <v>210.25</v>
      </c>
      <c r="I655" s="58">
        <f t="shared" si="489"/>
        <v>112.50666666666666</v>
      </c>
      <c r="J655" s="58">
        <f t="shared" si="520"/>
        <v>150.00888888888889</v>
      </c>
      <c r="K655" s="58">
        <f t="shared" si="521"/>
        <v>157.58851851851853</v>
      </c>
      <c r="L655" s="58">
        <f t="shared" si="522"/>
        <v>140.0346913580247</v>
      </c>
      <c r="M655" s="58">
        <f t="shared" si="523"/>
        <v>149.21069958847738</v>
      </c>
      <c r="N655" s="58">
        <f t="shared" si="524"/>
        <v>148.94463648834019</v>
      </c>
      <c r="O655" s="58">
        <f t="shared" si="525"/>
        <v>146.06334247828076</v>
      </c>
      <c r="P655" s="58">
        <f t="shared" si="496"/>
        <v>1448.0674439871971</v>
      </c>
      <c r="HR655" s="122"/>
      <c r="HS655" s="122"/>
      <c r="HT655" s="122"/>
      <c r="HU655" s="122"/>
      <c r="HV655" s="122"/>
      <c r="HW655" s="122"/>
      <c r="HX655" s="122"/>
      <c r="HY655" s="122"/>
      <c r="HZ655" s="122"/>
      <c r="IA655" s="122"/>
      <c r="IB655" s="122"/>
      <c r="IC655" s="122"/>
      <c r="ID655" s="122"/>
      <c r="IE655" s="122"/>
      <c r="IF655" s="122"/>
      <c r="IG655" s="122"/>
      <c r="IH655" s="122"/>
    </row>
    <row r="656" spans="1:242" s="124" customFormat="1" ht="15" customHeight="1">
      <c r="A656" s="95" t="s">
        <v>2521</v>
      </c>
      <c r="B656" s="110" t="s">
        <v>2522</v>
      </c>
      <c r="C656" s="123"/>
      <c r="D656" s="56">
        <f t="shared" ref="D656:P656" si="526">D657</f>
        <v>7598.11</v>
      </c>
      <c r="E656" s="56">
        <f t="shared" si="526"/>
        <v>2677.79</v>
      </c>
      <c r="F656" s="56">
        <f t="shared" si="526"/>
        <v>10052.31</v>
      </c>
      <c r="G656" s="56">
        <f t="shared" si="526"/>
        <v>21109.989999999998</v>
      </c>
      <c r="H656" s="56">
        <f t="shared" si="526"/>
        <v>4469.75</v>
      </c>
      <c r="I656" s="56">
        <f t="shared" si="526"/>
        <v>11877.349999999999</v>
      </c>
      <c r="J656" s="56">
        <f t="shared" si="526"/>
        <v>12485.696666666667</v>
      </c>
      <c r="K656" s="56">
        <f t="shared" si="526"/>
        <v>9610.9322222222218</v>
      </c>
      <c r="L656" s="56">
        <f t="shared" si="526"/>
        <v>11324.659629629627</v>
      </c>
      <c r="M656" s="56">
        <f t="shared" si="526"/>
        <v>11140.429506172837</v>
      </c>
      <c r="N656" s="56">
        <f t="shared" si="526"/>
        <v>10692.007119341562</v>
      </c>
      <c r="O656" s="56">
        <f t="shared" si="526"/>
        <v>11052.365418381341</v>
      </c>
      <c r="P656" s="56">
        <f t="shared" si="526"/>
        <v>124091.39056241426</v>
      </c>
      <c r="HR656" s="122"/>
      <c r="HS656" s="122"/>
      <c r="HT656" s="122"/>
      <c r="HU656" s="122"/>
      <c r="HV656" s="122"/>
      <c r="HW656" s="122"/>
      <c r="HX656" s="122"/>
      <c r="HY656" s="122"/>
      <c r="HZ656" s="122"/>
      <c r="IA656" s="122"/>
      <c r="IB656" s="122"/>
      <c r="IC656" s="122"/>
      <c r="ID656" s="122"/>
      <c r="IE656" s="122"/>
      <c r="IF656" s="122"/>
      <c r="IG656" s="122"/>
      <c r="IH656" s="122"/>
    </row>
    <row r="657" spans="1:242" s="124" customFormat="1" ht="15" customHeight="1">
      <c r="A657" s="95" t="s">
        <v>2523</v>
      </c>
      <c r="B657" s="110" t="s">
        <v>2524</v>
      </c>
      <c r="C657" s="123"/>
      <c r="D657" s="56">
        <f t="shared" ref="D657:J657" si="527">SUM(D658:D661)</f>
        <v>7598.11</v>
      </c>
      <c r="E657" s="56">
        <f t="shared" si="527"/>
        <v>2677.79</v>
      </c>
      <c r="F657" s="56">
        <f t="shared" si="527"/>
        <v>10052.31</v>
      </c>
      <c r="G657" s="56">
        <f t="shared" si="527"/>
        <v>21109.989999999998</v>
      </c>
      <c r="H657" s="56">
        <f t="shared" si="527"/>
        <v>4469.75</v>
      </c>
      <c r="I657" s="56">
        <f t="shared" si="527"/>
        <v>11877.349999999999</v>
      </c>
      <c r="J657" s="56">
        <f t="shared" si="527"/>
        <v>12485.696666666667</v>
      </c>
      <c r="K657" s="56">
        <f t="shared" ref="K657:P657" si="528">SUM(K658:K661)</f>
        <v>9610.9322222222218</v>
      </c>
      <c r="L657" s="56">
        <f t="shared" si="528"/>
        <v>11324.659629629627</v>
      </c>
      <c r="M657" s="56">
        <f t="shared" si="528"/>
        <v>11140.429506172837</v>
      </c>
      <c r="N657" s="56">
        <f t="shared" si="528"/>
        <v>10692.007119341562</v>
      </c>
      <c r="O657" s="56">
        <f t="shared" si="528"/>
        <v>11052.365418381341</v>
      </c>
      <c r="P657" s="56">
        <f t="shared" si="528"/>
        <v>124091.39056241426</v>
      </c>
      <c r="HR657" s="122"/>
      <c r="HS657" s="122"/>
      <c r="HT657" s="122"/>
      <c r="HU657" s="122"/>
      <c r="HV657" s="122"/>
      <c r="HW657" s="122"/>
      <c r="HX657" s="122"/>
      <c r="HY657" s="122"/>
      <c r="HZ657" s="122"/>
      <c r="IA657" s="122"/>
      <c r="IB657" s="122"/>
      <c r="IC657" s="122"/>
      <c r="ID657" s="122"/>
      <c r="IE657" s="122"/>
      <c r="IF657" s="122"/>
      <c r="IG657" s="122"/>
      <c r="IH657" s="122"/>
    </row>
    <row r="658" spans="1:242" s="124" customFormat="1" ht="15" customHeight="1">
      <c r="A658" s="93" t="s">
        <v>2525</v>
      </c>
      <c r="B658" s="111" t="s">
        <v>2526</v>
      </c>
      <c r="C658" s="123" t="s">
        <v>126</v>
      </c>
      <c r="D658" s="58">
        <v>500</v>
      </c>
      <c r="E658" s="58"/>
      <c r="F658" s="58">
        <v>7000</v>
      </c>
      <c r="G658" s="58"/>
      <c r="H658" s="58"/>
      <c r="I658" s="58">
        <f t="shared" ref="I658:I661" si="529">SUM(F658:H658)/3</f>
        <v>2333.3333333333335</v>
      </c>
      <c r="J658" s="58">
        <f t="shared" ref="J658:J661" si="530">SUM(G658:I658)/3</f>
        <v>777.77777777777783</v>
      </c>
      <c r="K658" s="58">
        <f t="shared" ref="K658:K661" si="531">SUM(H658:J658)/3</f>
        <v>1037.0370370370372</v>
      </c>
      <c r="L658" s="58">
        <f t="shared" ref="L658:L661" si="532">SUM(I658:K658)/3</f>
        <v>1382.7160493827162</v>
      </c>
      <c r="M658" s="58">
        <f t="shared" ref="M658:M661" si="533">SUM(J658:L658)/3</f>
        <v>1065.843621399177</v>
      </c>
      <c r="N658" s="58">
        <f t="shared" ref="N658:N661" si="534">SUM(K658:M658)/3</f>
        <v>1161.8655692729769</v>
      </c>
      <c r="O658" s="58">
        <f t="shared" ref="O658:O661" si="535">SUM(L658:N658)/3</f>
        <v>1203.4750800182901</v>
      </c>
      <c r="P658" s="58">
        <f t="shared" ref="P658:P661" si="536">SUM(D658:O658)</f>
        <v>16462.048468221306</v>
      </c>
      <c r="HR658" s="122"/>
      <c r="HS658" s="122"/>
      <c r="HT658" s="122"/>
      <c r="HU658" s="122"/>
      <c r="HV658" s="122"/>
      <c r="HW658" s="122"/>
      <c r="HX658" s="122"/>
      <c r="HY658" s="122"/>
      <c r="HZ658" s="122"/>
      <c r="IA658" s="122"/>
      <c r="IB658" s="122"/>
      <c r="IC658" s="122"/>
      <c r="ID658" s="122"/>
      <c r="IE658" s="122"/>
      <c r="IF658" s="122"/>
      <c r="IG658" s="122"/>
      <c r="IH658" s="122"/>
    </row>
    <row r="659" spans="1:242" s="124" customFormat="1" ht="15" customHeight="1">
      <c r="A659" s="93" t="s">
        <v>2527</v>
      </c>
      <c r="B659" s="111" t="s">
        <v>2528</v>
      </c>
      <c r="C659" s="123" t="s">
        <v>126</v>
      </c>
      <c r="D659" s="58">
        <v>0</v>
      </c>
      <c r="E659" s="58"/>
      <c r="F659" s="58"/>
      <c r="G659" s="58"/>
      <c r="H659" s="58"/>
      <c r="I659" s="58">
        <f t="shared" si="529"/>
        <v>0</v>
      </c>
      <c r="J659" s="58">
        <f t="shared" si="530"/>
        <v>0</v>
      </c>
      <c r="K659" s="58">
        <f t="shared" si="531"/>
        <v>0</v>
      </c>
      <c r="L659" s="58">
        <f t="shared" si="532"/>
        <v>0</v>
      </c>
      <c r="M659" s="58">
        <f t="shared" si="533"/>
        <v>0</v>
      </c>
      <c r="N659" s="58">
        <f t="shared" si="534"/>
        <v>0</v>
      </c>
      <c r="O659" s="58">
        <f t="shared" si="535"/>
        <v>0</v>
      </c>
      <c r="P659" s="58">
        <f t="shared" si="536"/>
        <v>0</v>
      </c>
      <c r="HR659" s="122"/>
      <c r="HS659" s="122"/>
      <c r="HT659" s="122"/>
      <c r="HU659" s="122"/>
      <c r="HV659" s="122"/>
      <c r="HW659" s="122"/>
      <c r="HX659" s="122"/>
      <c r="HY659" s="122"/>
      <c r="HZ659" s="122"/>
      <c r="IA659" s="122"/>
      <c r="IB659" s="122"/>
      <c r="IC659" s="122"/>
      <c r="ID659" s="122"/>
      <c r="IE659" s="122"/>
      <c r="IF659" s="122"/>
      <c r="IG659" s="122"/>
      <c r="IH659" s="122"/>
    </row>
    <row r="660" spans="1:242" s="124" customFormat="1" ht="15" customHeight="1">
      <c r="A660" s="93" t="s">
        <v>2529</v>
      </c>
      <c r="B660" s="111" t="s">
        <v>2530</v>
      </c>
      <c r="C660" s="123" t="s">
        <v>126</v>
      </c>
      <c r="D660" s="58">
        <v>5251.04</v>
      </c>
      <c r="E660" s="58">
        <v>2065.0700000000002</v>
      </c>
      <c r="F660" s="58">
        <v>2306.9699999999998</v>
      </c>
      <c r="G660" s="58">
        <v>13904.32</v>
      </c>
      <c r="H660" s="58">
        <v>3310.43</v>
      </c>
      <c r="I660" s="58">
        <f t="shared" si="529"/>
        <v>6507.2399999999989</v>
      </c>
      <c r="J660" s="58">
        <f t="shared" si="530"/>
        <v>7907.329999999999</v>
      </c>
      <c r="K660" s="58">
        <f t="shared" si="531"/>
        <v>5908.3333333333321</v>
      </c>
      <c r="L660" s="58">
        <f t="shared" si="532"/>
        <v>6774.3011111111091</v>
      </c>
      <c r="M660" s="58">
        <f t="shared" si="533"/>
        <v>6863.3214814814792</v>
      </c>
      <c r="N660" s="58">
        <f t="shared" si="534"/>
        <v>6515.3186419753065</v>
      </c>
      <c r="O660" s="58">
        <f t="shared" si="535"/>
        <v>6717.6470781892976</v>
      </c>
      <c r="P660" s="58">
        <f t="shared" si="536"/>
        <v>74031.321646090539</v>
      </c>
      <c r="HR660" s="122"/>
      <c r="HS660" s="122"/>
      <c r="HT660" s="122"/>
      <c r="HU660" s="122"/>
      <c r="HV660" s="122"/>
      <c r="HW660" s="122"/>
      <c r="HX660" s="122"/>
      <c r="HY660" s="122"/>
      <c r="HZ660" s="122"/>
      <c r="IA660" s="122"/>
      <c r="IB660" s="122"/>
      <c r="IC660" s="122"/>
      <c r="ID660" s="122"/>
      <c r="IE660" s="122"/>
      <c r="IF660" s="122"/>
      <c r="IG660" s="122"/>
      <c r="IH660" s="122"/>
    </row>
    <row r="661" spans="1:242" s="124" customFormat="1" ht="15" customHeight="1">
      <c r="A661" s="93" t="s">
        <v>2531</v>
      </c>
      <c r="B661" s="111" t="s">
        <v>2532</v>
      </c>
      <c r="C661" s="123" t="s">
        <v>126</v>
      </c>
      <c r="D661" s="58">
        <v>1847.07</v>
      </c>
      <c r="E661" s="58">
        <v>612.72</v>
      </c>
      <c r="F661" s="58">
        <v>745.34</v>
      </c>
      <c r="G661" s="58">
        <v>7205.67</v>
      </c>
      <c r="H661" s="58">
        <v>1159.32</v>
      </c>
      <c r="I661" s="58">
        <f t="shared" si="529"/>
        <v>3036.7766666666666</v>
      </c>
      <c r="J661" s="58">
        <f t="shared" si="530"/>
        <v>3800.588888888889</v>
      </c>
      <c r="K661" s="58">
        <f t="shared" si="531"/>
        <v>2665.5618518518518</v>
      </c>
      <c r="L661" s="58">
        <f t="shared" si="532"/>
        <v>3167.6424691358025</v>
      </c>
      <c r="M661" s="58">
        <f t="shared" si="533"/>
        <v>3211.2644032921812</v>
      </c>
      <c r="N661" s="58">
        <f t="shared" si="534"/>
        <v>3014.8229080932783</v>
      </c>
      <c r="O661" s="58">
        <f t="shared" si="535"/>
        <v>3131.2432601737542</v>
      </c>
      <c r="P661" s="58">
        <f t="shared" si="536"/>
        <v>33598.020448102427</v>
      </c>
      <c r="HR661" s="122"/>
      <c r="HS661" s="122"/>
      <c r="HT661" s="122"/>
      <c r="HU661" s="122"/>
      <c r="HV661" s="122"/>
      <c r="HW661" s="122"/>
      <c r="HX661" s="122"/>
      <c r="HY661" s="122"/>
      <c r="HZ661" s="122"/>
      <c r="IA661" s="122"/>
      <c r="IB661" s="122"/>
      <c r="IC661" s="122"/>
      <c r="ID661" s="122"/>
      <c r="IE661" s="122"/>
      <c r="IF661" s="122"/>
      <c r="IG661" s="122"/>
      <c r="IH661" s="122"/>
    </row>
    <row r="662" spans="1:242" s="124" customFormat="1" ht="15" customHeight="1">
      <c r="A662" s="95" t="s">
        <v>2533</v>
      </c>
      <c r="B662" s="110" t="s">
        <v>2534</v>
      </c>
      <c r="C662" s="123"/>
      <c r="D662" s="56">
        <f>D663</f>
        <v>0</v>
      </c>
      <c r="E662" s="56">
        <f t="shared" ref="E662:P663" si="537">E663</f>
        <v>0</v>
      </c>
      <c r="F662" s="56">
        <f>F663+F668</f>
        <v>362.25</v>
      </c>
      <c r="G662" s="56">
        <f t="shared" ref="G662:J662" si="538">G663+G668</f>
        <v>161</v>
      </c>
      <c r="H662" s="56">
        <f t="shared" si="538"/>
        <v>0</v>
      </c>
      <c r="I662" s="56">
        <f t="shared" si="538"/>
        <v>0</v>
      </c>
      <c r="J662" s="56">
        <f t="shared" si="538"/>
        <v>0</v>
      </c>
      <c r="K662" s="56">
        <f t="shared" ref="K662:P662" si="539">K663+K668</f>
        <v>0</v>
      </c>
      <c r="L662" s="56">
        <f t="shared" si="539"/>
        <v>0</v>
      </c>
      <c r="M662" s="56">
        <f t="shared" si="539"/>
        <v>0</v>
      </c>
      <c r="N662" s="56">
        <f t="shared" si="539"/>
        <v>0</v>
      </c>
      <c r="O662" s="56">
        <f t="shared" si="539"/>
        <v>0</v>
      </c>
      <c r="P662" s="56">
        <f t="shared" si="539"/>
        <v>523.25</v>
      </c>
      <c r="HR662" s="122"/>
      <c r="HS662" s="122"/>
      <c r="HT662" s="122"/>
      <c r="HU662" s="122"/>
      <c r="HV662" s="122"/>
      <c r="HW662" s="122"/>
      <c r="HX662" s="122"/>
      <c r="HY662" s="122"/>
      <c r="HZ662" s="122"/>
      <c r="IA662" s="122"/>
      <c r="IB662" s="122"/>
      <c r="IC662" s="122"/>
      <c r="ID662" s="122"/>
      <c r="IE662" s="122"/>
      <c r="IF662" s="122"/>
      <c r="IG662" s="122"/>
      <c r="IH662" s="122"/>
    </row>
    <row r="663" spans="1:242" s="124" customFormat="1" ht="15" customHeight="1">
      <c r="A663" s="95" t="s">
        <v>2535</v>
      </c>
      <c r="B663" s="110" t="s">
        <v>2534</v>
      </c>
      <c r="C663" s="123"/>
      <c r="D663" s="56">
        <f>D664</f>
        <v>0</v>
      </c>
      <c r="E663" s="56">
        <f t="shared" si="537"/>
        <v>0</v>
      </c>
      <c r="F663" s="56">
        <f t="shared" si="537"/>
        <v>362.25</v>
      </c>
      <c r="G663" s="56">
        <f t="shared" si="537"/>
        <v>161</v>
      </c>
      <c r="H663" s="56">
        <f t="shared" si="537"/>
        <v>0</v>
      </c>
      <c r="I663" s="56">
        <f t="shared" si="537"/>
        <v>0</v>
      </c>
      <c r="J663" s="56">
        <f t="shared" si="537"/>
        <v>0</v>
      </c>
      <c r="K663" s="56">
        <f t="shared" si="537"/>
        <v>0</v>
      </c>
      <c r="L663" s="56">
        <f t="shared" si="537"/>
        <v>0</v>
      </c>
      <c r="M663" s="56">
        <f t="shared" si="537"/>
        <v>0</v>
      </c>
      <c r="N663" s="56">
        <f t="shared" si="537"/>
        <v>0</v>
      </c>
      <c r="O663" s="56">
        <f t="shared" si="537"/>
        <v>0</v>
      </c>
      <c r="P663" s="56">
        <f t="shared" si="537"/>
        <v>523.25</v>
      </c>
      <c r="HR663" s="122"/>
      <c r="HS663" s="122"/>
      <c r="HT663" s="122"/>
      <c r="HU663" s="122"/>
      <c r="HV663" s="122"/>
      <c r="HW663" s="122"/>
      <c r="HX663" s="122"/>
      <c r="HY663" s="122"/>
      <c r="HZ663" s="122"/>
      <c r="IA663" s="122"/>
      <c r="IB663" s="122"/>
      <c r="IC663" s="122"/>
      <c r="ID663" s="122"/>
      <c r="IE663" s="122"/>
      <c r="IF663" s="122"/>
      <c r="IG663" s="122"/>
      <c r="IH663" s="122"/>
    </row>
    <row r="664" spans="1:242" s="124" customFormat="1" ht="15" customHeight="1">
      <c r="A664" s="93" t="s">
        <v>2536</v>
      </c>
      <c r="B664" s="111" t="s">
        <v>2537</v>
      </c>
      <c r="C664" s="123"/>
      <c r="D664" s="56">
        <f t="shared" ref="D664:I664" si="540">SUM(D665:D667)</f>
        <v>0</v>
      </c>
      <c r="E664" s="56">
        <f t="shared" si="540"/>
        <v>0</v>
      </c>
      <c r="F664" s="56">
        <f t="shared" si="540"/>
        <v>362.25</v>
      </c>
      <c r="G664" s="56">
        <f t="shared" si="540"/>
        <v>161</v>
      </c>
      <c r="H664" s="56">
        <f t="shared" si="540"/>
        <v>0</v>
      </c>
      <c r="I664" s="56">
        <f t="shared" si="540"/>
        <v>0</v>
      </c>
      <c r="J664" s="56">
        <f t="shared" ref="J664:P664" si="541">SUM(J665:J667)</f>
        <v>0</v>
      </c>
      <c r="K664" s="56">
        <f t="shared" si="541"/>
        <v>0</v>
      </c>
      <c r="L664" s="56">
        <f t="shared" si="541"/>
        <v>0</v>
      </c>
      <c r="M664" s="56">
        <f t="shared" si="541"/>
        <v>0</v>
      </c>
      <c r="N664" s="56">
        <f t="shared" si="541"/>
        <v>0</v>
      </c>
      <c r="O664" s="56">
        <f t="shared" si="541"/>
        <v>0</v>
      </c>
      <c r="P664" s="56">
        <f t="shared" si="541"/>
        <v>523.25</v>
      </c>
      <c r="HR664" s="122"/>
      <c r="HS664" s="122"/>
      <c r="HT664" s="122"/>
      <c r="HU664" s="122"/>
      <c r="HV664" s="122"/>
      <c r="HW664" s="122"/>
      <c r="HX664" s="122"/>
      <c r="HY664" s="122"/>
      <c r="HZ664" s="122"/>
      <c r="IA664" s="122"/>
      <c r="IB664" s="122"/>
      <c r="IC664" s="122"/>
      <c r="ID664" s="122"/>
      <c r="IE664" s="122"/>
      <c r="IF664" s="122"/>
      <c r="IG664" s="122"/>
      <c r="IH664" s="122"/>
    </row>
    <row r="665" spans="1:242" s="124" customFormat="1" ht="15" customHeight="1">
      <c r="A665" s="93" t="s">
        <v>2538</v>
      </c>
      <c r="B665" s="111" t="s">
        <v>2539</v>
      </c>
      <c r="C665" s="123" t="s">
        <v>545</v>
      </c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>
        <f t="shared" ref="P665:P669" si="542">SUM(D665:O665)</f>
        <v>0</v>
      </c>
      <c r="HR665" s="122"/>
      <c r="HS665" s="122"/>
      <c r="HT665" s="122"/>
      <c r="HU665" s="122"/>
      <c r="HV665" s="122"/>
      <c r="HW665" s="122"/>
      <c r="HX665" s="122"/>
      <c r="HY665" s="122"/>
      <c r="HZ665" s="122"/>
      <c r="IA665" s="122"/>
      <c r="IB665" s="122"/>
      <c r="IC665" s="122"/>
      <c r="ID665" s="122"/>
      <c r="IE665" s="122"/>
      <c r="IF665" s="122"/>
      <c r="IG665" s="122"/>
      <c r="IH665" s="122"/>
    </row>
    <row r="666" spans="1:242" s="124" customFormat="1" ht="15" customHeight="1">
      <c r="A666" s="93" t="s">
        <v>2540</v>
      </c>
      <c r="B666" s="111" t="s">
        <v>2541</v>
      </c>
      <c r="C666" s="123" t="s">
        <v>537</v>
      </c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>
        <f t="shared" si="542"/>
        <v>0</v>
      </c>
      <c r="HR666" s="122"/>
      <c r="HS666" s="122"/>
      <c r="HT666" s="122"/>
      <c r="HU666" s="122"/>
      <c r="HV666" s="122"/>
      <c r="HW666" s="122"/>
      <c r="HX666" s="122"/>
      <c r="HY666" s="122"/>
      <c r="HZ666" s="122"/>
      <c r="IA666" s="122"/>
      <c r="IB666" s="122"/>
      <c r="IC666" s="122"/>
      <c r="ID666" s="122"/>
      <c r="IE666" s="122"/>
      <c r="IF666" s="122"/>
      <c r="IG666" s="122"/>
      <c r="IH666" s="122"/>
    </row>
    <row r="667" spans="1:242" s="124" customFormat="1" ht="15" customHeight="1">
      <c r="A667" s="93" t="s">
        <v>2542</v>
      </c>
      <c r="B667" s="111" t="s">
        <v>2543</v>
      </c>
      <c r="C667" s="123" t="s">
        <v>29</v>
      </c>
      <c r="D667" s="58"/>
      <c r="E667" s="58"/>
      <c r="F667" s="58">
        <v>362.25</v>
      </c>
      <c r="G667" s="58">
        <v>161</v>
      </c>
      <c r="H667" s="58"/>
      <c r="I667" s="58"/>
      <c r="J667" s="58"/>
      <c r="K667" s="58"/>
      <c r="L667" s="58"/>
      <c r="M667" s="58"/>
      <c r="N667" s="58"/>
      <c r="O667" s="58"/>
      <c r="P667" s="58">
        <f t="shared" si="542"/>
        <v>523.25</v>
      </c>
      <c r="HR667" s="122"/>
      <c r="HS667" s="122"/>
      <c r="HT667" s="122"/>
      <c r="HU667" s="122"/>
      <c r="HV667" s="122"/>
      <c r="HW667" s="122"/>
      <c r="HX667" s="122"/>
      <c r="HY667" s="122"/>
      <c r="HZ667" s="122"/>
      <c r="IA667" s="122"/>
      <c r="IB667" s="122"/>
      <c r="IC667" s="122"/>
      <c r="ID667" s="122"/>
      <c r="IE667" s="122"/>
      <c r="IF667" s="122"/>
      <c r="IG667" s="122"/>
      <c r="IH667" s="122"/>
    </row>
    <row r="668" spans="1:242" s="124" customFormat="1" ht="15" customHeight="1">
      <c r="A668" s="93" t="s">
        <v>3409</v>
      </c>
      <c r="B668" s="111" t="s">
        <v>3410</v>
      </c>
      <c r="C668" s="123"/>
      <c r="D668" s="58"/>
      <c r="E668" s="58"/>
      <c r="F668" s="58">
        <f>F669</f>
        <v>0</v>
      </c>
      <c r="G668" s="58">
        <f t="shared" ref="G668:P668" si="543">G669</f>
        <v>0</v>
      </c>
      <c r="H668" s="58">
        <f t="shared" si="543"/>
        <v>0</v>
      </c>
      <c r="I668" s="58">
        <f t="shared" si="543"/>
        <v>0</v>
      </c>
      <c r="J668" s="58">
        <f t="shared" si="543"/>
        <v>0</v>
      </c>
      <c r="K668" s="58">
        <f t="shared" si="543"/>
        <v>0</v>
      </c>
      <c r="L668" s="58">
        <f t="shared" si="543"/>
        <v>0</v>
      </c>
      <c r="M668" s="58">
        <f t="shared" si="543"/>
        <v>0</v>
      </c>
      <c r="N668" s="58">
        <f t="shared" si="543"/>
        <v>0</v>
      </c>
      <c r="O668" s="58">
        <f t="shared" si="543"/>
        <v>0</v>
      </c>
      <c r="P668" s="58">
        <f t="shared" si="543"/>
        <v>0</v>
      </c>
      <c r="HR668" s="122"/>
      <c r="HS668" s="122"/>
      <c r="HT668" s="122"/>
      <c r="HU668" s="122"/>
      <c r="HV668" s="122"/>
      <c r="HW668" s="122"/>
      <c r="HX668" s="122"/>
      <c r="HY668" s="122"/>
      <c r="HZ668" s="122"/>
      <c r="IA668" s="122"/>
      <c r="IB668" s="122"/>
      <c r="IC668" s="122"/>
      <c r="ID668" s="122"/>
      <c r="IE668" s="122"/>
      <c r="IF668" s="122"/>
      <c r="IG668" s="122"/>
      <c r="IH668" s="122"/>
    </row>
    <row r="669" spans="1:242" s="124" customFormat="1" ht="15" customHeight="1">
      <c r="A669" s="93" t="s">
        <v>3411</v>
      </c>
      <c r="B669" s="111" t="s">
        <v>2543</v>
      </c>
      <c r="C669" s="123" t="s">
        <v>29</v>
      </c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>
        <f t="shared" si="542"/>
        <v>0</v>
      </c>
      <c r="HR669" s="122"/>
      <c r="HS669" s="122"/>
      <c r="HT669" s="122"/>
      <c r="HU669" s="122"/>
      <c r="HV669" s="122"/>
      <c r="HW669" s="122"/>
      <c r="HX669" s="122"/>
      <c r="HY669" s="122"/>
      <c r="HZ669" s="122"/>
      <c r="IA669" s="122"/>
      <c r="IB669" s="122"/>
      <c r="IC669" s="122"/>
      <c r="ID669" s="122"/>
      <c r="IE669" s="122"/>
      <c r="IF669" s="122"/>
      <c r="IG669" s="122"/>
      <c r="IH669" s="122"/>
    </row>
    <row r="670" spans="1:242" s="103" customFormat="1" ht="15" customHeight="1">
      <c r="A670" s="95" t="s">
        <v>2544</v>
      </c>
      <c r="B670" s="110" t="s">
        <v>2545</v>
      </c>
      <c r="C670" s="123"/>
      <c r="D670" s="56">
        <f t="shared" ref="D670:P676" si="544">D671</f>
        <v>55625.729999999996</v>
      </c>
      <c r="E670" s="56">
        <f t="shared" si="544"/>
        <v>90997.04</v>
      </c>
      <c r="F670" s="56">
        <f t="shared" si="544"/>
        <v>92999.760000000009</v>
      </c>
      <c r="G670" s="56">
        <f t="shared" si="544"/>
        <v>107258.55</v>
      </c>
      <c r="H670" s="56">
        <f t="shared" si="544"/>
        <v>1155195.8600000001</v>
      </c>
      <c r="I670" s="56">
        <f t="shared" si="544"/>
        <v>87571.65</v>
      </c>
      <c r="J670" s="56">
        <f t="shared" si="544"/>
        <v>87914.749999999985</v>
      </c>
      <c r="K670" s="56">
        <f t="shared" si="544"/>
        <v>81948.89</v>
      </c>
      <c r="L670" s="56">
        <f t="shared" si="544"/>
        <v>85811.763333333351</v>
      </c>
      <c r="M670" s="56">
        <f t="shared" si="544"/>
        <v>85225.13444444444</v>
      </c>
      <c r="N670" s="56">
        <f t="shared" si="544"/>
        <v>84328.595925925925</v>
      </c>
      <c r="O670" s="56">
        <f t="shared" si="544"/>
        <v>85121.831234567901</v>
      </c>
      <c r="P670" s="56">
        <f t="shared" si="544"/>
        <v>2099999.5549382716</v>
      </c>
      <c r="HR670" s="102"/>
      <c r="HS670" s="102"/>
      <c r="HT670" s="102"/>
      <c r="HU670" s="102"/>
      <c r="HV670" s="102"/>
      <c r="HW670" s="102"/>
      <c r="HX670" s="102"/>
      <c r="HY670" s="102"/>
      <c r="HZ670" s="102"/>
      <c r="IA670" s="102"/>
      <c r="IB670" s="102"/>
      <c r="IC670" s="102"/>
      <c r="ID670" s="102"/>
      <c r="IE670" s="102"/>
      <c r="IF670" s="102"/>
      <c r="IG670" s="102"/>
      <c r="IH670" s="102"/>
    </row>
    <row r="671" spans="1:242" s="103" customFormat="1" ht="20.25" customHeight="1">
      <c r="A671" s="95" t="s">
        <v>2923</v>
      </c>
      <c r="B671" s="110" t="s">
        <v>2925</v>
      </c>
      <c r="C671" s="123"/>
      <c r="D671" s="56">
        <f>D676</f>
        <v>55625.729999999996</v>
      </c>
      <c r="E671" s="56">
        <f>E676</f>
        <v>90997.04</v>
      </c>
      <c r="F671" s="56">
        <f>F676+F672</f>
        <v>92999.760000000009</v>
      </c>
      <c r="G671" s="56">
        <f t="shared" ref="G671:P671" si="545">G676+G672</f>
        <v>107258.55</v>
      </c>
      <c r="H671" s="56">
        <f t="shared" si="545"/>
        <v>1155195.8600000001</v>
      </c>
      <c r="I671" s="56">
        <f t="shared" si="545"/>
        <v>87571.65</v>
      </c>
      <c r="J671" s="56">
        <f t="shared" si="545"/>
        <v>87914.749999999985</v>
      </c>
      <c r="K671" s="56">
        <f t="shared" si="545"/>
        <v>81948.89</v>
      </c>
      <c r="L671" s="56">
        <f t="shared" si="545"/>
        <v>85811.763333333351</v>
      </c>
      <c r="M671" s="56">
        <f t="shared" si="545"/>
        <v>85225.13444444444</v>
      </c>
      <c r="N671" s="56">
        <f t="shared" si="545"/>
        <v>84328.595925925925</v>
      </c>
      <c r="O671" s="56">
        <f t="shared" si="545"/>
        <v>85121.831234567901</v>
      </c>
      <c r="P671" s="56">
        <f t="shared" si="545"/>
        <v>2099999.5549382716</v>
      </c>
      <c r="HR671" s="102"/>
      <c r="HS671" s="102"/>
      <c r="HT671" s="102"/>
      <c r="HU671" s="102"/>
      <c r="HV671" s="102"/>
      <c r="HW671" s="102"/>
      <c r="HX671" s="102"/>
      <c r="HY671" s="102"/>
      <c r="HZ671" s="102"/>
      <c r="IA671" s="102"/>
      <c r="IB671" s="102"/>
      <c r="IC671" s="102"/>
      <c r="ID671" s="102"/>
      <c r="IE671" s="102"/>
      <c r="IF671" s="102"/>
      <c r="IG671" s="102"/>
      <c r="IH671" s="102"/>
    </row>
    <row r="672" spans="1:242" s="103" customFormat="1" ht="20.25" customHeight="1">
      <c r="A672" s="95" t="s">
        <v>3440</v>
      </c>
      <c r="B672" s="110" t="s">
        <v>3441</v>
      </c>
      <c r="C672" s="123"/>
      <c r="D672" s="56">
        <f t="shared" si="544"/>
        <v>0</v>
      </c>
      <c r="E672" s="56">
        <f>E673</f>
        <v>0</v>
      </c>
      <c r="F672" s="56">
        <f t="shared" si="544"/>
        <v>5244.91</v>
      </c>
      <c r="G672" s="56">
        <f t="shared" si="544"/>
        <v>0</v>
      </c>
      <c r="H672" s="56">
        <f t="shared" si="544"/>
        <v>0</v>
      </c>
      <c r="I672" s="56">
        <f t="shared" si="544"/>
        <v>0</v>
      </c>
      <c r="J672" s="56">
        <f t="shared" si="544"/>
        <v>0</v>
      </c>
      <c r="K672" s="56">
        <f t="shared" si="544"/>
        <v>0</v>
      </c>
      <c r="L672" s="56">
        <f t="shared" si="544"/>
        <v>0</v>
      </c>
      <c r="M672" s="56">
        <f t="shared" si="544"/>
        <v>0</v>
      </c>
      <c r="N672" s="56">
        <f t="shared" si="544"/>
        <v>0</v>
      </c>
      <c r="O672" s="56">
        <f t="shared" si="544"/>
        <v>0</v>
      </c>
      <c r="P672" s="56">
        <f t="shared" si="544"/>
        <v>5244.91</v>
      </c>
      <c r="HR672" s="102"/>
      <c r="HS672" s="102"/>
      <c r="HT672" s="102"/>
      <c r="HU672" s="102"/>
      <c r="HV672" s="102"/>
      <c r="HW672" s="102"/>
      <c r="HX672" s="102"/>
      <c r="HY672" s="102"/>
      <c r="HZ672" s="102"/>
      <c r="IA672" s="102"/>
      <c r="IB672" s="102"/>
      <c r="IC672" s="102"/>
      <c r="ID672" s="102"/>
      <c r="IE672" s="102"/>
      <c r="IF672" s="102"/>
      <c r="IG672" s="102"/>
      <c r="IH672" s="102"/>
    </row>
    <row r="673" spans="1:242" s="103" customFormat="1" ht="20.25" customHeight="1">
      <c r="A673" s="95" t="s">
        <v>3442</v>
      </c>
      <c r="B673" s="110" t="s">
        <v>3441</v>
      </c>
      <c r="C673" s="123"/>
      <c r="D673" s="56">
        <f>D674</f>
        <v>0</v>
      </c>
      <c r="E673" s="56">
        <f t="shared" ref="E673" si="546">E674</f>
        <v>0</v>
      </c>
      <c r="F673" s="56">
        <f t="shared" si="544"/>
        <v>5244.91</v>
      </c>
      <c r="G673" s="56">
        <f t="shared" si="544"/>
        <v>0</v>
      </c>
      <c r="H673" s="56">
        <f t="shared" si="544"/>
        <v>0</v>
      </c>
      <c r="I673" s="56">
        <f t="shared" si="544"/>
        <v>0</v>
      </c>
      <c r="J673" s="56">
        <f t="shared" si="544"/>
        <v>0</v>
      </c>
      <c r="K673" s="56">
        <f t="shared" si="544"/>
        <v>0</v>
      </c>
      <c r="L673" s="56">
        <f t="shared" si="544"/>
        <v>0</v>
      </c>
      <c r="M673" s="56">
        <f t="shared" si="544"/>
        <v>0</v>
      </c>
      <c r="N673" s="56">
        <f t="shared" si="544"/>
        <v>0</v>
      </c>
      <c r="O673" s="56">
        <f t="shared" si="544"/>
        <v>0</v>
      </c>
      <c r="P673" s="56">
        <f t="shared" si="544"/>
        <v>5244.91</v>
      </c>
      <c r="HR673" s="102"/>
      <c r="HS673" s="102"/>
      <c r="HT673" s="102"/>
      <c r="HU673" s="102"/>
      <c r="HV673" s="102"/>
      <c r="HW673" s="102"/>
      <c r="HX673" s="102"/>
      <c r="HY673" s="102"/>
      <c r="HZ673" s="102"/>
      <c r="IA673" s="102"/>
      <c r="IB673" s="102"/>
      <c r="IC673" s="102"/>
      <c r="ID673" s="102"/>
      <c r="IE673" s="102"/>
      <c r="IF673" s="102"/>
      <c r="IG673" s="102"/>
      <c r="IH673" s="102"/>
    </row>
    <row r="674" spans="1:242" s="103" customFormat="1" ht="20.25" customHeight="1">
      <c r="A674" s="95" t="s">
        <v>3443</v>
      </c>
      <c r="B674" s="110" t="s">
        <v>3444</v>
      </c>
      <c r="C674" s="123"/>
      <c r="D674" s="56">
        <f>D675</f>
        <v>0</v>
      </c>
      <c r="E674" s="56">
        <f t="shared" ref="E674:F674" si="547">E675</f>
        <v>0</v>
      </c>
      <c r="F674" s="56">
        <f t="shared" si="547"/>
        <v>5244.91</v>
      </c>
      <c r="G674" s="56">
        <f t="shared" si="544"/>
        <v>0</v>
      </c>
      <c r="H674" s="56">
        <f t="shared" si="544"/>
        <v>0</v>
      </c>
      <c r="I674" s="56">
        <f t="shared" si="544"/>
        <v>0</v>
      </c>
      <c r="J674" s="56">
        <f t="shared" si="544"/>
        <v>0</v>
      </c>
      <c r="K674" s="56">
        <f t="shared" si="544"/>
        <v>0</v>
      </c>
      <c r="L674" s="56">
        <f t="shared" si="544"/>
        <v>0</v>
      </c>
      <c r="M674" s="56">
        <f t="shared" si="544"/>
        <v>0</v>
      </c>
      <c r="N674" s="56">
        <f t="shared" si="544"/>
        <v>0</v>
      </c>
      <c r="O674" s="56">
        <f t="shared" si="544"/>
        <v>0</v>
      </c>
      <c r="P674" s="56">
        <f t="shared" si="544"/>
        <v>5244.91</v>
      </c>
      <c r="HR674" s="102"/>
      <c r="HS674" s="102"/>
      <c r="HT674" s="102"/>
      <c r="HU674" s="102"/>
      <c r="HV674" s="102"/>
      <c r="HW674" s="102"/>
      <c r="HX674" s="102"/>
      <c r="HY674" s="102"/>
      <c r="HZ674" s="102"/>
      <c r="IA674" s="102"/>
      <c r="IB674" s="102"/>
      <c r="IC674" s="102"/>
      <c r="ID674" s="102"/>
      <c r="IE674" s="102"/>
      <c r="IF674" s="102"/>
      <c r="IG674" s="102"/>
      <c r="IH674" s="102"/>
    </row>
    <row r="675" spans="1:242" s="103" customFormat="1" ht="13.5" customHeight="1">
      <c r="A675" s="93" t="s">
        <v>3445</v>
      </c>
      <c r="B675" s="111" t="s">
        <v>3446</v>
      </c>
      <c r="C675" s="123" t="s">
        <v>29</v>
      </c>
      <c r="D675" s="56"/>
      <c r="E675" s="58"/>
      <c r="F675" s="58">
        <v>5244.91</v>
      </c>
      <c r="G675" s="58"/>
      <c r="H675" s="58"/>
      <c r="I675" s="58"/>
      <c r="J675" s="58"/>
      <c r="K675" s="58"/>
      <c r="L675" s="58"/>
      <c r="M675" s="58"/>
      <c r="N675" s="58"/>
      <c r="O675" s="58"/>
      <c r="P675" s="58">
        <f t="shared" ref="P675" si="548">SUM(D675:O675)</f>
        <v>5244.91</v>
      </c>
      <c r="HR675" s="102"/>
      <c r="HS675" s="102"/>
      <c r="HT675" s="102"/>
      <c r="HU675" s="102"/>
      <c r="HV675" s="102"/>
      <c r="HW675" s="102"/>
      <c r="HX675" s="102"/>
      <c r="HY675" s="102"/>
      <c r="HZ675" s="102"/>
      <c r="IA675" s="102"/>
      <c r="IB675" s="102"/>
      <c r="IC675" s="102"/>
      <c r="ID675" s="102"/>
      <c r="IE675" s="102"/>
      <c r="IF675" s="102"/>
      <c r="IG675" s="102"/>
      <c r="IH675" s="102"/>
    </row>
    <row r="676" spans="1:242" s="103" customFormat="1" ht="20.25" customHeight="1">
      <c r="A676" s="95" t="s">
        <v>2924</v>
      </c>
      <c r="B676" s="110" t="s">
        <v>2926</v>
      </c>
      <c r="C676" s="123"/>
      <c r="D676" s="56">
        <f>D677</f>
        <v>55625.729999999996</v>
      </c>
      <c r="E676" s="56">
        <f t="shared" ref="E676:G676" si="549">E677</f>
        <v>90997.04</v>
      </c>
      <c r="F676" s="56">
        <f t="shared" si="549"/>
        <v>87754.85</v>
      </c>
      <c r="G676" s="56">
        <f t="shared" si="549"/>
        <v>107258.55</v>
      </c>
      <c r="H676" s="56">
        <f t="shared" si="544"/>
        <v>1155195.8600000001</v>
      </c>
      <c r="I676" s="56">
        <f t="shared" si="544"/>
        <v>87571.65</v>
      </c>
      <c r="J676" s="56">
        <f t="shared" si="544"/>
        <v>87914.749999999985</v>
      </c>
      <c r="K676" s="56">
        <f t="shared" si="544"/>
        <v>81948.89</v>
      </c>
      <c r="L676" s="56">
        <f t="shared" si="544"/>
        <v>85811.763333333351</v>
      </c>
      <c r="M676" s="56">
        <f t="shared" si="544"/>
        <v>85225.13444444444</v>
      </c>
      <c r="N676" s="56">
        <f t="shared" si="544"/>
        <v>84328.595925925925</v>
      </c>
      <c r="O676" s="56">
        <f t="shared" si="544"/>
        <v>85121.831234567901</v>
      </c>
      <c r="P676" s="56">
        <f t="shared" si="544"/>
        <v>2094754.6449382717</v>
      </c>
      <c r="HR676" s="102"/>
      <c r="HS676" s="102"/>
      <c r="HT676" s="102"/>
      <c r="HU676" s="102"/>
      <c r="HV676" s="102"/>
      <c r="HW676" s="102"/>
      <c r="HX676" s="102"/>
      <c r="HY676" s="102"/>
      <c r="HZ676" s="102"/>
      <c r="IA676" s="102"/>
      <c r="IB676" s="102"/>
      <c r="IC676" s="102"/>
      <c r="ID676" s="102"/>
      <c r="IE676" s="102"/>
      <c r="IF676" s="102"/>
      <c r="IG676" s="102"/>
      <c r="IH676" s="102"/>
    </row>
    <row r="677" spans="1:242" s="103" customFormat="1" ht="20.25" customHeight="1">
      <c r="A677" s="95" t="s">
        <v>2927</v>
      </c>
      <c r="B677" s="110" t="s">
        <v>2928</v>
      </c>
      <c r="C677" s="123"/>
      <c r="D677" s="56">
        <f>D678+D697+D702+D708</f>
        <v>55625.729999999996</v>
      </c>
      <c r="E677" s="56">
        <f t="shared" ref="E677:G677" si="550">E678+E697+E702+E708</f>
        <v>90997.04</v>
      </c>
      <c r="F677" s="56">
        <f t="shared" si="550"/>
        <v>87754.85</v>
      </c>
      <c r="G677" s="56">
        <f t="shared" si="550"/>
        <v>107258.55</v>
      </c>
      <c r="H677" s="56">
        <f t="shared" ref="H677:I677" si="551">H678+H697+H702+H708</f>
        <v>1155195.8600000001</v>
      </c>
      <c r="I677" s="56">
        <f t="shared" si="551"/>
        <v>87571.65</v>
      </c>
      <c r="J677" s="56">
        <f t="shared" ref="J677" si="552">J678+J697+J702+J708</f>
        <v>87914.749999999985</v>
      </c>
      <c r="K677" s="56">
        <f t="shared" ref="K677:P677" si="553">K678+K697+K702+K708</f>
        <v>81948.89</v>
      </c>
      <c r="L677" s="56">
        <f t="shared" si="553"/>
        <v>85811.763333333351</v>
      </c>
      <c r="M677" s="56">
        <f t="shared" si="553"/>
        <v>85225.13444444444</v>
      </c>
      <c r="N677" s="56">
        <f t="shared" si="553"/>
        <v>84328.595925925925</v>
      </c>
      <c r="O677" s="56">
        <f t="shared" si="553"/>
        <v>85121.831234567901</v>
      </c>
      <c r="P677" s="56">
        <f t="shared" si="553"/>
        <v>2094754.6449382717</v>
      </c>
      <c r="HR677" s="102"/>
      <c r="HS677" s="102"/>
      <c r="HT677" s="102"/>
      <c r="HU677" s="102"/>
      <c r="HV677" s="102"/>
      <c r="HW677" s="102"/>
      <c r="HX677" s="102"/>
      <c r="HY677" s="102"/>
      <c r="HZ677" s="102"/>
      <c r="IA677" s="102"/>
      <c r="IB677" s="102"/>
      <c r="IC677" s="102"/>
      <c r="ID677" s="102"/>
      <c r="IE677" s="102"/>
      <c r="IF677" s="102"/>
      <c r="IG677" s="102"/>
      <c r="IH677" s="102"/>
    </row>
    <row r="678" spans="1:242" s="103" customFormat="1" ht="20.25" customHeight="1">
      <c r="A678" s="95" t="s">
        <v>2929</v>
      </c>
      <c r="B678" s="110" t="s">
        <v>2930</v>
      </c>
      <c r="C678" s="123"/>
      <c r="D678" s="56">
        <f>SUM(D679:D695)</f>
        <v>51725.880000000005</v>
      </c>
      <c r="E678" s="56">
        <f t="shared" ref="E678:G678" si="554">SUM(E679:E695)</f>
        <v>64194.19</v>
      </c>
      <c r="F678" s="56">
        <f t="shared" si="554"/>
        <v>84593.34</v>
      </c>
      <c r="G678" s="56">
        <f t="shared" si="554"/>
        <v>104324.34</v>
      </c>
      <c r="H678" s="56">
        <f>SUM(H679:H696)</f>
        <v>1153414.04</v>
      </c>
      <c r="I678" s="56">
        <f t="shared" ref="I678:P678" si="555">SUM(I679:I696)</f>
        <v>85013.92</v>
      </c>
      <c r="J678" s="56">
        <f t="shared" si="555"/>
        <v>85558.28</v>
      </c>
      <c r="K678" s="56">
        <f t="shared" si="555"/>
        <v>79759.850000000006</v>
      </c>
      <c r="L678" s="56">
        <f t="shared" si="555"/>
        <v>83444.016666666677</v>
      </c>
      <c r="M678" s="56">
        <f t="shared" si="555"/>
        <v>82920.715555555551</v>
      </c>
      <c r="N678" s="56">
        <f t="shared" si="555"/>
        <v>82041.527407407411</v>
      </c>
      <c r="O678" s="56">
        <f t="shared" si="555"/>
        <v>82802.08654320988</v>
      </c>
      <c r="P678" s="56">
        <f t="shared" si="555"/>
        <v>2039792.1861728397</v>
      </c>
      <c r="HR678" s="102"/>
      <c r="HS678" s="102"/>
      <c r="HT678" s="102"/>
      <c r="HU678" s="102"/>
      <c r="HV678" s="102"/>
      <c r="HW678" s="102"/>
      <c r="HX678" s="102"/>
      <c r="HY678" s="102"/>
      <c r="HZ678" s="102"/>
      <c r="IA678" s="102"/>
      <c r="IB678" s="102"/>
      <c r="IC678" s="102"/>
      <c r="ID678" s="102"/>
      <c r="IE678" s="102"/>
      <c r="IF678" s="102"/>
      <c r="IG678" s="102"/>
      <c r="IH678" s="102"/>
    </row>
    <row r="679" spans="1:242" s="103" customFormat="1" ht="13.5" customHeight="1">
      <c r="A679" s="93" t="s">
        <v>2931</v>
      </c>
      <c r="B679" s="111" t="s">
        <v>2563</v>
      </c>
      <c r="C679" s="123" t="s">
        <v>29</v>
      </c>
      <c r="D679" s="56"/>
      <c r="E679" s="58"/>
      <c r="F679" s="58"/>
      <c r="G679" s="58"/>
      <c r="H679" s="58"/>
      <c r="I679" s="58">
        <f t="shared" ref="I679:I695" si="556">SUM(F679:H679)/3</f>
        <v>0</v>
      </c>
      <c r="J679" s="58">
        <f t="shared" ref="J679:J686" si="557">SUM(G679:I679)/3</f>
        <v>0</v>
      </c>
      <c r="K679" s="58">
        <f t="shared" ref="K679:K686" si="558">SUM(H679:J679)/3</f>
        <v>0</v>
      </c>
      <c r="L679" s="58">
        <f t="shared" ref="L679:L686" si="559">SUM(I679:K679)/3</f>
        <v>0</v>
      </c>
      <c r="M679" s="58">
        <f t="shared" ref="M679:M686" si="560">SUM(J679:L679)/3</f>
        <v>0</v>
      </c>
      <c r="N679" s="58">
        <f t="shared" ref="N679:N686" si="561">SUM(K679:M679)/3</f>
        <v>0</v>
      </c>
      <c r="O679" s="58">
        <f t="shared" ref="O679:O686" si="562">SUM(L679:N679)/3</f>
        <v>0</v>
      </c>
      <c r="P679" s="58">
        <f t="shared" ref="P679:P713" si="563">SUM(D679:O679)</f>
        <v>0</v>
      </c>
      <c r="HR679" s="102"/>
      <c r="HS679" s="102"/>
      <c r="HT679" s="102"/>
      <c r="HU679" s="102"/>
      <c r="HV679" s="102"/>
      <c r="HW679" s="102"/>
      <c r="HX679" s="102"/>
      <c r="HY679" s="102"/>
      <c r="HZ679" s="102"/>
      <c r="IA679" s="102"/>
      <c r="IB679" s="102"/>
      <c r="IC679" s="102"/>
      <c r="ID679" s="102"/>
      <c r="IE679" s="102"/>
      <c r="IF679" s="102"/>
      <c r="IG679" s="102"/>
      <c r="IH679" s="102"/>
    </row>
    <row r="680" spans="1:242" s="103" customFormat="1" ht="13.5" customHeight="1">
      <c r="A680" s="93" t="s">
        <v>2932</v>
      </c>
      <c r="B680" s="111" t="s">
        <v>2564</v>
      </c>
      <c r="C680" s="123" t="s">
        <v>29</v>
      </c>
      <c r="D680" s="56"/>
      <c r="E680" s="58"/>
      <c r="F680" s="58"/>
      <c r="G680" s="58"/>
      <c r="H680" s="58"/>
      <c r="I680" s="58">
        <f t="shared" si="556"/>
        <v>0</v>
      </c>
      <c r="J680" s="58">
        <f t="shared" si="557"/>
        <v>0</v>
      </c>
      <c r="K680" s="58">
        <f t="shared" si="558"/>
        <v>0</v>
      </c>
      <c r="L680" s="58">
        <f t="shared" si="559"/>
        <v>0</v>
      </c>
      <c r="M680" s="58">
        <f t="shared" si="560"/>
        <v>0</v>
      </c>
      <c r="N680" s="58">
        <f t="shared" si="561"/>
        <v>0</v>
      </c>
      <c r="O680" s="58">
        <f t="shared" si="562"/>
        <v>0</v>
      </c>
      <c r="P680" s="58">
        <f t="shared" si="563"/>
        <v>0</v>
      </c>
      <c r="HR680" s="102"/>
      <c r="HS680" s="102"/>
      <c r="HT680" s="102"/>
      <c r="HU680" s="102"/>
      <c r="HV680" s="102"/>
      <c r="HW680" s="102"/>
      <c r="HX680" s="102"/>
      <c r="HY680" s="102"/>
      <c r="HZ680" s="102"/>
      <c r="IA680" s="102"/>
      <c r="IB680" s="102"/>
      <c r="IC680" s="102"/>
      <c r="ID680" s="102"/>
      <c r="IE680" s="102"/>
      <c r="IF680" s="102"/>
      <c r="IG680" s="102"/>
      <c r="IH680" s="102"/>
    </row>
    <row r="681" spans="1:242" s="103" customFormat="1" ht="13.5" customHeight="1">
      <c r="A681" s="93" t="s">
        <v>2933</v>
      </c>
      <c r="B681" s="111" t="s">
        <v>2566</v>
      </c>
      <c r="C681" s="123" t="s">
        <v>29</v>
      </c>
      <c r="D681" s="56">
        <v>126.8</v>
      </c>
      <c r="E681" s="58"/>
      <c r="F681" s="58"/>
      <c r="G681" s="58">
        <v>86.78</v>
      </c>
      <c r="H681" s="58">
        <v>37.42</v>
      </c>
      <c r="I681" s="58">
        <f t="shared" si="556"/>
        <v>41.4</v>
      </c>
      <c r="J681" s="58">
        <f t="shared" si="557"/>
        <v>55.199999999999996</v>
      </c>
      <c r="K681" s="58">
        <f t="shared" si="558"/>
        <v>44.673333333333325</v>
      </c>
      <c r="L681" s="58">
        <f t="shared" si="559"/>
        <v>47.091111111111104</v>
      </c>
      <c r="M681" s="58">
        <f t="shared" si="560"/>
        <v>48.988148148148149</v>
      </c>
      <c r="N681" s="58">
        <f t="shared" si="561"/>
        <v>46.917530864197523</v>
      </c>
      <c r="O681" s="58">
        <f t="shared" si="562"/>
        <v>47.665596707818928</v>
      </c>
      <c r="P681" s="58">
        <f t="shared" si="563"/>
        <v>582.93572016460905</v>
      </c>
      <c r="HR681" s="102"/>
      <c r="HS681" s="102"/>
      <c r="HT681" s="102"/>
      <c r="HU681" s="102"/>
      <c r="HV681" s="102"/>
      <c r="HW681" s="102"/>
      <c r="HX681" s="102"/>
      <c r="HY681" s="102"/>
      <c r="HZ681" s="102"/>
      <c r="IA681" s="102"/>
      <c r="IB681" s="102"/>
      <c r="IC681" s="102"/>
      <c r="ID681" s="102"/>
      <c r="IE681" s="102"/>
      <c r="IF681" s="102"/>
      <c r="IG681" s="102"/>
      <c r="IH681" s="102"/>
    </row>
    <row r="682" spans="1:242" s="103" customFormat="1" ht="13.5" customHeight="1">
      <c r="A682" s="93" t="s">
        <v>2934</v>
      </c>
      <c r="B682" s="111" t="s">
        <v>1587</v>
      </c>
      <c r="C682" s="123" t="s">
        <v>29</v>
      </c>
      <c r="D682" s="56"/>
      <c r="E682" s="178"/>
      <c r="F682" s="178"/>
      <c r="G682" s="58"/>
      <c r="H682" s="58"/>
      <c r="I682" s="58">
        <f t="shared" si="556"/>
        <v>0</v>
      </c>
      <c r="J682" s="58">
        <f t="shared" si="557"/>
        <v>0</v>
      </c>
      <c r="K682" s="58">
        <f t="shared" si="558"/>
        <v>0</v>
      </c>
      <c r="L682" s="58">
        <f t="shared" si="559"/>
        <v>0</v>
      </c>
      <c r="M682" s="58">
        <f t="shared" si="560"/>
        <v>0</v>
      </c>
      <c r="N682" s="58">
        <f t="shared" si="561"/>
        <v>0</v>
      </c>
      <c r="O682" s="58">
        <f t="shared" si="562"/>
        <v>0</v>
      </c>
      <c r="P682" s="58">
        <f t="shared" si="563"/>
        <v>0</v>
      </c>
      <c r="HR682" s="102"/>
      <c r="HS682" s="102"/>
      <c r="HT682" s="102"/>
      <c r="HU682" s="102"/>
      <c r="HV682" s="102"/>
      <c r="HW682" s="102"/>
      <c r="HX682" s="102"/>
      <c r="HY682" s="102"/>
      <c r="HZ682" s="102"/>
      <c r="IA682" s="102"/>
      <c r="IB682" s="102"/>
      <c r="IC682" s="102"/>
      <c r="ID682" s="102"/>
      <c r="IE682" s="102"/>
      <c r="IF682" s="102"/>
      <c r="IG682" s="102"/>
      <c r="IH682" s="102"/>
    </row>
    <row r="683" spans="1:242" s="142" customFormat="1" ht="13.5" customHeight="1">
      <c r="A683" s="93" t="s">
        <v>3202</v>
      </c>
      <c r="B683" s="111" t="s">
        <v>1587</v>
      </c>
      <c r="C683" s="123" t="s">
        <v>29</v>
      </c>
      <c r="D683" s="58">
        <v>45914.51</v>
      </c>
      <c r="E683" s="58">
        <v>43369.46</v>
      </c>
      <c r="F683" s="58">
        <v>53272.54</v>
      </c>
      <c r="G683" s="58">
        <v>38041.279999999999</v>
      </c>
      <c r="H683" s="58">
        <v>38968.17</v>
      </c>
      <c r="I683" s="58">
        <f t="shared" si="556"/>
        <v>43427.33</v>
      </c>
      <c r="J683" s="58">
        <f t="shared" si="557"/>
        <v>40145.593333333331</v>
      </c>
      <c r="K683" s="58">
        <f t="shared" si="558"/>
        <v>40847.031111111108</v>
      </c>
      <c r="L683" s="58">
        <f t="shared" si="559"/>
        <v>41473.318148148152</v>
      </c>
      <c r="M683" s="58">
        <f t="shared" si="560"/>
        <v>40821.980864197532</v>
      </c>
      <c r="N683" s="58">
        <f t="shared" si="561"/>
        <v>41047.4433744856</v>
      </c>
      <c r="O683" s="58">
        <f t="shared" si="562"/>
        <v>41114.247462277097</v>
      </c>
      <c r="P683" s="58">
        <f t="shared" si="563"/>
        <v>508442.90429355286</v>
      </c>
      <c r="HR683" s="139"/>
      <c r="HS683" s="139"/>
      <c r="HT683" s="139"/>
      <c r="HU683" s="139"/>
      <c r="HV683" s="139"/>
      <c r="HW683" s="139"/>
      <c r="HX683" s="139"/>
      <c r="HY683" s="139"/>
      <c r="HZ683" s="139"/>
      <c r="IA683" s="139"/>
      <c r="IB683" s="139"/>
      <c r="IC683" s="139"/>
      <c r="ID683" s="139"/>
      <c r="IE683" s="139"/>
      <c r="IF683" s="139"/>
      <c r="IG683" s="139"/>
      <c r="IH683" s="139"/>
    </row>
    <row r="684" spans="1:242" s="103" customFormat="1" ht="13.5" customHeight="1">
      <c r="A684" s="93" t="s">
        <v>3203</v>
      </c>
      <c r="B684" s="111" t="s">
        <v>2571</v>
      </c>
      <c r="C684" s="123" t="s">
        <v>173</v>
      </c>
      <c r="D684" s="56"/>
      <c r="E684" s="58"/>
      <c r="F684" s="58"/>
      <c r="G684" s="58"/>
      <c r="H684" s="58"/>
      <c r="I684" s="58">
        <f t="shared" si="556"/>
        <v>0</v>
      </c>
      <c r="J684" s="58">
        <f t="shared" si="557"/>
        <v>0</v>
      </c>
      <c r="K684" s="58">
        <f t="shared" si="558"/>
        <v>0</v>
      </c>
      <c r="L684" s="58">
        <f t="shared" si="559"/>
        <v>0</v>
      </c>
      <c r="M684" s="58">
        <f t="shared" si="560"/>
        <v>0</v>
      </c>
      <c r="N684" s="58">
        <f t="shared" si="561"/>
        <v>0</v>
      </c>
      <c r="O684" s="58">
        <f t="shared" si="562"/>
        <v>0</v>
      </c>
      <c r="P684" s="58">
        <f t="shared" si="563"/>
        <v>0</v>
      </c>
      <c r="HR684" s="102"/>
      <c r="HS684" s="102"/>
      <c r="HT684" s="102"/>
      <c r="HU684" s="102"/>
      <c r="HV684" s="102"/>
      <c r="HW684" s="102"/>
      <c r="HX684" s="102"/>
      <c r="HY684" s="102"/>
      <c r="HZ684" s="102"/>
      <c r="IA684" s="102"/>
      <c r="IB684" s="102"/>
      <c r="IC684" s="102"/>
      <c r="ID684" s="102"/>
      <c r="IE684" s="102"/>
      <c r="IF684" s="102"/>
      <c r="IG684" s="102"/>
      <c r="IH684" s="102"/>
    </row>
    <row r="685" spans="1:242" s="103" customFormat="1" ht="13.5" customHeight="1">
      <c r="A685" s="93" t="s">
        <v>3204</v>
      </c>
      <c r="B685" s="111" t="s">
        <v>3205</v>
      </c>
      <c r="C685" s="123" t="s">
        <v>173</v>
      </c>
      <c r="D685" s="56"/>
      <c r="E685" s="58"/>
      <c r="F685" s="58"/>
      <c r="G685" s="58"/>
      <c r="H685" s="58"/>
      <c r="I685" s="58">
        <f t="shared" si="556"/>
        <v>0</v>
      </c>
      <c r="J685" s="58">
        <f t="shared" si="557"/>
        <v>0</v>
      </c>
      <c r="K685" s="58">
        <f t="shared" si="558"/>
        <v>0</v>
      </c>
      <c r="L685" s="58">
        <f t="shared" si="559"/>
        <v>0</v>
      </c>
      <c r="M685" s="58">
        <f t="shared" si="560"/>
        <v>0</v>
      </c>
      <c r="N685" s="58">
        <f t="shared" si="561"/>
        <v>0</v>
      </c>
      <c r="O685" s="58">
        <f t="shared" si="562"/>
        <v>0</v>
      </c>
      <c r="P685" s="58">
        <f t="shared" si="563"/>
        <v>0</v>
      </c>
      <c r="HR685" s="102"/>
      <c r="HS685" s="102"/>
      <c r="HT685" s="102"/>
      <c r="HU685" s="102"/>
      <c r="HV685" s="102"/>
      <c r="HW685" s="102"/>
      <c r="HX685" s="102"/>
      <c r="HY685" s="102"/>
      <c r="HZ685" s="102"/>
      <c r="IA685" s="102"/>
      <c r="IB685" s="102"/>
      <c r="IC685" s="102"/>
      <c r="ID685" s="102"/>
      <c r="IE685" s="102"/>
      <c r="IF685" s="102"/>
      <c r="IG685" s="102"/>
      <c r="IH685" s="102"/>
    </row>
    <row r="686" spans="1:242" s="103" customFormat="1" ht="13.5" customHeight="1">
      <c r="A686" s="93"/>
      <c r="B686" s="111" t="s">
        <v>2573</v>
      </c>
      <c r="C686" s="123" t="s">
        <v>29</v>
      </c>
      <c r="D686" s="56"/>
      <c r="E686" s="58"/>
      <c r="F686" s="58"/>
      <c r="G686" s="58"/>
      <c r="H686" s="58"/>
      <c r="I686" s="58">
        <f t="shared" si="556"/>
        <v>0</v>
      </c>
      <c r="J686" s="58">
        <f t="shared" si="557"/>
        <v>0</v>
      </c>
      <c r="K686" s="58">
        <f t="shared" si="558"/>
        <v>0</v>
      </c>
      <c r="L686" s="58">
        <f t="shared" si="559"/>
        <v>0</v>
      </c>
      <c r="M686" s="58">
        <f t="shared" si="560"/>
        <v>0</v>
      </c>
      <c r="N686" s="58">
        <f t="shared" si="561"/>
        <v>0</v>
      </c>
      <c r="O686" s="58">
        <f t="shared" si="562"/>
        <v>0</v>
      </c>
      <c r="P686" s="58">
        <f t="shared" si="563"/>
        <v>0</v>
      </c>
      <c r="HR686" s="102"/>
      <c r="HS686" s="102"/>
      <c r="HT686" s="102"/>
      <c r="HU686" s="102"/>
      <c r="HV686" s="102"/>
      <c r="HW686" s="102"/>
      <c r="HX686" s="102"/>
      <c r="HY686" s="102"/>
      <c r="HZ686" s="102"/>
      <c r="IA686" s="102"/>
      <c r="IB686" s="102"/>
      <c r="IC686" s="102"/>
      <c r="ID686" s="102"/>
      <c r="IE686" s="102"/>
      <c r="IF686" s="102"/>
      <c r="IG686" s="102"/>
      <c r="IH686" s="102"/>
    </row>
    <row r="687" spans="1:242" s="103" customFormat="1" ht="13.5" customHeight="1">
      <c r="A687" s="93" t="s">
        <v>2936</v>
      </c>
      <c r="B687" s="111" t="s">
        <v>2580</v>
      </c>
      <c r="C687" s="123" t="s">
        <v>1571</v>
      </c>
      <c r="D687" s="56">
        <v>2374.52</v>
      </c>
      <c r="E687" s="58">
        <v>3970.74</v>
      </c>
      <c r="F687" s="58">
        <v>1212.5</v>
      </c>
      <c r="G687" s="58">
        <v>1370.77</v>
      </c>
      <c r="H687" s="58">
        <v>105.89</v>
      </c>
      <c r="I687" s="58"/>
      <c r="J687" s="58"/>
      <c r="K687" s="58"/>
      <c r="L687" s="58"/>
      <c r="M687" s="58"/>
      <c r="N687" s="58"/>
      <c r="O687" s="58"/>
      <c r="P687" s="58">
        <f t="shared" si="563"/>
        <v>9034.42</v>
      </c>
      <c r="HR687" s="102"/>
      <c r="HS687" s="102"/>
      <c r="HT687" s="102"/>
      <c r="HU687" s="102"/>
      <c r="HV687" s="102"/>
      <c r="HW687" s="102"/>
      <c r="HX687" s="102"/>
      <c r="HY687" s="102"/>
      <c r="HZ687" s="102"/>
      <c r="IA687" s="102"/>
      <c r="IB687" s="102"/>
      <c r="IC687" s="102"/>
      <c r="ID687" s="102"/>
      <c r="IE687" s="102"/>
      <c r="IF687" s="102"/>
      <c r="IG687" s="102"/>
      <c r="IH687" s="102"/>
    </row>
    <row r="688" spans="1:242" s="103" customFormat="1" ht="13.5" customHeight="1">
      <c r="A688" s="93" t="s">
        <v>2977</v>
      </c>
      <c r="B688" s="111" t="s">
        <v>2978</v>
      </c>
      <c r="C688" s="123" t="s">
        <v>123</v>
      </c>
      <c r="D688" s="56"/>
      <c r="E688" s="58"/>
      <c r="F688" s="58"/>
      <c r="G688" s="58"/>
      <c r="H688" s="58"/>
      <c r="I688" s="58">
        <f t="shared" si="556"/>
        <v>0</v>
      </c>
      <c r="J688" s="58">
        <f t="shared" ref="J688:J689" si="564">SUM(G688:I688)/3</f>
        <v>0</v>
      </c>
      <c r="K688" s="58">
        <f t="shared" ref="K688:K689" si="565">SUM(H688:J688)/3</f>
        <v>0</v>
      </c>
      <c r="L688" s="58">
        <f t="shared" ref="L688:L689" si="566">SUM(I688:K688)/3</f>
        <v>0</v>
      </c>
      <c r="M688" s="58">
        <f t="shared" ref="M688:M689" si="567">SUM(J688:L688)/3</f>
        <v>0</v>
      </c>
      <c r="N688" s="58">
        <f t="shared" ref="N688:N689" si="568">SUM(K688:M688)/3</f>
        <v>0</v>
      </c>
      <c r="O688" s="58">
        <f t="shared" ref="O688:O689" si="569">SUM(L688:N688)/3</f>
        <v>0</v>
      </c>
      <c r="P688" s="58">
        <f t="shared" si="563"/>
        <v>0</v>
      </c>
      <c r="HR688" s="102"/>
      <c r="HS688" s="102"/>
      <c r="HT688" s="102"/>
      <c r="HU688" s="102"/>
      <c r="HV688" s="102"/>
      <c r="HW688" s="102"/>
      <c r="HX688" s="102"/>
      <c r="HY688" s="102"/>
      <c r="HZ688" s="102"/>
      <c r="IA688" s="102"/>
      <c r="IB688" s="102"/>
      <c r="IC688" s="102"/>
      <c r="ID688" s="102"/>
      <c r="IE688" s="102"/>
      <c r="IF688" s="102"/>
      <c r="IG688" s="102"/>
      <c r="IH688" s="102"/>
    </row>
    <row r="689" spans="1:242" s="103" customFormat="1" ht="13.5" customHeight="1">
      <c r="A689" s="93" t="s">
        <v>2979</v>
      </c>
      <c r="B689" s="111" t="s">
        <v>2980</v>
      </c>
      <c r="C689" s="123" t="s">
        <v>1926</v>
      </c>
      <c r="D689" s="56"/>
      <c r="E689" s="58"/>
      <c r="F689" s="58"/>
      <c r="G689" s="58"/>
      <c r="H689" s="58"/>
      <c r="I689" s="58">
        <f t="shared" si="556"/>
        <v>0</v>
      </c>
      <c r="J689" s="58">
        <f t="shared" si="564"/>
        <v>0</v>
      </c>
      <c r="K689" s="58">
        <f t="shared" si="565"/>
        <v>0</v>
      </c>
      <c r="L689" s="58">
        <f t="shared" si="566"/>
        <v>0</v>
      </c>
      <c r="M689" s="58">
        <f t="shared" si="567"/>
        <v>0</v>
      </c>
      <c r="N689" s="58">
        <f t="shared" si="568"/>
        <v>0</v>
      </c>
      <c r="O689" s="58">
        <f t="shared" si="569"/>
        <v>0</v>
      </c>
      <c r="P689" s="58">
        <f t="shared" si="563"/>
        <v>0</v>
      </c>
      <c r="HR689" s="102"/>
      <c r="HS689" s="102"/>
      <c r="HT689" s="102"/>
      <c r="HU689" s="102"/>
      <c r="HV689" s="102"/>
      <c r="HW689" s="102"/>
      <c r="HX689" s="102"/>
      <c r="HY689" s="102"/>
      <c r="HZ689" s="102"/>
      <c r="IA689" s="102"/>
      <c r="IB689" s="102"/>
      <c r="IC689" s="102"/>
      <c r="ID689" s="102"/>
      <c r="IE689" s="102"/>
      <c r="IF689" s="102"/>
      <c r="IG689" s="102"/>
      <c r="IH689" s="102"/>
    </row>
    <row r="690" spans="1:242" s="103" customFormat="1" ht="13.5" customHeight="1">
      <c r="A690" s="93" t="s">
        <v>3023</v>
      </c>
      <c r="B690" s="111" t="s">
        <v>3024</v>
      </c>
      <c r="C690" s="123" t="s">
        <v>343</v>
      </c>
      <c r="D690" s="56"/>
      <c r="E690" s="58"/>
      <c r="F690" s="58"/>
      <c r="G690" s="58"/>
      <c r="H690" s="58">
        <v>33780.53</v>
      </c>
      <c r="I690" s="58"/>
      <c r="J690" s="58"/>
      <c r="K690" s="58"/>
      <c r="L690" s="58"/>
      <c r="M690" s="58"/>
      <c r="N690" s="58"/>
      <c r="O690" s="58"/>
      <c r="P690" s="58">
        <f t="shared" si="563"/>
        <v>33780.53</v>
      </c>
      <c r="HR690" s="102"/>
      <c r="HS690" s="102"/>
      <c r="HT690" s="102"/>
      <c r="HU690" s="102"/>
      <c r="HV690" s="102"/>
      <c r="HW690" s="102"/>
      <c r="HX690" s="102"/>
      <c r="HY690" s="102"/>
      <c r="HZ690" s="102"/>
      <c r="IA690" s="102"/>
      <c r="IB690" s="102"/>
      <c r="IC690" s="102"/>
      <c r="ID690" s="102"/>
      <c r="IE690" s="102"/>
      <c r="IF690" s="102"/>
      <c r="IG690" s="102"/>
      <c r="IH690" s="102"/>
    </row>
    <row r="691" spans="1:242" s="103" customFormat="1" ht="13.5" customHeight="1">
      <c r="A691" s="93"/>
      <c r="B691" s="111" t="s">
        <v>2571</v>
      </c>
      <c r="C691" s="123" t="s">
        <v>173</v>
      </c>
      <c r="D691" s="56"/>
      <c r="E691" s="58"/>
      <c r="F691" s="58"/>
      <c r="G691" s="58"/>
      <c r="H691" s="58"/>
      <c r="I691" s="58">
        <f t="shared" si="556"/>
        <v>0</v>
      </c>
      <c r="J691" s="58">
        <f t="shared" ref="J691:J695" si="570">SUM(G691:I691)/3</f>
        <v>0</v>
      </c>
      <c r="K691" s="58">
        <f t="shared" ref="K691:K695" si="571">SUM(H691:J691)/3</f>
        <v>0</v>
      </c>
      <c r="L691" s="58">
        <f t="shared" ref="L691:L695" si="572">SUM(I691:K691)/3</f>
        <v>0</v>
      </c>
      <c r="M691" s="58">
        <f t="shared" ref="M691:M695" si="573">SUM(J691:L691)/3</f>
        <v>0</v>
      </c>
      <c r="N691" s="58">
        <f t="shared" ref="N691:N695" si="574">SUM(K691:M691)/3</f>
        <v>0</v>
      </c>
      <c r="O691" s="58">
        <f t="shared" ref="O691:O695" si="575">SUM(L691:N691)/3</f>
        <v>0</v>
      </c>
      <c r="P691" s="58">
        <f t="shared" si="563"/>
        <v>0</v>
      </c>
      <c r="HR691" s="102"/>
      <c r="HS691" s="102"/>
      <c r="HT691" s="102"/>
      <c r="HU691" s="102"/>
      <c r="HV691" s="102"/>
      <c r="HW691" s="102"/>
      <c r="HX691" s="102"/>
      <c r="HY691" s="102"/>
      <c r="HZ691" s="102"/>
      <c r="IA691" s="102"/>
      <c r="IB691" s="102"/>
      <c r="IC691" s="102"/>
      <c r="ID691" s="102"/>
      <c r="IE691" s="102"/>
      <c r="IF691" s="102"/>
      <c r="IG691" s="102"/>
      <c r="IH691" s="102"/>
    </row>
    <row r="692" spans="1:242" s="103" customFormat="1" ht="13.5" customHeight="1">
      <c r="A692" s="93" t="s">
        <v>3206</v>
      </c>
      <c r="B692" s="111" t="s">
        <v>2573</v>
      </c>
      <c r="C692" s="123" t="s">
        <v>29</v>
      </c>
      <c r="D692" s="56">
        <v>3310.05</v>
      </c>
      <c r="E692" s="58">
        <v>16853.990000000002</v>
      </c>
      <c r="F692" s="58">
        <v>30108.3</v>
      </c>
      <c r="G692" s="58">
        <v>64825.51</v>
      </c>
      <c r="H692" s="58">
        <v>26441.59</v>
      </c>
      <c r="I692" s="58">
        <f t="shared" si="556"/>
        <v>40458.466666666667</v>
      </c>
      <c r="J692" s="58">
        <f t="shared" si="570"/>
        <v>43908.522222222229</v>
      </c>
      <c r="K692" s="58">
        <f t="shared" si="571"/>
        <v>36936.192962962967</v>
      </c>
      <c r="L692" s="58">
        <f t="shared" si="572"/>
        <v>40434.39395061729</v>
      </c>
      <c r="M692" s="58">
        <f t="shared" si="573"/>
        <v>40426.36971193416</v>
      </c>
      <c r="N692" s="58">
        <f t="shared" si="574"/>
        <v>39265.652208504798</v>
      </c>
      <c r="O692" s="58">
        <f t="shared" si="575"/>
        <v>40042.138623685409</v>
      </c>
      <c r="P692" s="58">
        <f t="shared" si="563"/>
        <v>423011.17634659354</v>
      </c>
      <c r="HR692" s="102"/>
      <c r="HS692" s="102"/>
      <c r="HT692" s="102"/>
      <c r="HU692" s="102"/>
      <c r="HV692" s="102"/>
      <c r="HW692" s="102"/>
      <c r="HX692" s="102"/>
      <c r="HY692" s="102"/>
      <c r="HZ692" s="102"/>
      <c r="IA692" s="102"/>
      <c r="IB692" s="102"/>
      <c r="IC692" s="102"/>
      <c r="ID692" s="102"/>
      <c r="IE692" s="102"/>
      <c r="IF692" s="102"/>
      <c r="IG692" s="102"/>
      <c r="IH692" s="102"/>
    </row>
    <row r="693" spans="1:242" s="103" customFormat="1" ht="13.5" customHeight="1">
      <c r="A693" s="93" t="s">
        <v>3207</v>
      </c>
      <c r="B693" s="111" t="s">
        <v>3208</v>
      </c>
      <c r="C693" s="123" t="s">
        <v>218</v>
      </c>
      <c r="D693" s="56"/>
      <c r="E693" s="58"/>
      <c r="F693" s="58"/>
      <c r="G693" s="58"/>
      <c r="H693" s="58">
        <v>3260.17</v>
      </c>
      <c r="I693" s="58">
        <f t="shared" si="556"/>
        <v>1086.7233333333334</v>
      </c>
      <c r="J693" s="58">
        <f t="shared" si="570"/>
        <v>1448.9644444444446</v>
      </c>
      <c r="K693" s="58">
        <f t="shared" si="571"/>
        <v>1931.9525925925927</v>
      </c>
      <c r="L693" s="58">
        <f t="shared" si="572"/>
        <v>1489.2134567901237</v>
      </c>
      <c r="M693" s="58">
        <f t="shared" si="573"/>
        <v>1623.3768312757204</v>
      </c>
      <c r="N693" s="58">
        <f t="shared" si="574"/>
        <v>1681.5142935528122</v>
      </c>
      <c r="O693" s="58">
        <f t="shared" si="575"/>
        <v>1598.034860539552</v>
      </c>
      <c r="P693" s="58">
        <f t="shared" si="563"/>
        <v>14119.949812528579</v>
      </c>
      <c r="HR693" s="102"/>
      <c r="HS693" s="102"/>
      <c r="HT693" s="102"/>
      <c r="HU693" s="102"/>
      <c r="HV693" s="102"/>
      <c r="HW693" s="102"/>
      <c r="HX693" s="102"/>
      <c r="HY693" s="102"/>
      <c r="HZ693" s="102"/>
      <c r="IA693" s="102"/>
      <c r="IB693" s="102"/>
      <c r="IC693" s="102"/>
      <c r="ID693" s="102"/>
      <c r="IE693" s="102"/>
      <c r="IF693" s="102"/>
      <c r="IG693" s="102"/>
      <c r="IH693" s="102"/>
    </row>
    <row r="694" spans="1:242" s="103" customFormat="1" ht="13.5" customHeight="1">
      <c r="A694" s="93" t="s">
        <v>3244</v>
      </c>
      <c r="B694" s="111" t="s">
        <v>3245</v>
      </c>
      <c r="C694" s="123" t="s">
        <v>2103</v>
      </c>
      <c r="D694" s="56"/>
      <c r="E694" s="58"/>
      <c r="F694" s="58"/>
      <c r="G694" s="58"/>
      <c r="H694" s="58"/>
      <c r="I694" s="58">
        <f t="shared" si="556"/>
        <v>0</v>
      </c>
      <c r="J694" s="58">
        <f t="shared" si="570"/>
        <v>0</v>
      </c>
      <c r="K694" s="58">
        <f t="shared" si="571"/>
        <v>0</v>
      </c>
      <c r="L694" s="58">
        <f t="shared" si="572"/>
        <v>0</v>
      </c>
      <c r="M694" s="58">
        <f t="shared" si="573"/>
        <v>0</v>
      </c>
      <c r="N694" s="58">
        <f t="shared" si="574"/>
        <v>0</v>
      </c>
      <c r="O694" s="58">
        <f t="shared" si="575"/>
        <v>0</v>
      </c>
      <c r="P694" s="58">
        <f t="shared" si="563"/>
        <v>0</v>
      </c>
      <c r="HR694" s="102"/>
      <c r="HS694" s="102"/>
      <c r="HT694" s="102"/>
      <c r="HU694" s="102"/>
      <c r="HV694" s="102"/>
      <c r="HW694" s="102"/>
      <c r="HX694" s="102"/>
      <c r="HY694" s="102"/>
      <c r="HZ694" s="102"/>
      <c r="IA694" s="102"/>
      <c r="IB694" s="102"/>
      <c r="IC694" s="102"/>
      <c r="ID694" s="102"/>
      <c r="IE694" s="102"/>
      <c r="IF694" s="102"/>
      <c r="IG694" s="102"/>
      <c r="IH694" s="102"/>
    </row>
    <row r="695" spans="1:242" s="103" customFormat="1" ht="13.5" customHeight="1">
      <c r="A695" s="93" t="s">
        <v>3289</v>
      </c>
      <c r="B695" s="111" t="s">
        <v>3290</v>
      </c>
      <c r="C695" s="123" t="s">
        <v>1931</v>
      </c>
      <c r="D695" s="56"/>
      <c r="E695" s="58"/>
      <c r="F695" s="58"/>
      <c r="G695" s="58"/>
      <c r="H695" s="58"/>
      <c r="I695" s="58">
        <f t="shared" si="556"/>
        <v>0</v>
      </c>
      <c r="J695" s="58">
        <f t="shared" si="570"/>
        <v>0</v>
      </c>
      <c r="K695" s="58">
        <f t="shared" si="571"/>
        <v>0</v>
      </c>
      <c r="L695" s="58">
        <f t="shared" si="572"/>
        <v>0</v>
      </c>
      <c r="M695" s="58">
        <f t="shared" si="573"/>
        <v>0</v>
      </c>
      <c r="N695" s="58">
        <f t="shared" si="574"/>
        <v>0</v>
      </c>
      <c r="O695" s="58">
        <f t="shared" si="575"/>
        <v>0</v>
      </c>
      <c r="P695" s="58">
        <f t="shared" si="563"/>
        <v>0</v>
      </c>
      <c r="HR695" s="102"/>
      <c r="HS695" s="102"/>
      <c r="HT695" s="102"/>
      <c r="HU695" s="102"/>
      <c r="HV695" s="102"/>
      <c r="HW695" s="102"/>
      <c r="HX695" s="102"/>
      <c r="HY695" s="102"/>
      <c r="HZ695" s="102"/>
      <c r="IA695" s="102"/>
      <c r="IB695" s="102"/>
      <c r="IC695" s="102"/>
      <c r="ID695" s="102"/>
      <c r="IE695" s="102"/>
      <c r="IF695" s="102"/>
      <c r="IG695" s="102"/>
      <c r="IH695" s="102"/>
    </row>
    <row r="696" spans="1:242" s="103" customFormat="1" ht="13.5" customHeight="1">
      <c r="A696" s="93" t="s">
        <v>3452</v>
      </c>
      <c r="B696" s="111" t="s">
        <v>3453</v>
      </c>
      <c r="C696" s="123" t="s">
        <v>139</v>
      </c>
      <c r="D696" s="56"/>
      <c r="E696" s="58"/>
      <c r="F696" s="58"/>
      <c r="G696" s="58"/>
      <c r="H696" s="58">
        <v>1050820.27</v>
      </c>
      <c r="I696" s="58"/>
      <c r="J696" s="58"/>
      <c r="K696" s="58"/>
      <c r="L696" s="58"/>
      <c r="M696" s="58"/>
      <c r="N696" s="58"/>
      <c r="O696" s="58"/>
      <c r="P696" s="58">
        <f t="shared" si="563"/>
        <v>1050820.27</v>
      </c>
      <c r="HR696" s="102"/>
      <c r="HS696" s="102"/>
      <c r="HT696" s="102"/>
      <c r="HU696" s="102"/>
      <c r="HV696" s="102"/>
      <c r="HW696" s="102"/>
      <c r="HX696" s="102"/>
      <c r="HY696" s="102"/>
      <c r="HZ696" s="102"/>
      <c r="IA696" s="102"/>
      <c r="IB696" s="102"/>
      <c r="IC696" s="102"/>
      <c r="ID696" s="102"/>
      <c r="IE696" s="102"/>
      <c r="IF696" s="102"/>
      <c r="IG696" s="102"/>
      <c r="IH696" s="102"/>
    </row>
    <row r="697" spans="1:242" s="103" customFormat="1" ht="20.25" customHeight="1">
      <c r="A697" s="95" t="s">
        <v>2938</v>
      </c>
      <c r="B697" s="110" t="s">
        <v>2937</v>
      </c>
      <c r="C697" s="123"/>
      <c r="D697" s="56">
        <f>SUM(D698:D701)</f>
        <v>110.84</v>
      </c>
      <c r="E697" s="56">
        <f t="shared" ref="E697:F697" si="576">SUM(E698:E701)</f>
        <v>0</v>
      </c>
      <c r="F697" s="56">
        <f t="shared" si="576"/>
        <v>0</v>
      </c>
      <c r="G697" s="56">
        <f>SUM(G698:G701)</f>
        <v>75.45</v>
      </c>
      <c r="H697" s="56">
        <f t="shared" ref="H697:P697" si="577">SUM(H698:H701)</f>
        <v>128.9</v>
      </c>
      <c r="I697" s="56">
        <f t="shared" si="577"/>
        <v>0</v>
      </c>
      <c r="J697" s="56">
        <f t="shared" si="577"/>
        <v>0</v>
      </c>
      <c r="K697" s="56">
        <f t="shared" si="577"/>
        <v>0</v>
      </c>
      <c r="L697" s="56">
        <f t="shared" si="577"/>
        <v>0</v>
      </c>
      <c r="M697" s="56">
        <f t="shared" si="577"/>
        <v>0</v>
      </c>
      <c r="N697" s="56">
        <f t="shared" si="577"/>
        <v>0</v>
      </c>
      <c r="O697" s="56">
        <f t="shared" si="577"/>
        <v>0</v>
      </c>
      <c r="P697" s="56">
        <f t="shared" si="577"/>
        <v>315.19</v>
      </c>
      <c r="HR697" s="102"/>
      <c r="HS697" s="102"/>
      <c r="HT697" s="102"/>
      <c r="HU697" s="102"/>
      <c r="HV697" s="102"/>
      <c r="HW697" s="102"/>
      <c r="HX697" s="102"/>
      <c r="HY697" s="102"/>
      <c r="HZ697" s="102"/>
      <c r="IA697" s="102"/>
      <c r="IB697" s="102"/>
      <c r="IC697" s="102"/>
      <c r="ID697" s="102"/>
      <c r="IE697" s="102"/>
      <c r="IF697" s="102"/>
      <c r="IG697" s="102"/>
      <c r="IH697" s="102"/>
    </row>
    <row r="698" spans="1:242" s="142" customFormat="1" ht="16.5" customHeight="1">
      <c r="A698" s="93" t="s">
        <v>2939</v>
      </c>
      <c r="B698" s="111" t="s">
        <v>2573</v>
      </c>
      <c r="C698" s="123" t="s">
        <v>29</v>
      </c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>
        <f t="shared" si="563"/>
        <v>0</v>
      </c>
      <c r="HR698" s="139"/>
      <c r="HS698" s="139"/>
      <c r="HT698" s="139"/>
      <c r="HU698" s="139"/>
      <c r="HV698" s="139"/>
      <c r="HW698" s="139"/>
      <c r="HX698" s="139"/>
      <c r="HY698" s="139"/>
      <c r="HZ698" s="139"/>
      <c r="IA698" s="139"/>
      <c r="IB698" s="139"/>
      <c r="IC698" s="139"/>
      <c r="ID698" s="139"/>
      <c r="IE698" s="139"/>
      <c r="IF698" s="139"/>
      <c r="IG698" s="139"/>
      <c r="IH698" s="139"/>
    </row>
    <row r="699" spans="1:242" s="142" customFormat="1" ht="16.5" customHeight="1">
      <c r="A699" s="93"/>
      <c r="B699" s="111" t="s">
        <v>2566</v>
      </c>
      <c r="C699" s="123" t="s">
        <v>29</v>
      </c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>
        <f t="shared" si="563"/>
        <v>0</v>
      </c>
      <c r="HR699" s="139"/>
      <c r="HS699" s="139"/>
      <c r="HT699" s="139"/>
      <c r="HU699" s="139"/>
      <c r="HV699" s="139"/>
      <c r="HW699" s="139"/>
      <c r="HX699" s="139"/>
      <c r="HY699" s="139"/>
      <c r="HZ699" s="139"/>
      <c r="IA699" s="139"/>
      <c r="IB699" s="139"/>
      <c r="IC699" s="139"/>
      <c r="ID699" s="139"/>
      <c r="IE699" s="139"/>
      <c r="IF699" s="139"/>
      <c r="IG699" s="139"/>
      <c r="IH699" s="139"/>
    </row>
    <row r="700" spans="1:242" s="142" customFormat="1" ht="16.5" customHeight="1">
      <c r="A700" s="93" t="s">
        <v>2965</v>
      </c>
      <c r="B700" s="111" t="s">
        <v>3246</v>
      </c>
      <c r="C700" s="123" t="s">
        <v>29</v>
      </c>
      <c r="D700" s="58">
        <v>93.83</v>
      </c>
      <c r="E700" s="58"/>
      <c r="F700" s="58"/>
      <c r="G700" s="58">
        <v>75.45</v>
      </c>
      <c r="H700" s="58">
        <v>31.15</v>
      </c>
      <c r="I700" s="58"/>
      <c r="J700" s="58"/>
      <c r="K700" s="58"/>
      <c r="L700" s="58"/>
      <c r="M700" s="58"/>
      <c r="N700" s="58"/>
      <c r="O700" s="58"/>
      <c r="P700" s="58">
        <f t="shared" si="563"/>
        <v>200.43</v>
      </c>
      <c r="HR700" s="139"/>
      <c r="HS700" s="139"/>
      <c r="HT700" s="139"/>
      <c r="HU700" s="139"/>
      <c r="HV700" s="139"/>
      <c r="HW700" s="139"/>
      <c r="HX700" s="139"/>
      <c r="HY700" s="139"/>
      <c r="HZ700" s="139"/>
      <c r="IA700" s="139"/>
      <c r="IB700" s="139"/>
      <c r="IC700" s="139"/>
      <c r="ID700" s="139"/>
      <c r="IE700" s="139"/>
      <c r="IF700" s="139"/>
      <c r="IG700" s="139"/>
      <c r="IH700" s="139"/>
    </row>
    <row r="701" spans="1:242" s="142" customFormat="1" ht="16.5" customHeight="1">
      <c r="A701" s="93" t="s">
        <v>3247</v>
      </c>
      <c r="B701" s="111" t="s">
        <v>2573</v>
      </c>
      <c r="C701" s="123" t="s">
        <v>29</v>
      </c>
      <c r="D701" s="58">
        <v>17.010000000000002</v>
      </c>
      <c r="E701" s="58"/>
      <c r="F701" s="58"/>
      <c r="G701" s="58">
        <v>0</v>
      </c>
      <c r="H701" s="58">
        <v>97.75</v>
      </c>
      <c r="I701" s="58"/>
      <c r="J701" s="58"/>
      <c r="K701" s="58"/>
      <c r="L701" s="58"/>
      <c r="M701" s="58"/>
      <c r="N701" s="58"/>
      <c r="O701" s="58"/>
      <c r="P701" s="58">
        <f t="shared" si="563"/>
        <v>114.76</v>
      </c>
      <c r="HR701" s="139"/>
      <c r="HS701" s="139"/>
      <c r="HT701" s="139"/>
      <c r="HU701" s="139"/>
      <c r="HV701" s="139"/>
      <c r="HW701" s="139"/>
      <c r="HX701" s="139"/>
      <c r="HY701" s="139"/>
      <c r="HZ701" s="139"/>
      <c r="IA701" s="139"/>
      <c r="IB701" s="139"/>
      <c r="IC701" s="139"/>
      <c r="ID701" s="139"/>
      <c r="IE701" s="139"/>
      <c r="IF701" s="139"/>
      <c r="IG701" s="139"/>
      <c r="IH701" s="139"/>
    </row>
    <row r="702" spans="1:242" s="103" customFormat="1" ht="20.25" customHeight="1">
      <c r="A702" s="95" t="s">
        <v>2940</v>
      </c>
      <c r="B702" s="110" t="s">
        <v>2941</v>
      </c>
      <c r="C702" s="123"/>
      <c r="D702" s="56">
        <f t="shared" ref="D702:J702" si="578">SUM(D703:D707)</f>
        <v>3486.38</v>
      </c>
      <c r="E702" s="56">
        <f t="shared" si="578"/>
        <v>21489.06</v>
      </c>
      <c r="F702" s="56">
        <f t="shared" si="578"/>
        <v>2858.5499999999997</v>
      </c>
      <c r="G702" s="56">
        <f t="shared" si="578"/>
        <v>2716.3</v>
      </c>
      <c r="H702" s="56">
        <f t="shared" si="578"/>
        <v>1494.37</v>
      </c>
      <c r="I702" s="56">
        <f t="shared" si="578"/>
        <v>2356.4066666666663</v>
      </c>
      <c r="J702" s="56">
        <f t="shared" si="578"/>
        <v>2189.025555555555</v>
      </c>
      <c r="K702" s="56">
        <f t="shared" ref="K702:P702" si="579">SUM(K703:K707)</f>
        <v>2013.2674074074073</v>
      </c>
      <c r="L702" s="56">
        <f t="shared" si="579"/>
        <v>2186.2332098765432</v>
      </c>
      <c r="M702" s="56">
        <f t="shared" si="579"/>
        <v>2129.508724279835</v>
      </c>
      <c r="N702" s="56">
        <f t="shared" si="579"/>
        <v>2109.6697805212616</v>
      </c>
      <c r="O702" s="56">
        <f t="shared" si="579"/>
        <v>2141.8039048925461</v>
      </c>
      <c r="P702" s="56">
        <f t="shared" si="579"/>
        <v>47170.575249199821</v>
      </c>
      <c r="HR702" s="102"/>
      <c r="HS702" s="102"/>
      <c r="HT702" s="102"/>
      <c r="HU702" s="102"/>
      <c r="HV702" s="102"/>
      <c r="HW702" s="102"/>
      <c r="HX702" s="102"/>
      <c r="HY702" s="102"/>
      <c r="HZ702" s="102"/>
      <c r="IA702" s="102"/>
      <c r="IB702" s="102"/>
      <c r="IC702" s="102"/>
      <c r="ID702" s="102"/>
      <c r="IE702" s="102"/>
      <c r="IF702" s="102"/>
      <c r="IG702" s="102"/>
      <c r="IH702" s="102"/>
    </row>
    <row r="703" spans="1:242" s="142" customFormat="1" ht="14.25" customHeight="1">
      <c r="A703" s="93" t="s">
        <v>2942</v>
      </c>
      <c r="B703" s="111" t="s">
        <v>2563</v>
      </c>
      <c r="C703" s="123" t="s">
        <v>29</v>
      </c>
      <c r="D703" s="58"/>
      <c r="E703" s="58"/>
      <c r="F703" s="58"/>
      <c r="G703" s="58"/>
      <c r="H703" s="58"/>
      <c r="I703" s="58">
        <f t="shared" ref="I703:I706" si="580">SUM(F703:H703)/3</f>
        <v>0</v>
      </c>
      <c r="J703" s="58">
        <f t="shared" ref="J703:J707" si="581">SUM(G703:I703)/3</f>
        <v>0</v>
      </c>
      <c r="K703" s="58">
        <f t="shared" ref="K703:K707" si="582">SUM(H703:J703)/3</f>
        <v>0</v>
      </c>
      <c r="L703" s="58">
        <f t="shared" ref="L703:L707" si="583">SUM(I703:K703)/3</f>
        <v>0</v>
      </c>
      <c r="M703" s="58">
        <f t="shared" ref="M703:M707" si="584">SUM(J703:L703)/3</f>
        <v>0</v>
      </c>
      <c r="N703" s="58">
        <f t="shared" ref="N703:N707" si="585">SUM(K703:M703)/3</f>
        <v>0</v>
      </c>
      <c r="O703" s="58">
        <f t="shared" ref="O703:O707" si="586">SUM(L703:N703)/3</f>
        <v>0</v>
      </c>
      <c r="P703" s="58">
        <f t="shared" si="563"/>
        <v>0</v>
      </c>
      <c r="HR703" s="139"/>
      <c r="HS703" s="139"/>
      <c r="HT703" s="139"/>
      <c r="HU703" s="139"/>
      <c r="HV703" s="139"/>
      <c r="HW703" s="139"/>
      <c r="HX703" s="139"/>
      <c r="HY703" s="139"/>
      <c r="HZ703" s="139"/>
      <c r="IA703" s="139"/>
      <c r="IB703" s="139"/>
      <c r="IC703" s="139"/>
      <c r="ID703" s="139"/>
      <c r="IE703" s="139"/>
      <c r="IF703" s="139"/>
      <c r="IG703" s="139"/>
      <c r="IH703" s="139"/>
    </row>
    <row r="704" spans="1:242" s="142" customFormat="1" ht="14.25" customHeight="1">
      <c r="A704" s="93" t="s">
        <v>2943</v>
      </c>
      <c r="B704" s="111" t="s">
        <v>2564</v>
      </c>
      <c r="C704" s="123" t="s">
        <v>29</v>
      </c>
      <c r="D704" s="58"/>
      <c r="E704" s="58"/>
      <c r="F704" s="58"/>
      <c r="G704" s="58"/>
      <c r="H704" s="58"/>
      <c r="I704" s="58">
        <f t="shared" si="580"/>
        <v>0</v>
      </c>
      <c r="J704" s="58">
        <f t="shared" si="581"/>
        <v>0</v>
      </c>
      <c r="K704" s="58">
        <f t="shared" si="582"/>
        <v>0</v>
      </c>
      <c r="L704" s="58">
        <f t="shared" si="583"/>
        <v>0</v>
      </c>
      <c r="M704" s="58">
        <f t="shared" si="584"/>
        <v>0</v>
      </c>
      <c r="N704" s="58">
        <f t="shared" si="585"/>
        <v>0</v>
      </c>
      <c r="O704" s="58">
        <f t="shared" si="586"/>
        <v>0</v>
      </c>
      <c r="P704" s="58">
        <f t="shared" si="563"/>
        <v>0</v>
      </c>
      <c r="HR704" s="139"/>
      <c r="HS704" s="139"/>
      <c r="HT704" s="139"/>
      <c r="HU704" s="139"/>
      <c r="HV704" s="139"/>
      <c r="HW704" s="139"/>
      <c r="HX704" s="139"/>
      <c r="HY704" s="139"/>
      <c r="HZ704" s="139"/>
      <c r="IA704" s="139"/>
      <c r="IB704" s="139"/>
      <c r="IC704" s="139"/>
      <c r="ID704" s="139"/>
      <c r="IE704" s="139"/>
      <c r="IF704" s="139"/>
      <c r="IG704" s="139"/>
      <c r="IH704" s="139"/>
    </row>
    <row r="705" spans="1:242" s="142" customFormat="1" ht="14.25" customHeight="1">
      <c r="A705" s="93" t="s">
        <v>2944</v>
      </c>
      <c r="B705" s="111" t="s">
        <v>2573</v>
      </c>
      <c r="C705" s="123" t="s">
        <v>29</v>
      </c>
      <c r="D705" s="58"/>
      <c r="E705" s="58"/>
      <c r="F705" s="58"/>
      <c r="G705" s="58"/>
      <c r="H705" s="58"/>
      <c r="I705" s="58">
        <f t="shared" si="580"/>
        <v>0</v>
      </c>
      <c r="J705" s="58">
        <f t="shared" si="581"/>
        <v>0</v>
      </c>
      <c r="K705" s="58">
        <f t="shared" si="582"/>
        <v>0</v>
      </c>
      <c r="L705" s="58">
        <f t="shared" si="583"/>
        <v>0</v>
      </c>
      <c r="M705" s="58">
        <f t="shared" si="584"/>
        <v>0</v>
      </c>
      <c r="N705" s="58">
        <f t="shared" si="585"/>
        <v>0</v>
      </c>
      <c r="O705" s="58">
        <f t="shared" si="586"/>
        <v>0</v>
      </c>
      <c r="P705" s="58">
        <f t="shared" si="563"/>
        <v>0</v>
      </c>
      <c r="HR705" s="139"/>
      <c r="HS705" s="139"/>
      <c r="HT705" s="139"/>
      <c r="HU705" s="139"/>
      <c r="HV705" s="139"/>
      <c r="HW705" s="139"/>
      <c r="HX705" s="139"/>
      <c r="HY705" s="139"/>
      <c r="HZ705" s="139"/>
      <c r="IA705" s="139"/>
      <c r="IB705" s="139"/>
      <c r="IC705" s="139"/>
      <c r="ID705" s="139"/>
      <c r="IE705" s="139"/>
      <c r="IF705" s="139"/>
      <c r="IG705" s="139"/>
      <c r="IH705" s="139"/>
    </row>
    <row r="706" spans="1:242" s="142" customFormat="1" ht="14.25" customHeight="1">
      <c r="A706" s="93" t="s">
        <v>2945</v>
      </c>
      <c r="B706" s="111" t="s">
        <v>2566</v>
      </c>
      <c r="C706" s="123" t="s">
        <v>29</v>
      </c>
      <c r="D706" s="58"/>
      <c r="E706" s="58">
        <v>58.52</v>
      </c>
      <c r="F706" s="58">
        <v>19.309999999999999</v>
      </c>
      <c r="G706" s="58"/>
      <c r="H706" s="58"/>
      <c r="I706" s="58">
        <f t="shared" si="580"/>
        <v>6.4366666666666665</v>
      </c>
      <c r="J706" s="58">
        <f t="shared" si="581"/>
        <v>2.1455555555555557</v>
      </c>
      <c r="K706" s="58">
        <f t="shared" si="582"/>
        <v>2.860740740740741</v>
      </c>
      <c r="L706" s="58">
        <f t="shared" si="583"/>
        <v>3.8143209876543214</v>
      </c>
      <c r="M706" s="58">
        <f t="shared" si="584"/>
        <v>2.9402057613168728</v>
      </c>
      <c r="N706" s="58">
        <f t="shared" si="585"/>
        <v>3.2050891632373122</v>
      </c>
      <c r="O706" s="58">
        <f t="shared" si="586"/>
        <v>3.3198719707361692</v>
      </c>
      <c r="P706" s="58">
        <f t="shared" si="563"/>
        <v>102.55245084590766</v>
      </c>
      <c r="HR706" s="139"/>
      <c r="HS706" s="139"/>
      <c r="HT706" s="139"/>
      <c r="HU706" s="139"/>
      <c r="HV706" s="139"/>
      <c r="HW706" s="139"/>
      <c r="HX706" s="139"/>
      <c r="HY706" s="139"/>
      <c r="HZ706" s="139"/>
      <c r="IA706" s="139"/>
      <c r="IB706" s="139"/>
      <c r="IC706" s="139"/>
      <c r="ID706" s="139"/>
      <c r="IE706" s="139"/>
      <c r="IF706" s="139"/>
      <c r="IG706" s="139"/>
      <c r="IH706" s="139"/>
    </row>
    <row r="707" spans="1:242" s="142" customFormat="1" ht="14.25" customHeight="1">
      <c r="A707" s="93" t="s">
        <v>3249</v>
      </c>
      <c r="B707" s="111" t="s">
        <v>2573</v>
      </c>
      <c r="C707" s="123" t="s">
        <v>29</v>
      </c>
      <c r="D707" s="58">
        <v>3486.38</v>
      </c>
      <c r="E707" s="58">
        <v>21430.54</v>
      </c>
      <c r="F707" s="58">
        <v>2839.24</v>
      </c>
      <c r="G707" s="58">
        <v>2716.3</v>
      </c>
      <c r="H707" s="58">
        <v>1494.37</v>
      </c>
      <c r="I707" s="58">
        <f t="shared" ref="I707" si="587">SUM(F707:H707)/3</f>
        <v>2349.9699999999998</v>
      </c>
      <c r="J707" s="58">
        <f t="shared" si="581"/>
        <v>2186.8799999999997</v>
      </c>
      <c r="K707" s="58">
        <f t="shared" si="582"/>
        <v>2010.4066666666665</v>
      </c>
      <c r="L707" s="58">
        <f t="shared" si="583"/>
        <v>2182.4188888888889</v>
      </c>
      <c r="M707" s="58">
        <f t="shared" si="584"/>
        <v>2126.568518518518</v>
      </c>
      <c r="N707" s="58">
        <f t="shared" si="585"/>
        <v>2106.4646913580241</v>
      </c>
      <c r="O707" s="58">
        <f t="shared" si="586"/>
        <v>2138.48403292181</v>
      </c>
      <c r="P707" s="58">
        <f t="shared" si="563"/>
        <v>47068.022798353915</v>
      </c>
      <c r="HR707" s="139"/>
      <c r="HS707" s="139"/>
      <c r="HT707" s="139"/>
      <c r="HU707" s="139"/>
      <c r="HV707" s="139"/>
      <c r="HW707" s="139"/>
      <c r="HX707" s="139"/>
      <c r="HY707" s="139"/>
      <c r="HZ707" s="139"/>
      <c r="IA707" s="139"/>
      <c r="IB707" s="139"/>
      <c r="IC707" s="139"/>
      <c r="ID707" s="139"/>
      <c r="IE707" s="139"/>
      <c r="IF707" s="139"/>
      <c r="IG707" s="139"/>
      <c r="IH707" s="139"/>
    </row>
    <row r="708" spans="1:242" s="103" customFormat="1" ht="20.25" customHeight="1">
      <c r="A708" s="95" t="s">
        <v>3063</v>
      </c>
      <c r="B708" s="110" t="s">
        <v>2946</v>
      </c>
      <c r="C708" s="123"/>
      <c r="D708" s="56">
        <f t="shared" ref="D708:J708" si="588">SUM(D709:D713)</f>
        <v>302.63</v>
      </c>
      <c r="E708" s="56">
        <f t="shared" si="588"/>
        <v>5313.79</v>
      </c>
      <c r="F708" s="56">
        <f t="shared" si="588"/>
        <v>302.95999999999998</v>
      </c>
      <c r="G708" s="56">
        <f t="shared" si="588"/>
        <v>142.46</v>
      </c>
      <c r="H708" s="56">
        <f t="shared" si="588"/>
        <v>158.55000000000001</v>
      </c>
      <c r="I708" s="56">
        <f t="shared" si="588"/>
        <v>201.32333333333338</v>
      </c>
      <c r="J708" s="56">
        <f t="shared" si="588"/>
        <v>167.44444444444446</v>
      </c>
      <c r="K708" s="56">
        <f t="shared" ref="K708:P708" si="589">SUM(K709:K713)</f>
        <v>175.77259259259262</v>
      </c>
      <c r="L708" s="56">
        <f t="shared" si="589"/>
        <v>181.51345679012346</v>
      </c>
      <c r="M708" s="56">
        <f t="shared" si="589"/>
        <v>174.91016460905348</v>
      </c>
      <c r="N708" s="56">
        <f t="shared" si="589"/>
        <v>177.39873799725652</v>
      </c>
      <c r="O708" s="56">
        <f t="shared" si="589"/>
        <v>177.94078646547783</v>
      </c>
      <c r="P708" s="56">
        <f t="shared" si="589"/>
        <v>7476.6935162322825</v>
      </c>
      <c r="HR708" s="102"/>
      <c r="HS708" s="102"/>
      <c r="HT708" s="102"/>
      <c r="HU708" s="102"/>
      <c r="HV708" s="102"/>
      <c r="HW708" s="102"/>
      <c r="HX708" s="102"/>
      <c r="HY708" s="102"/>
      <c r="HZ708" s="102"/>
      <c r="IA708" s="102"/>
      <c r="IB708" s="102"/>
      <c r="IC708" s="102"/>
      <c r="ID708" s="102"/>
      <c r="IE708" s="102"/>
      <c r="IF708" s="102"/>
      <c r="IG708" s="102"/>
      <c r="IH708" s="102"/>
    </row>
    <row r="709" spans="1:242" s="142" customFormat="1" ht="15" customHeight="1">
      <c r="A709" s="93" t="s">
        <v>3064</v>
      </c>
      <c r="B709" s="111" t="s">
        <v>2563</v>
      </c>
      <c r="C709" s="123" t="s">
        <v>29</v>
      </c>
      <c r="D709" s="58"/>
      <c r="E709" s="58"/>
      <c r="F709" s="58"/>
      <c r="G709" s="58"/>
      <c r="H709" s="58"/>
      <c r="I709" s="58">
        <f t="shared" ref="I709:I712" si="590">SUM(F709:H709)/3</f>
        <v>0</v>
      </c>
      <c r="J709" s="58">
        <f t="shared" ref="J709:J713" si="591">SUM(G709:I709)/3</f>
        <v>0</v>
      </c>
      <c r="K709" s="58">
        <f t="shared" ref="K709:K713" si="592">SUM(H709:J709)/3</f>
        <v>0</v>
      </c>
      <c r="L709" s="58">
        <f t="shared" ref="L709:L713" si="593">SUM(I709:K709)/3</f>
        <v>0</v>
      </c>
      <c r="M709" s="58">
        <f t="shared" ref="M709:M713" si="594">SUM(J709:L709)/3</f>
        <v>0</v>
      </c>
      <c r="N709" s="58">
        <f t="shared" ref="N709:N713" si="595">SUM(K709:M709)/3</f>
        <v>0</v>
      </c>
      <c r="O709" s="58">
        <f t="shared" ref="O709:O713" si="596">SUM(L709:N709)/3</f>
        <v>0</v>
      </c>
      <c r="P709" s="58">
        <f t="shared" si="563"/>
        <v>0</v>
      </c>
      <c r="HR709" s="139"/>
      <c r="HS709" s="139"/>
      <c r="HT709" s="139"/>
      <c r="HU709" s="139"/>
      <c r="HV709" s="139"/>
      <c r="HW709" s="139"/>
      <c r="HX709" s="139"/>
      <c r="HY709" s="139"/>
      <c r="HZ709" s="139"/>
      <c r="IA709" s="139"/>
      <c r="IB709" s="139"/>
      <c r="IC709" s="139"/>
      <c r="ID709" s="139"/>
      <c r="IE709" s="139"/>
      <c r="IF709" s="139"/>
      <c r="IG709" s="139"/>
      <c r="IH709" s="139"/>
    </row>
    <row r="710" spans="1:242" s="142" customFormat="1" ht="15" customHeight="1">
      <c r="A710" s="93" t="s">
        <v>3065</v>
      </c>
      <c r="B710" s="111" t="s">
        <v>2564</v>
      </c>
      <c r="C710" s="123" t="s">
        <v>29</v>
      </c>
      <c r="D710" s="58"/>
      <c r="E710" s="58"/>
      <c r="F710" s="58"/>
      <c r="G710" s="58"/>
      <c r="H710" s="58"/>
      <c r="I710" s="58">
        <f t="shared" si="590"/>
        <v>0</v>
      </c>
      <c r="J710" s="58">
        <f t="shared" si="591"/>
        <v>0</v>
      </c>
      <c r="K710" s="58">
        <f t="shared" si="592"/>
        <v>0</v>
      </c>
      <c r="L710" s="58">
        <f t="shared" si="593"/>
        <v>0</v>
      </c>
      <c r="M710" s="58">
        <f t="shared" si="594"/>
        <v>0</v>
      </c>
      <c r="N710" s="58">
        <f t="shared" si="595"/>
        <v>0</v>
      </c>
      <c r="O710" s="58">
        <f t="shared" si="596"/>
        <v>0</v>
      </c>
      <c r="P710" s="58">
        <f t="shared" si="563"/>
        <v>0</v>
      </c>
      <c r="HR710" s="139"/>
      <c r="HS710" s="139"/>
      <c r="HT710" s="139"/>
      <c r="HU710" s="139"/>
      <c r="HV710" s="139"/>
      <c r="HW710" s="139"/>
      <c r="HX710" s="139"/>
      <c r="HY710" s="139"/>
      <c r="HZ710" s="139"/>
      <c r="IA710" s="139"/>
      <c r="IB710" s="139"/>
      <c r="IC710" s="139"/>
      <c r="ID710" s="139"/>
      <c r="IE710" s="139"/>
      <c r="IF710" s="139"/>
      <c r="IG710" s="139"/>
      <c r="IH710" s="139"/>
    </row>
    <row r="711" spans="1:242" s="142" customFormat="1" ht="15" customHeight="1">
      <c r="A711" s="93" t="s">
        <v>3066</v>
      </c>
      <c r="B711" s="111" t="s">
        <v>2573</v>
      </c>
      <c r="C711" s="123" t="s">
        <v>29</v>
      </c>
      <c r="D711" s="58"/>
      <c r="E711" s="58"/>
      <c r="F711" s="58"/>
      <c r="G711" s="58"/>
      <c r="H711" s="58"/>
      <c r="I711" s="58">
        <f t="shared" si="590"/>
        <v>0</v>
      </c>
      <c r="J711" s="58">
        <f t="shared" si="591"/>
        <v>0</v>
      </c>
      <c r="K711" s="58">
        <f t="shared" si="592"/>
        <v>0</v>
      </c>
      <c r="L711" s="58">
        <f t="shared" si="593"/>
        <v>0</v>
      </c>
      <c r="M711" s="58">
        <f t="shared" si="594"/>
        <v>0</v>
      </c>
      <c r="N711" s="58">
        <f t="shared" si="595"/>
        <v>0</v>
      </c>
      <c r="O711" s="58">
        <f t="shared" si="596"/>
        <v>0</v>
      </c>
      <c r="P711" s="58">
        <f t="shared" si="563"/>
        <v>0</v>
      </c>
      <c r="HR711" s="139"/>
      <c r="HS711" s="139"/>
      <c r="HT711" s="139"/>
      <c r="HU711" s="139"/>
      <c r="HV711" s="139"/>
      <c r="HW711" s="139"/>
      <c r="HX711" s="139"/>
      <c r="HY711" s="139"/>
      <c r="HZ711" s="139"/>
      <c r="IA711" s="139"/>
      <c r="IB711" s="139"/>
      <c r="IC711" s="139"/>
      <c r="ID711" s="139"/>
      <c r="IE711" s="139"/>
      <c r="IF711" s="139"/>
      <c r="IG711" s="139"/>
      <c r="IH711" s="139"/>
    </row>
    <row r="712" spans="1:242" s="142" customFormat="1" ht="15" customHeight="1">
      <c r="A712" s="93" t="s">
        <v>3067</v>
      </c>
      <c r="B712" s="111" t="s">
        <v>2566</v>
      </c>
      <c r="C712" s="123" t="s">
        <v>29</v>
      </c>
      <c r="D712" s="58"/>
      <c r="E712" s="58">
        <v>66.87</v>
      </c>
      <c r="F712" s="58">
        <v>18.34</v>
      </c>
      <c r="G712" s="58"/>
      <c r="H712" s="58"/>
      <c r="I712" s="58">
        <f t="shared" si="590"/>
        <v>6.1133333333333333</v>
      </c>
      <c r="J712" s="58">
        <f t="shared" si="591"/>
        <v>2.0377777777777779</v>
      </c>
      <c r="K712" s="58">
        <f t="shared" si="592"/>
        <v>2.7170370370370374</v>
      </c>
      <c r="L712" s="58">
        <f t="shared" si="593"/>
        <v>3.6227160493827166</v>
      </c>
      <c r="M712" s="58">
        <f t="shared" si="594"/>
        <v>2.7925102880658437</v>
      </c>
      <c r="N712" s="58">
        <f t="shared" si="595"/>
        <v>3.0440877914951994</v>
      </c>
      <c r="O712" s="58">
        <f t="shared" si="596"/>
        <v>3.1531047096479199</v>
      </c>
      <c r="P712" s="58">
        <f t="shared" si="563"/>
        <v>108.69056698673982</v>
      </c>
      <c r="HR712" s="139"/>
      <c r="HS712" s="139"/>
      <c r="HT712" s="139"/>
      <c r="HU712" s="139"/>
      <c r="HV712" s="139"/>
      <c r="HW712" s="139"/>
      <c r="HX712" s="139"/>
      <c r="HY712" s="139"/>
      <c r="HZ712" s="139"/>
      <c r="IA712" s="139"/>
      <c r="IB712" s="139"/>
      <c r="IC712" s="139"/>
      <c r="ID712" s="139"/>
      <c r="IE712" s="139"/>
      <c r="IF712" s="139"/>
      <c r="IG712" s="139"/>
      <c r="IH712" s="139"/>
    </row>
    <row r="713" spans="1:242" s="142" customFormat="1" ht="15" customHeight="1">
      <c r="A713" s="93" t="s">
        <v>3248</v>
      </c>
      <c r="B713" s="111" t="s">
        <v>2573</v>
      </c>
      <c r="C713" s="123" t="s">
        <v>29</v>
      </c>
      <c r="D713" s="58">
        <v>302.63</v>
      </c>
      <c r="E713" s="58">
        <v>5246.92</v>
      </c>
      <c r="F713" s="58">
        <v>284.62</v>
      </c>
      <c r="G713" s="58">
        <v>142.46</v>
      </c>
      <c r="H713" s="58">
        <v>158.55000000000001</v>
      </c>
      <c r="I713" s="58">
        <f t="shared" ref="I713" si="597">SUM(F713:H713)/3</f>
        <v>195.21000000000004</v>
      </c>
      <c r="J713" s="58">
        <f t="shared" si="591"/>
        <v>165.40666666666667</v>
      </c>
      <c r="K713" s="58">
        <f t="shared" si="592"/>
        <v>173.05555555555557</v>
      </c>
      <c r="L713" s="58">
        <f t="shared" si="593"/>
        <v>177.89074074074074</v>
      </c>
      <c r="M713" s="58">
        <f t="shared" si="594"/>
        <v>172.11765432098764</v>
      </c>
      <c r="N713" s="58">
        <f t="shared" si="595"/>
        <v>174.35465020576132</v>
      </c>
      <c r="O713" s="58">
        <f t="shared" si="596"/>
        <v>174.78768175582991</v>
      </c>
      <c r="P713" s="58">
        <f t="shared" si="563"/>
        <v>7368.0029492455424</v>
      </c>
      <c r="HR713" s="139"/>
      <c r="HS713" s="139"/>
      <c r="HT713" s="139"/>
      <c r="HU713" s="139"/>
      <c r="HV713" s="139"/>
      <c r="HW713" s="139"/>
      <c r="HX713" s="139"/>
      <c r="HY713" s="139"/>
      <c r="HZ713" s="139"/>
      <c r="IA713" s="139"/>
      <c r="IB713" s="139"/>
      <c r="IC713" s="139"/>
      <c r="ID713" s="139"/>
      <c r="IE713" s="139"/>
      <c r="IF713" s="139"/>
      <c r="IG713" s="139"/>
      <c r="IH713" s="139"/>
    </row>
    <row r="714" spans="1:242" s="103" customFormat="1">
      <c r="A714" s="95" t="s">
        <v>2611</v>
      </c>
      <c r="B714" s="110" t="s">
        <v>2612</v>
      </c>
      <c r="C714" s="123"/>
      <c r="D714" s="56">
        <f t="shared" ref="D714:J714" si="598">D715+D725</f>
        <v>9430.6200000000008</v>
      </c>
      <c r="E714" s="56">
        <f>E715+E725</f>
        <v>9225.8000000000011</v>
      </c>
      <c r="F714" s="56">
        <f t="shared" si="598"/>
        <v>42391.090000000004</v>
      </c>
      <c r="G714" s="56">
        <f t="shared" si="598"/>
        <v>16459.46</v>
      </c>
      <c r="H714" s="56">
        <f t="shared" si="598"/>
        <v>-1664.4399999999998</v>
      </c>
      <c r="I714" s="56">
        <f t="shared" si="598"/>
        <v>871.63333333333321</v>
      </c>
      <c r="J714" s="56">
        <f t="shared" si="598"/>
        <v>708.49777777777763</v>
      </c>
      <c r="K714" s="56">
        <f t="shared" ref="K714:P714" si="599">K715+K725</f>
        <v>944.6637037037035</v>
      </c>
      <c r="L714" s="56">
        <f t="shared" si="599"/>
        <v>841.59827160493808</v>
      </c>
      <c r="M714" s="56">
        <f t="shared" si="599"/>
        <v>831.58658436213966</v>
      </c>
      <c r="N714" s="56">
        <f t="shared" si="599"/>
        <v>872.616186556927</v>
      </c>
      <c r="O714" s="56">
        <f t="shared" si="599"/>
        <v>848.60034750800151</v>
      </c>
      <c r="P714" s="56">
        <f t="shared" si="599"/>
        <v>81761.726204846826</v>
      </c>
      <c r="HR714" s="102"/>
      <c r="HS714" s="102"/>
      <c r="HT714" s="102"/>
      <c r="HU714" s="102"/>
      <c r="HV714" s="102"/>
      <c r="HW714" s="102"/>
      <c r="HX714" s="102"/>
      <c r="HY714" s="102"/>
      <c r="HZ714" s="102"/>
      <c r="IA714" s="102"/>
      <c r="IB714" s="102"/>
      <c r="IC714" s="102"/>
      <c r="ID714" s="102"/>
      <c r="IE714" s="102"/>
      <c r="IF714" s="102"/>
      <c r="IG714" s="102"/>
      <c r="IH714" s="102"/>
    </row>
    <row r="715" spans="1:242" s="124" customFormat="1" ht="22.5">
      <c r="A715" s="95" t="s">
        <v>2613</v>
      </c>
      <c r="B715" s="110" t="s">
        <v>2614</v>
      </c>
      <c r="C715" s="123"/>
      <c r="D715" s="56">
        <f t="shared" ref="D715:J715" si="600">D716+D720</f>
        <v>0</v>
      </c>
      <c r="E715" s="56">
        <f t="shared" si="600"/>
        <v>981.6</v>
      </c>
      <c r="F715" s="56">
        <f t="shared" si="600"/>
        <v>1361.04</v>
      </c>
      <c r="G715" s="56">
        <f t="shared" si="600"/>
        <v>0</v>
      </c>
      <c r="H715" s="56">
        <f t="shared" si="600"/>
        <v>1253.8599999999999</v>
      </c>
      <c r="I715" s="56">
        <f t="shared" si="600"/>
        <v>871.63333333333321</v>
      </c>
      <c r="J715" s="56">
        <f t="shared" si="600"/>
        <v>708.49777777777763</v>
      </c>
      <c r="K715" s="56">
        <f t="shared" ref="K715:P715" si="601">K716+K720</f>
        <v>944.6637037037035</v>
      </c>
      <c r="L715" s="56">
        <f t="shared" si="601"/>
        <v>841.59827160493808</v>
      </c>
      <c r="M715" s="56">
        <f t="shared" si="601"/>
        <v>831.58658436213966</v>
      </c>
      <c r="N715" s="56">
        <f t="shared" si="601"/>
        <v>872.616186556927</v>
      </c>
      <c r="O715" s="56">
        <f t="shared" si="601"/>
        <v>848.60034750800151</v>
      </c>
      <c r="P715" s="56">
        <f t="shared" si="601"/>
        <v>9515.6962048468213</v>
      </c>
      <c r="HR715" s="122"/>
      <c r="HS715" s="122"/>
      <c r="HT715" s="122"/>
      <c r="HU715" s="122"/>
      <c r="HV715" s="122"/>
      <c r="HW715" s="122"/>
      <c r="HX715" s="122"/>
      <c r="HY715" s="122"/>
      <c r="HZ715" s="122"/>
      <c r="IA715" s="122"/>
      <c r="IB715" s="122"/>
      <c r="IC715" s="122"/>
      <c r="ID715" s="122"/>
      <c r="IE715" s="122"/>
      <c r="IF715" s="122"/>
      <c r="IG715" s="122"/>
      <c r="IH715" s="122"/>
    </row>
    <row r="716" spans="1:242" s="124" customFormat="1" ht="22.5">
      <c r="A716" s="95" t="s">
        <v>2615</v>
      </c>
      <c r="B716" s="110" t="s">
        <v>2614</v>
      </c>
      <c r="C716" s="123"/>
      <c r="D716" s="56">
        <f>D717</f>
        <v>0</v>
      </c>
      <c r="E716" s="56">
        <f t="shared" ref="E716:P717" si="602">E717</f>
        <v>0</v>
      </c>
      <c r="F716" s="56">
        <f t="shared" si="602"/>
        <v>0</v>
      </c>
      <c r="G716" s="56">
        <f t="shared" si="602"/>
        <v>0</v>
      </c>
      <c r="H716" s="56">
        <f t="shared" si="602"/>
        <v>0</v>
      </c>
      <c r="I716" s="56">
        <f t="shared" si="602"/>
        <v>0</v>
      </c>
      <c r="J716" s="56">
        <f t="shared" si="602"/>
        <v>0</v>
      </c>
      <c r="K716" s="56">
        <f t="shared" si="602"/>
        <v>0</v>
      </c>
      <c r="L716" s="56">
        <f t="shared" si="602"/>
        <v>0</v>
      </c>
      <c r="M716" s="56">
        <f t="shared" si="602"/>
        <v>0</v>
      </c>
      <c r="N716" s="56">
        <f t="shared" si="602"/>
        <v>0</v>
      </c>
      <c r="O716" s="56">
        <f t="shared" si="602"/>
        <v>0</v>
      </c>
      <c r="P716" s="56">
        <f t="shared" si="602"/>
        <v>0</v>
      </c>
      <c r="HR716" s="122"/>
      <c r="HS716" s="122"/>
      <c r="HT716" s="122"/>
      <c r="HU716" s="122"/>
      <c r="HV716" s="122"/>
      <c r="HW716" s="122"/>
      <c r="HX716" s="122"/>
      <c r="HY716" s="122"/>
      <c r="HZ716" s="122"/>
      <c r="IA716" s="122"/>
      <c r="IB716" s="122"/>
      <c r="IC716" s="122"/>
      <c r="ID716" s="122"/>
      <c r="IE716" s="122"/>
      <c r="IF716" s="122"/>
      <c r="IG716" s="122"/>
      <c r="IH716" s="122"/>
    </row>
    <row r="717" spans="1:242" s="103" customFormat="1" ht="22.5" customHeight="1">
      <c r="A717" s="95" t="s">
        <v>2616</v>
      </c>
      <c r="B717" s="110" t="s">
        <v>2617</v>
      </c>
      <c r="C717" s="123"/>
      <c r="D717" s="56">
        <f>D718</f>
        <v>0</v>
      </c>
      <c r="E717" s="56">
        <f t="shared" si="602"/>
        <v>0</v>
      </c>
      <c r="F717" s="56">
        <f t="shared" si="602"/>
        <v>0</v>
      </c>
      <c r="G717" s="56">
        <f t="shared" si="602"/>
        <v>0</v>
      </c>
      <c r="H717" s="56">
        <f t="shared" si="602"/>
        <v>0</v>
      </c>
      <c r="I717" s="56">
        <f t="shared" si="602"/>
        <v>0</v>
      </c>
      <c r="J717" s="56">
        <f t="shared" si="602"/>
        <v>0</v>
      </c>
      <c r="K717" s="56">
        <f t="shared" si="602"/>
        <v>0</v>
      </c>
      <c r="L717" s="56">
        <f t="shared" si="602"/>
        <v>0</v>
      </c>
      <c r="M717" s="56">
        <f t="shared" si="602"/>
        <v>0</v>
      </c>
      <c r="N717" s="56">
        <f t="shared" si="602"/>
        <v>0</v>
      </c>
      <c r="O717" s="56">
        <f t="shared" si="602"/>
        <v>0</v>
      </c>
      <c r="P717" s="56">
        <f t="shared" si="602"/>
        <v>0</v>
      </c>
      <c r="HR717" s="102"/>
      <c r="HS717" s="102"/>
      <c r="HT717" s="102"/>
      <c r="HU717" s="102"/>
      <c r="HV717" s="102"/>
      <c r="HW717" s="102"/>
      <c r="HX717" s="102"/>
      <c r="HY717" s="102"/>
      <c r="HZ717" s="102"/>
      <c r="IA717" s="102"/>
      <c r="IB717" s="102"/>
      <c r="IC717" s="102"/>
      <c r="ID717" s="102"/>
      <c r="IE717" s="102"/>
      <c r="IF717" s="102"/>
      <c r="IG717" s="102"/>
      <c r="IH717" s="102"/>
    </row>
    <row r="718" spans="1:242" ht="18" customHeight="1">
      <c r="A718" s="93" t="s">
        <v>2618</v>
      </c>
      <c r="B718" s="98" t="s">
        <v>1236</v>
      </c>
      <c r="C718" s="123" t="s">
        <v>173</v>
      </c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  <c r="AR718" s="102"/>
      <c r="AS718" s="102"/>
      <c r="AT718" s="102"/>
      <c r="AU718" s="102"/>
      <c r="AV718" s="102"/>
      <c r="AW718" s="102"/>
      <c r="AX718" s="102"/>
      <c r="AY718" s="102"/>
      <c r="AZ718" s="102"/>
      <c r="BA718" s="102"/>
      <c r="BB718" s="102"/>
      <c r="BC718" s="102"/>
      <c r="BD718" s="102"/>
      <c r="BE718" s="102"/>
      <c r="BF718" s="102"/>
      <c r="BG718" s="102"/>
      <c r="BH718" s="102"/>
      <c r="BI718" s="102"/>
      <c r="BJ718" s="102"/>
      <c r="BK718" s="102"/>
      <c r="BL718" s="102"/>
      <c r="BM718" s="102"/>
      <c r="BN718" s="102"/>
      <c r="BO718" s="102"/>
      <c r="BP718" s="102"/>
      <c r="BQ718" s="102"/>
      <c r="BR718" s="102"/>
      <c r="BS718" s="102"/>
      <c r="BT718" s="102"/>
      <c r="BU718" s="102"/>
      <c r="BV718" s="102"/>
      <c r="BW718" s="102"/>
      <c r="BX718" s="102"/>
      <c r="BY718" s="102"/>
      <c r="BZ718" s="102"/>
      <c r="CA718" s="102"/>
      <c r="CB718" s="102"/>
      <c r="CC718" s="102"/>
      <c r="CD718" s="102"/>
      <c r="CE718" s="102"/>
      <c r="CF718" s="102"/>
      <c r="CG718" s="102"/>
      <c r="CH718" s="102"/>
      <c r="CI718" s="102"/>
      <c r="CJ718" s="102"/>
      <c r="CK718" s="102"/>
      <c r="CL718" s="102"/>
      <c r="CM718" s="102"/>
      <c r="CN718" s="102"/>
      <c r="CO718" s="102"/>
      <c r="CP718" s="102"/>
      <c r="CQ718" s="102"/>
      <c r="CR718" s="102"/>
      <c r="CS718" s="102"/>
      <c r="CT718" s="102"/>
      <c r="CU718" s="102"/>
      <c r="CV718" s="102"/>
      <c r="CW718" s="102"/>
      <c r="CX718" s="102"/>
      <c r="CY718" s="102"/>
      <c r="CZ718" s="102"/>
      <c r="DA718" s="102"/>
      <c r="DB718" s="102"/>
      <c r="DC718" s="102"/>
      <c r="DD718" s="102"/>
      <c r="DE718" s="102"/>
      <c r="DF718" s="102"/>
      <c r="DG718" s="102"/>
      <c r="DH718" s="102"/>
      <c r="DI718" s="102"/>
      <c r="DJ718" s="102"/>
      <c r="DK718" s="102"/>
      <c r="DL718" s="102"/>
      <c r="DM718" s="102"/>
      <c r="DN718" s="102"/>
      <c r="DO718" s="102"/>
      <c r="DP718" s="102"/>
      <c r="DQ718" s="102"/>
      <c r="DR718" s="102"/>
      <c r="DS718" s="102"/>
      <c r="DT718" s="102"/>
      <c r="DU718" s="102"/>
      <c r="DV718" s="102"/>
      <c r="DW718" s="102"/>
      <c r="DX718" s="102"/>
      <c r="DY718" s="102"/>
      <c r="DZ718" s="102"/>
      <c r="EA718" s="102"/>
      <c r="EB718" s="102"/>
      <c r="EC718" s="102"/>
      <c r="ED718" s="102"/>
      <c r="EE718" s="102"/>
      <c r="EF718" s="102"/>
      <c r="EG718" s="102"/>
      <c r="EH718" s="102"/>
      <c r="EI718" s="102"/>
      <c r="EJ718" s="102"/>
      <c r="EK718" s="102"/>
      <c r="EL718" s="102"/>
      <c r="EM718" s="102"/>
      <c r="EN718" s="102"/>
      <c r="EO718" s="102"/>
      <c r="EP718" s="102"/>
      <c r="EQ718" s="102"/>
      <c r="ER718" s="102"/>
      <c r="ES718" s="102"/>
      <c r="ET718" s="102"/>
      <c r="EU718" s="102"/>
      <c r="EV718" s="102"/>
      <c r="EW718" s="102"/>
      <c r="EX718" s="102"/>
      <c r="EY718" s="102"/>
      <c r="EZ718" s="102"/>
      <c r="FA718" s="102"/>
      <c r="FB718" s="102"/>
      <c r="FC718" s="102"/>
      <c r="FD718" s="102"/>
      <c r="FE718" s="102"/>
      <c r="FF718" s="102"/>
      <c r="FG718" s="102"/>
      <c r="FH718" s="102"/>
      <c r="FI718" s="102"/>
      <c r="FJ718" s="102"/>
      <c r="FK718" s="102"/>
      <c r="FL718" s="102"/>
      <c r="FM718" s="102"/>
      <c r="FN718" s="102"/>
      <c r="FO718" s="102"/>
      <c r="FP718" s="102"/>
      <c r="FQ718" s="102"/>
      <c r="FR718" s="102"/>
      <c r="FS718" s="102"/>
      <c r="FT718" s="102"/>
      <c r="FU718" s="102"/>
      <c r="FV718" s="102"/>
      <c r="FW718" s="102"/>
      <c r="FX718" s="102"/>
      <c r="FY718" s="102"/>
      <c r="FZ718" s="102"/>
      <c r="GA718" s="102"/>
      <c r="GB718" s="102"/>
      <c r="GC718" s="102"/>
      <c r="GD718" s="102"/>
      <c r="GE718" s="102"/>
      <c r="GF718" s="102"/>
      <c r="GG718" s="102"/>
      <c r="GH718" s="102"/>
      <c r="GI718" s="102"/>
      <c r="GJ718" s="102"/>
      <c r="GK718" s="102"/>
      <c r="GL718" s="102"/>
      <c r="GM718" s="102"/>
      <c r="GN718" s="102"/>
      <c r="GO718" s="102"/>
      <c r="GP718" s="102"/>
      <c r="GQ718" s="102"/>
      <c r="GR718" s="102"/>
      <c r="GS718" s="102"/>
      <c r="GT718" s="102"/>
      <c r="GU718" s="102"/>
      <c r="GV718" s="102"/>
      <c r="GW718" s="102"/>
      <c r="GX718" s="102"/>
      <c r="GY718" s="102"/>
      <c r="GZ718" s="102"/>
      <c r="HA718" s="102"/>
      <c r="HB718" s="102"/>
      <c r="HC718" s="102"/>
      <c r="HD718" s="102"/>
      <c r="HE718" s="102"/>
      <c r="HF718" s="102"/>
      <c r="HG718" s="102"/>
      <c r="HH718" s="102"/>
      <c r="HI718" s="102"/>
      <c r="HJ718" s="102"/>
      <c r="HK718" s="102"/>
      <c r="HL718" s="102"/>
      <c r="HM718" s="102"/>
      <c r="HN718" s="102"/>
      <c r="HO718" s="102"/>
      <c r="HP718" s="102"/>
      <c r="HQ718" s="102"/>
    </row>
    <row r="719" spans="1:242" s="103" customFormat="1" ht="17.25" customHeight="1">
      <c r="A719" s="95" t="s">
        <v>3369</v>
      </c>
      <c r="B719" s="110" t="s">
        <v>3368</v>
      </c>
      <c r="C719" s="123"/>
      <c r="D719" s="56">
        <f>D720</f>
        <v>0</v>
      </c>
      <c r="E719" s="56">
        <f t="shared" ref="E719:P719" si="603">E720</f>
        <v>981.6</v>
      </c>
      <c r="F719" s="56">
        <f t="shared" si="603"/>
        <v>1361.04</v>
      </c>
      <c r="G719" s="56">
        <f t="shared" si="603"/>
        <v>0</v>
      </c>
      <c r="H719" s="56">
        <f t="shared" si="603"/>
        <v>1253.8599999999999</v>
      </c>
      <c r="I719" s="56">
        <f t="shared" si="603"/>
        <v>871.63333333333321</v>
      </c>
      <c r="J719" s="56">
        <f t="shared" si="603"/>
        <v>708.49777777777763</v>
      </c>
      <c r="K719" s="56">
        <f t="shared" si="603"/>
        <v>944.6637037037035</v>
      </c>
      <c r="L719" s="56">
        <f t="shared" si="603"/>
        <v>841.59827160493808</v>
      </c>
      <c r="M719" s="56">
        <f t="shared" si="603"/>
        <v>831.58658436213966</v>
      </c>
      <c r="N719" s="56">
        <f t="shared" si="603"/>
        <v>872.616186556927</v>
      </c>
      <c r="O719" s="56">
        <f t="shared" si="603"/>
        <v>848.60034750800151</v>
      </c>
      <c r="P719" s="56">
        <f t="shared" si="603"/>
        <v>9515.6962048468213</v>
      </c>
      <c r="HR719" s="102"/>
      <c r="HS719" s="102"/>
      <c r="HT719" s="102"/>
      <c r="HU719" s="102"/>
      <c r="HV719" s="102"/>
      <c r="HW719" s="102"/>
      <c r="HX719" s="102"/>
      <c r="HY719" s="102"/>
      <c r="HZ719" s="102"/>
      <c r="IA719" s="102"/>
      <c r="IB719" s="102"/>
      <c r="IC719" s="102"/>
      <c r="ID719" s="102"/>
      <c r="IE719" s="102"/>
      <c r="IF719" s="102"/>
      <c r="IG719" s="102"/>
      <c r="IH719" s="102"/>
    </row>
    <row r="720" spans="1:242" s="103" customFormat="1" ht="15.75" customHeight="1">
      <c r="A720" s="95" t="s">
        <v>2619</v>
      </c>
      <c r="B720" s="110" t="s">
        <v>2620</v>
      </c>
      <c r="C720" s="123"/>
      <c r="D720" s="56">
        <f t="shared" ref="D720:J720" si="604">D721+D723</f>
        <v>0</v>
      </c>
      <c r="E720" s="56">
        <f t="shared" si="604"/>
        <v>981.6</v>
      </c>
      <c r="F720" s="56">
        <f t="shared" si="604"/>
        <v>1361.04</v>
      </c>
      <c r="G720" s="56">
        <f t="shared" si="604"/>
        <v>0</v>
      </c>
      <c r="H720" s="56">
        <f t="shared" si="604"/>
        <v>1253.8599999999999</v>
      </c>
      <c r="I720" s="56">
        <f t="shared" si="604"/>
        <v>871.63333333333321</v>
      </c>
      <c r="J720" s="56">
        <f t="shared" si="604"/>
        <v>708.49777777777763</v>
      </c>
      <c r="K720" s="56">
        <f t="shared" ref="K720:P720" si="605">K721+K723</f>
        <v>944.6637037037035</v>
      </c>
      <c r="L720" s="56">
        <f t="shared" si="605"/>
        <v>841.59827160493808</v>
      </c>
      <c r="M720" s="56">
        <f t="shared" si="605"/>
        <v>831.58658436213966</v>
      </c>
      <c r="N720" s="56">
        <f t="shared" si="605"/>
        <v>872.616186556927</v>
      </c>
      <c r="O720" s="56">
        <f t="shared" si="605"/>
        <v>848.60034750800151</v>
      </c>
      <c r="P720" s="56">
        <f t="shared" si="605"/>
        <v>9515.6962048468213</v>
      </c>
      <c r="HR720" s="102"/>
      <c r="HS720" s="102"/>
      <c r="HT720" s="102"/>
      <c r="HU720" s="102"/>
      <c r="HV720" s="102"/>
      <c r="HW720" s="102"/>
      <c r="HX720" s="102"/>
      <c r="HY720" s="102"/>
      <c r="HZ720" s="102"/>
      <c r="IA720" s="102"/>
      <c r="IB720" s="102"/>
      <c r="IC720" s="102"/>
      <c r="ID720" s="102"/>
      <c r="IE720" s="102"/>
      <c r="IF720" s="102"/>
      <c r="IG720" s="102"/>
      <c r="IH720" s="102"/>
    </row>
    <row r="721" spans="1:242" s="103" customFormat="1" ht="15.75" customHeight="1">
      <c r="A721" s="145" t="s">
        <v>2621</v>
      </c>
      <c r="B721" s="146" t="s">
        <v>2622</v>
      </c>
      <c r="C721" s="123"/>
      <c r="D721" s="56">
        <f t="shared" ref="D721:P721" si="606">D722</f>
        <v>0</v>
      </c>
      <c r="E721" s="56">
        <f t="shared" si="606"/>
        <v>981.6</v>
      </c>
      <c r="F721" s="56">
        <f t="shared" si="606"/>
        <v>1361.04</v>
      </c>
      <c r="G721" s="56">
        <f t="shared" si="606"/>
        <v>0</v>
      </c>
      <c r="H721" s="56">
        <f t="shared" si="606"/>
        <v>1253.8599999999999</v>
      </c>
      <c r="I721" s="56">
        <f t="shared" si="606"/>
        <v>871.63333333333321</v>
      </c>
      <c r="J721" s="56">
        <f t="shared" si="606"/>
        <v>708.49777777777763</v>
      </c>
      <c r="K721" s="56">
        <f t="shared" si="606"/>
        <v>944.6637037037035</v>
      </c>
      <c r="L721" s="56">
        <f t="shared" si="606"/>
        <v>841.59827160493808</v>
      </c>
      <c r="M721" s="56">
        <f t="shared" si="606"/>
        <v>831.58658436213966</v>
      </c>
      <c r="N721" s="56">
        <f t="shared" si="606"/>
        <v>872.616186556927</v>
      </c>
      <c r="O721" s="56">
        <f t="shared" si="606"/>
        <v>848.60034750800151</v>
      </c>
      <c r="P721" s="56">
        <f t="shared" si="606"/>
        <v>9515.6962048468213</v>
      </c>
      <c r="HR721" s="102"/>
      <c r="HS721" s="102"/>
      <c r="HT721" s="102"/>
      <c r="HU721" s="102"/>
      <c r="HV721" s="102"/>
      <c r="HW721" s="102"/>
      <c r="HX721" s="102"/>
      <c r="HY721" s="102"/>
      <c r="HZ721" s="102"/>
      <c r="IA721" s="102"/>
      <c r="IB721" s="102"/>
      <c r="IC721" s="102"/>
      <c r="ID721" s="102"/>
      <c r="IE721" s="102"/>
      <c r="IF721" s="102"/>
      <c r="IG721" s="102"/>
      <c r="IH721" s="102"/>
    </row>
    <row r="722" spans="1:242" s="124" customFormat="1" ht="15.75" customHeight="1">
      <c r="A722" s="145" t="s">
        <v>2623</v>
      </c>
      <c r="B722" s="110" t="s">
        <v>1328</v>
      </c>
      <c r="C722" s="123" t="s">
        <v>29</v>
      </c>
      <c r="D722" s="56"/>
      <c r="E722" s="56">
        <v>981.6</v>
      </c>
      <c r="F722" s="56">
        <v>1361.04</v>
      </c>
      <c r="G722" s="56"/>
      <c r="H722" s="56">
        <v>1253.8599999999999</v>
      </c>
      <c r="I722" s="56">
        <f>SUM(F722:H722)/3</f>
        <v>871.63333333333321</v>
      </c>
      <c r="J722" s="56">
        <f t="shared" ref="J722:O722" si="607">SUM(G722:I722)/3</f>
        <v>708.49777777777763</v>
      </c>
      <c r="K722" s="56">
        <f t="shared" si="607"/>
        <v>944.6637037037035</v>
      </c>
      <c r="L722" s="56">
        <f t="shared" si="607"/>
        <v>841.59827160493808</v>
      </c>
      <c r="M722" s="56">
        <f t="shared" si="607"/>
        <v>831.58658436213966</v>
      </c>
      <c r="N722" s="56">
        <f t="shared" si="607"/>
        <v>872.616186556927</v>
      </c>
      <c r="O722" s="56">
        <f t="shared" si="607"/>
        <v>848.60034750800151</v>
      </c>
      <c r="P722" s="58">
        <f t="shared" ref="P722:P724" si="608">SUM(D722:O722)</f>
        <v>9515.6962048468213</v>
      </c>
      <c r="HR722" s="122"/>
      <c r="HS722" s="122"/>
      <c r="HT722" s="122"/>
      <c r="HU722" s="122"/>
      <c r="HV722" s="122"/>
      <c r="HW722" s="122"/>
      <c r="HX722" s="122"/>
      <c r="HY722" s="122"/>
      <c r="HZ722" s="122"/>
      <c r="IA722" s="122"/>
      <c r="IB722" s="122"/>
      <c r="IC722" s="122"/>
      <c r="ID722" s="122"/>
      <c r="IE722" s="122"/>
      <c r="IF722" s="122"/>
      <c r="IG722" s="122"/>
      <c r="IH722" s="122"/>
    </row>
    <row r="723" spans="1:242" s="124" customFormat="1" ht="15.75" customHeight="1">
      <c r="A723" s="145" t="s">
        <v>2624</v>
      </c>
      <c r="B723" s="146" t="s">
        <v>2625</v>
      </c>
      <c r="C723" s="123"/>
      <c r="D723" s="56">
        <f t="shared" ref="D723:P723" si="609">D724</f>
        <v>0</v>
      </c>
      <c r="E723" s="56">
        <f t="shared" si="609"/>
        <v>0</v>
      </c>
      <c r="F723" s="56">
        <f t="shared" si="609"/>
        <v>0</v>
      </c>
      <c r="G723" s="56">
        <f t="shared" si="609"/>
        <v>0</v>
      </c>
      <c r="H723" s="56">
        <f t="shared" si="609"/>
        <v>0</v>
      </c>
      <c r="I723" s="56">
        <f t="shared" si="609"/>
        <v>0</v>
      </c>
      <c r="J723" s="56">
        <f t="shared" si="609"/>
        <v>0</v>
      </c>
      <c r="K723" s="56">
        <f t="shared" si="609"/>
        <v>0</v>
      </c>
      <c r="L723" s="56">
        <f t="shared" si="609"/>
        <v>0</v>
      </c>
      <c r="M723" s="56">
        <f t="shared" si="609"/>
        <v>0</v>
      </c>
      <c r="N723" s="56">
        <f t="shared" si="609"/>
        <v>0</v>
      </c>
      <c r="O723" s="56">
        <f t="shared" si="609"/>
        <v>0</v>
      </c>
      <c r="P723" s="56">
        <f t="shared" si="609"/>
        <v>0</v>
      </c>
      <c r="HR723" s="122"/>
      <c r="HS723" s="122"/>
      <c r="HT723" s="122"/>
      <c r="HU723" s="122"/>
      <c r="HV723" s="122"/>
      <c r="HW723" s="122"/>
      <c r="HX723" s="122"/>
      <c r="HY723" s="122"/>
      <c r="HZ723" s="122"/>
      <c r="IA723" s="122"/>
      <c r="IB723" s="122"/>
      <c r="IC723" s="122"/>
      <c r="ID723" s="122"/>
      <c r="IE723" s="122"/>
      <c r="IF723" s="122"/>
      <c r="IG723" s="122"/>
      <c r="IH723" s="122"/>
    </row>
    <row r="724" spans="1:242" s="20" customFormat="1" ht="15.75" customHeight="1">
      <c r="A724" s="145" t="s">
        <v>2626</v>
      </c>
      <c r="B724" s="110" t="s">
        <v>1328</v>
      </c>
      <c r="C724" s="123" t="s">
        <v>29</v>
      </c>
      <c r="D724" s="56">
        <v>0</v>
      </c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8">
        <f t="shared" si="608"/>
        <v>0</v>
      </c>
      <c r="HR724" s="102"/>
      <c r="HS724" s="102"/>
      <c r="HT724" s="102"/>
      <c r="HU724" s="102"/>
      <c r="HV724" s="102"/>
      <c r="HW724" s="102"/>
      <c r="HX724" s="102"/>
      <c r="HY724" s="102"/>
      <c r="HZ724" s="102"/>
      <c r="IA724" s="102"/>
      <c r="IB724" s="102"/>
      <c r="IC724" s="102"/>
      <c r="ID724" s="102"/>
      <c r="IE724" s="102"/>
      <c r="IF724" s="102"/>
      <c r="IG724" s="102"/>
      <c r="IH724" s="102"/>
    </row>
    <row r="725" spans="1:242" ht="15.75" customHeight="1">
      <c r="A725" s="95" t="s">
        <v>2627</v>
      </c>
      <c r="B725" s="110" t="s">
        <v>2628</v>
      </c>
      <c r="C725" s="123"/>
      <c r="D725" s="56">
        <f t="shared" ref="D725:P725" si="610">D726+D739</f>
        <v>9430.6200000000008</v>
      </c>
      <c r="E725" s="56">
        <f t="shared" si="610"/>
        <v>8244.2000000000007</v>
      </c>
      <c r="F725" s="56">
        <f t="shared" si="610"/>
        <v>41030.050000000003</v>
      </c>
      <c r="G725" s="56">
        <f t="shared" si="610"/>
        <v>16459.46</v>
      </c>
      <c r="H725" s="56">
        <f t="shared" si="610"/>
        <v>-2918.2999999999997</v>
      </c>
      <c r="I725" s="56">
        <f t="shared" si="610"/>
        <v>0</v>
      </c>
      <c r="J725" s="56">
        <f t="shared" si="610"/>
        <v>0</v>
      </c>
      <c r="K725" s="56">
        <f t="shared" si="610"/>
        <v>0</v>
      </c>
      <c r="L725" s="56">
        <f t="shared" si="610"/>
        <v>0</v>
      </c>
      <c r="M725" s="56">
        <f t="shared" si="610"/>
        <v>0</v>
      </c>
      <c r="N725" s="56">
        <f t="shared" si="610"/>
        <v>0</v>
      </c>
      <c r="O725" s="56">
        <f t="shared" si="610"/>
        <v>0</v>
      </c>
      <c r="P725" s="56">
        <f t="shared" si="610"/>
        <v>72246.03</v>
      </c>
    </row>
    <row r="726" spans="1:242" s="103" customFormat="1" ht="15.75" customHeight="1">
      <c r="A726" s="95" t="s">
        <v>2629</v>
      </c>
      <c r="B726" s="110" t="s">
        <v>2630</v>
      </c>
      <c r="C726" s="123"/>
      <c r="D726" s="56">
        <f t="shared" ref="D726:E726" si="611">D727</f>
        <v>9430.6200000000008</v>
      </c>
      <c r="E726" s="56">
        <f t="shared" si="611"/>
        <v>6748.2</v>
      </c>
      <c r="F726" s="56">
        <f>F727</f>
        <v>40013.39</v>
      </c>
      <c r="G726" s="56">
        <f t="shared" ref="G726:P726" si="612">G727</f>
        <v>15819.46</v>
      </c>
      <c r="H726" s="56">
        <f t="shared" si="612"/>
        <v>-5478.32</v>
      </c>
      <c r="I726" s="56">
        <f t="shared" si="612"/>
        <v>0</v>
      </c>
      <c r="J726" s="56">
        <f t="shared" si="612"/>
        <v>0</v>
      </c>
      <c r="K726" s="56">
        <f t="shared" si="612"/>
        <v>0</v>
      </c>
      <c r="L726" s="56">
        <f t="shared" si="612"/>
        <v>0</v>
      </c>
      <c r="M726" s="56">
        <f t="shared" si="612"/>
        <v>0</v>
      </c>
      <c r="N726" s="56">
        <f t="shared" si="612"/>
        <v>0</v>
      </c>
      <c r="O726" s="56">
        <f t="shared" si="612"/>
        <v>0</v>
      </c>
      <c r="P726" s="56">
        <f t="shared" si="612"/>
        <v>66533.350000000006</v>
      </c>
      <c r="HR726" s="102"/>
      <c r="HS726" s="102"/>
      <c r="HT726" s="102"/>
      <c r="HU726" s="102"/>
      <c r="HV726" s="102"/>
      <c r="HW726" s="102"/>
      <c r="HX726" s="102"/>
      <c r="HY726" s="102"/>
      <c r="HZ726" s="102"/>
      <c r="IA726" s="102"/>
      <c r="IB726" s="102"/>
      <c r="IC726" s="102"/>
      <c r="ID726" s="102"/>
      <c r="IE726" s="102"/>
      <c r="IF726" s="102"/>
      <c r="IG726" s="102"/>
      <c r="IH726" s="102"/>
    </row>
    <row r="727" spans="1:242" s="103" customFormat="1" ht="15.75" customHeight="1">
      <c r="A727" s="145" t="s">
        <v>2631</v>
      </c>
      <c r="B727" s="146" t="s">
        <v>2632</v>
      </c>
      <c r="C727" s="123"/>
      <c r="D727" s="56">
        <f t="shared" ref="D727:E727" si="613">D728+D731+D733+D734</f>
        <v>9430.6200000000008</v>
      </c>
      <c r="E727" s="56">
        <f t="shared" si="613"/>
        <v>6748.2</v>
      </c>
      <c r="F727" s="56">
        <f>F728+F731+F733+F734</f>
        <v>40013.39</v>
      </c>
      <c r="G727" s="56">
        <f t="shared" ref="G727:P727" si="614">G728+G731+G733+G734</f>
        <v>15819.46</v>
      </c>
      <c r="H727" s="56">
        <f t="shared" si="614"/>
        <v>-5478.32</v>
      </c>
      <c r="I727" s="56">
        <f t="shared" si="614"/>
        <v>0</v>
      </c>
      <c r="J727" s="56">
        <f t="shared" si="614"/>
        <v>0</v>
      </c>
      <c r="K727" s="56">
        <f t="shared" si="614"/>
        <v>0</v>
      </c>
      <c r="L727" s="56">
        <f t="shared" si="614"/>
        <v>0</v>
      </c>
      <c r="M727" s="56">
        <f t="shared" si="614"/>
        <v>0</v>
      </c>
      <c r="N727" s="56">
        <f t="shared" si="614"/>
        <v>0</v>
      </c>
      <c r="O727" s="56">
        <f t="shared" si="614"/>
        <v>0</v>
      </c>
      <c r="P727" s="56">
        <f t="shared" si="614"/>
        <v>66533.350000000006</v>
      </c>
      <c r="HR727" s="102"/>
      <c r="HS727" s="102"/>
      <c r="HT727" s="102"/>
      <c r="HU727" s="102"/>
      <c r="HV727" s="102"/>
      <c r="HW727" s="102"/>
      <c r="HX727" s="102"/>
      <c r="HY727" s="102"/>
      <c r="HZ727" s="102"/>
      <c r="IA727" s="102"/>
      <c r="IB727" s="102"/>
      <c r="IC727" s="102"/>
      <c r="ID727" s="102"/>
      <c r="IE727" s="102"/>
      <c r="IF727" s="102"/>
      <c r="IG727" s="102"/>
      <c r="IH727" s="102"/>
    </row>
    <row r="728" spans="1:242" s="103" customFormat="1" ht="15.75" customHeight="1">
      <c r="A728" s="145" t="s">
        <v>2633</v>
      </c>
      <c r="B728" s="146" t="s">
        <v>2634</v>
      </c>
      <c r="C728" s="123"/>
      <c r="D728" s="56">
        <f t="shared" ref="D728:I728" si="615">SUM(D729:D730)</f>
        <v>0</v>
      </c>
      <c r="E728" s="56">
        <f t="shared" si="615"/>
        <v>0</v>
      </c>
      <c r="F728" s="56">
        <f>SUM(F729:F730)</f>
        <v>0</v>
      </c>
      <c r="G728" s="56">
        <f>SUM(G729:G730)</f>
        <v>0</v>
      </c>
      <c r="H728" s="56">
        <f t="shared" si="615"/>
        <v>0</v>
      </c>
      <c r="I728" s="56">
        <f t="shared" si="615"/>
        <v>0</v>
      </c>
      <c r="J728" s="56">
        <f t="shared" ref="J728:P728" si="616">SUM(J729:J730)</f>
        <v>0</v>
      </c>
      <c r="K728" s="56">
        <f t="shared" si="616"/>
        <v>0</v>
      </c>
      <c r="L728" s="56">
        <f t="shared" si="616"/>
        <v>0</v>
      </c>
      <c r="M728" s="56">
        <f t="shared" si="616"/>
        <v>0</v>
      </c>
      <c r="N728" s="56">
        <f t="shared" si="616"/>
        <v>0</v>
      </c>
      <c r="O728" s="56">
        <f t="shared" si="616"/>
        <v>0</v>
      </c>
      <c r="P728" s="56">
        <f t="shared" si="616"/>
        <v>0</v>
      </c>
      <c r="HR728" s="102"/>
      <c r="HS728" s="102"/>
      <c r="HT728" s="102"/>
      <c r="HU728" s="102"/>
      <c r="HV728" s="102"/>
      <c r="HW728" s="102"/>
      <c r="HX728" s="102"/>
      <c r="HY728" s="102"/>
      <c r="HZ728" s="102"/>
      <c r="IA728" s="102"/>
      <c r="IB728" s="102"/>
      <c r="IC728" s="102"/>
      <c r="ID728" s="102"/>
      <c r="IE728" s="102"/>
      <c r="IF728" s="102"/>
      <c r="IG728" s="102"/>
      <c r="IH728" s="102"/>
    </row>
    <row r="729" spans="1:242" s="103" customFormat="1" ht="15.75" customHeight="1">
      <c r="A729" s="93" t="s">
        <v>2635</v>
      </c>
      <c r="B729" s="111" t="s">
        <v>1334</v>
      </c>
      <c r="C729" s="123" t="s">
        <v>173</v>
      </c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>
        <f t="shared" ref="P729:P738" si="617">SUM(D729:O729)</f>
        <v>0</v>
      </c>
      <c r="HR729" s="102"/>
      <c r="HS729" s="102"/>
      <c r="HT729" s="102"/>
      <c r="HU729" s="102"/>
      <c r="HV729" s="102"/>
      <c r="HW729" s="102"/>
      <c r="HX729" s="102"/>
      <c r="HY729" s="102"/>
      <c r="HZ729" s="102"/>
      <c r="IA729" s="102"/>
      <c r="IB729" s="102"/>
      <c r="IC729" s="102"/>
      <c r="ID729" s="102"/>
      <c r="IE729" s="102"/>
      <c r="IF729" s="102"/>
      <c r="IG729" s="102"/>
      <c r="IH729" s="102"/>
    </row>
    <row r="730" spans="1:242" ht="15.75" customHeight="1">
      <c r="A730" s="93" t="s">
        <v>2636</v>
      </c>
      <c r="B730" s="111" t="s">
        <v>1589</v>
      </c>
      <c r="C730" s="123" t="s">
        <v>173</v>
      </c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>
        <f t="shared" si="617"/>
        <v>0</v>
      </c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102"/>
      <c r="AJ730" s="102"/>
      <c r="AK730" s="102"/>
      <c r="AL730" s="102"/>
      <c r="AM730" s="102"/>
      <c r="AN730" s="102"/>
      <c r="AO730" s="102"/>
      <c r="AP730" s="102"/>
      <c r="AQ730" s="102"/>
      <c r="AR730" s="102"/>
      <c r="AS730" s="102"/>
      <c r="AT730" s="102"/>
      <c r="AU730" s="102"/>
      <c r="AV730" s="102"/>
      <c r="AW730" s="102"/>
      <c r="AX730" s="102"/>
      <c r="AY730" s="102"/>
      <c r="AZ730" s="102"/>
      <c r="BA730" s="102"/>
      <c r="BB730" s="102"/>
      <c r="BC730" s="102"/>
      <c r="BD730" s="102"/>
      <c r="BE730" s="102"/>
      <c r="BF730" s="102"/>
      <c r="BG730" s="102"/>
      <c r="BH730" s="102"/>
      <c r="BI730" s="102"/>
      <c r="BJ730" s="102"/>
      <c r="BK730" s="102"/>
      <c r="BL730" s="102"/>
      <c r="BM730" s="102"/>
      <c r="BN730" s="102"/>
      <c r="BO730" s="102"/>
      <c r="BP730" s="102"/>
      <c r="BQ730" s="102"/>
      <c r="BR730" s="102"/>
      <c r="BS730" s="102"/>
      <c r="BT730" s="102"/>
      <c r="BU730" s="102"/>
      <c r="BV730" s="102"/>
      <c r="BW730" s="102"/>
      <c r="BX730" s="102"/>
      <c r="BY730" s="102"/>
      <c r="BZ730" s="102"/>
      <c r="CA730" s="102"/>
      <c r="CB730" s="102"/>
      <c r="CC730" s="102"/>
      <c r="CD730" s="102"/>
      <c r="CE730" s="102"/>
      <c r="CF730" s="102"/>
      <c r="CG730" s="102"/>
      <c r="CH730" s="102"/>
      <c r="CI730" s="102"/>
      <c r="CJ730" s="102"/>
      <c r="CK730" s="102"/>
      <c r="CL730" s="102"/>
      <c r="CM730" s="102"/>
      <c r="CN730" s="102"/>
      <c r="CO730" s="102"/>
      <c r="CP730" s="102"/>
      <c r="CQ730" s="102"/>
      <c r="CR730" s="102"/>
      <c r="CS730" s="102"/>
      <c r="CT730" s="102"/>
      <c r="CU730" s="102"/>
      <c r="CV730" s="102"/>
      <c r="CW730" s="102"/>
      <c r="CX730" s="102"/>
      <c r="CY730" s="102"/>
      <c r="CZ730" s="102"/>
      <c r="DA730" s="102"/>
      <c r="DB730" s="102"/>
      <c r="DC730" s="102"/>
      <c r="DD730" s="102"/>
      <c r="DE730" s="102"/>
      <c r="DF730" s="102"/>
      <c r="DG730" s="102"/>
      <c r="DH730" s="102"/>
      <c r="DI730" s="102"/>
      <c r="DJ730" s="102"/>
      <c r="DK730" s="102"/>
      <c r="DL730" s="102"/>
      <c r="DM730" s="102"/>
      <c r="DN730" s="102"/>
      <c r="DO730" s="102"/>
      <c r="DP730" s="102"/>
      <c r="DQ730" s="102"/>
      <c r="DR730" s="102"/>
      <c r="DS730" s="102"/>
      <c r="DT730" s="102"/>
      <c r="DU730" s="102"/>
      <c r="DV730" s="102"/>
      <c r="DW730" s="102"/>
      <c r="DX730" s="102"/>
      <c r="DY730" s="102"/>
      <c r="DZ730" s="102"/>
      <c r="EA730" s="102"/>
      <c r="EB730" s="102"/>
      <c r="EC730" s="102"/>
      <c r="ED730" s="102"/>
      <c r="EE730" s="102"/>
      <c r="EF730" s="102"/>
      <c r="EG730" s="102"/>
      <c r="EH730" s="102"/>
      <c r="EI730" s="102"/>
      <c r="EJ730" s="102"/>
      <c r="EK730" s="102"/>
      <c r="EL730" s="102"/>
      <c r="EM730" s="102"/>
      <c r="EN730" s="102"/>
      <c r="EO730" s="102"/>
      <c r="EP730" s="102"/>
      <c r="EQ730" s="102"/>
      <c r="ER730" s="102"/>
      <c r="ES730" s="102"/>
      <c r="ET730" s="102"/>
      <c r="EU730" s="102"/>
      <c r="EV730" s="102"/>
      <c r="EW730" s="102"/>
      <c r="EX730" s="102"/>
      <c r="EY730" s="102"/>
      <c r="EZ730" s="102"/>
      <c r="FA730" s="102"/>
      <c r="FB730" s="102"/>
      <c r="FC730" s="102"/>
      <c r="FD730" s="102"/>
      <c r="FE730" s="102"/>
      <c r="FF730" s="102"/>
      <c r="FG730" s="102"/>
      <c r="FH730" s="102"/>
      <c r="FI730" s="102"/>
      <c r="FJ730" s="102"/>
      <c r="FK730" s="102"/>
      <c r="FL730" s="102"/>
      <c r="FM730" s="102"/>
      <c r="FN730" s="102"/>
      <c r="FO730" s="102"/>
      <c r="FP730" s="102"/>
      <c r="FQ730" s="102"/>
      <c r="FR730" s="102"/>
      <c r="FS730" s="102"/>
      <c r="FT730" s="102"/>
      <c r="FU730" s="102"/>
      <c r="FV730" s="102"/>
      <c r="FW730" s="102"/>
      <c r="FX730" s="102"/>
      <c r="FY730" s="102"/>
      <c r="FZ730" s="102"/>
      <c r="GA730" s="102"/>
      <c r="GB730" s="102"/>
      <c r="GC730" s="102"/>
      <c r="GD730" s="102"/>
      <c r="GE730" s="102"/>
      <c r="GF730" s="102"/>
      <c r="GG730" s="102"/>
      <c r="GH730" s="102"/>
      <c r="GI730" s="102"/>
      <c r="GJ730" s="102"/>
      <c r="GK730" s="102"/>
      <c r="GL730" s="102"/>
      <c r="GM730" s="102"/>
      <c r="GN730" s="102"/>
      <c r="GO730" s="102"/>
      <c r="GP730" s="102"/>
      <c r="GQ730" s="102"/>
      <c r="GR730" s="102"/>
      <c r="GS730" s="102"/>
      <c r="GT730" s="102"/>
      <c r="GU730" s="102"/>
      <c r="GV730" s="102"/>
      <c r="GW730" s="102"/>
      <c r="GX730" s="102"/>
      <c r="GY730" s="102"/>
      <c r="GZ730" s="102"/>
      <c r="HA730" s="102"/>
      <c r="HB730" s="102"/>
      <c r="HC730" s="102"/>
      <c r="HD730" s="102"/>
      <c r="HE730" s="102"/>
      <c r="HF730" s="102"/>
      <c r="HG730" s="102"/>
      <c r="HH730" s="102"/>
      <c r="HI730" s="102"/>
      <c r="HJ730" s="102"/>
      <c r="HK730" s="102"/>
      <c r="HL730" s="102"/>
      <c r="HM730" s="102"/>
      <c r="HN730" s="102"/>
      <c r="HO730" s="102"/>
      <c r="HP730" s="102"/>
      <c r="HQ730" s="102"/>
    </row>
    <row r="731" spans="1:242" ht="15.75" customHeight="1">
      <c r="A731" s="145" t="s">
        <v>2637</v>
      </c>
      <c r="B731" s="146" t="s">
        <v>2638</v>
      </c>
      <c r="C731" s="123"/>
      <c r="D731" s="56">
        <f t="shared" ref="D731:P731" si="618">D732</f>
        <v>0</v>
      </c>
      <c r="E731" s="56">
        <f>E732</f>
        <v>0</v>
      </c>
      <c r="F731" s="56">
        <f>F732</f>
        <v>0</v>
      </c>
      <c r="G731" s="56">
        <f t="shared" si="618"/>
        <v>0</v>
      </c>
      <c r="H731" s="56">
        <f t="shared" si="618"/>
        <v>0</v>
      </c>
      <c r="I731" s="56">
        <f t="shared" si="618"/>
        <v>0</v>
      </c>
      <c r="J731" s="56">
        <f t="shared" si="618"/>
        <v>0</v>
      </c>
      <c r="K731" s="56">
        <f t="shared" si="618"/>
        <v>0</v>
      </c>
      <c r="L731" s="56">
        <f t="shared" si="618"/>
        <v>0</v>
      </c>
      <c r="M731" s="56">
        <f t="shared" si="618"/>
        <v>0</v>
      </c>
      <c r="N731" s="56">
        <f t="shared" si="618"/>
        <v>0</v>
      </c>
      <c r="O731" s="56">
        <f t="shared" si="618"/>
        <v>0</v>
      </c>
      <c r="P731" s="56">
        <f t="shared" si="618"/>
        <v>0</v>
      </c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  <c r="AR731" s="102"/>
      <c r="AS731" s="102"/>
      <c r="AT731" s="102"/>
      <c r="AU731" s="102"/>
      <c r="AV731" s="102"/>
      <c r="AW731" s="102"/>
      <c r="AX731" s="102"/>
      <c r="AY731" s="102"/>
      <c r="AZ731" s="102"/>
      <c r="BA731" s="102"/>
      <c r="BB731" s="102"/>
      <c r="BC731" s="102"/>
      <c r="BD731" s="102"/>
      <c r="BE731" s="102"/>
      <c r="BF731" s="102"/>
      <c r="BG731" s="102"/>
      <c r="BH731" s="102"/>
      <c r="BI731" s="102"/>
      <c r="BJ731" s="102"/>
      <c r="BK731" s="102"/>
      <c r="BL731" s="102"/>
      <c r="BM731" s="102"/>
      <c r="BN731" s="102"/>
      <c r="BO731" s="102"/>
      <c r="BP731" s="102"/>
      <c r="BQ731" s="102"/>
      <c r="BR731" s="102"/>
      <c r="BS731" s="102"/>
      <c r="BT731" s="102"/>
      <c r="BU731" s="102"/>
      <c r="BV731" s="102"/>
      <c r="BW731" s="102"/>
      <c r="BX731" s="102"/>
      <c r="BY731" s="102"/>
      <c r="BZ731" s="102"/>
      <c r="CA731" s="102"/>
      <c r="CB731" s="102"/>
      <c r="CC731" s="102"/>
      <c r="CD731" s="102"/>
      <c r="CE731" s="102"/>
      <c r="CF731" s="102"/>
      <c r="CG731" s="102"/>
      <c r="CH731" s="102"/>
      <c r="CI731" s="102"/>
      <c r="CJ731" s="102"/>
      <c r="CK731" s="102"/>
      <c r="CL731" s="102"/>
      <c r="CM731" s="102"/>
      <c r="CN731" s="102"/>
      <c r="CO731" s="102"/>
      <c r="CP731" s="102"/>
      <c r="CQ731" s="102"/>
      <c r="CR731" s="102"/>
      <c r="CS731" s="102"/>
      <c r="CT731" s="102"/>
      <c r="CU731" s="102"/>
      <c r="CV731" s="102"/>
      <c r="CW731" s="102"/>
      <c r="CX731" s="102"/>
      <c r="CY731" s="102"/>
      <c r="CZ731" s="102"/>
      <c r="DA731" s="102"/>
      <c r="DB731" s="102"/>
      <c r="DC731" s="102"/>
      <c r="DD731" s="102"/>
      <c r="DE731" s="102"/>
      <c r="DF731" s="102"/>
      <c r="DG731" s="102"/>
      <c r="DH731" s="102"/>
      <c r="DI731" s="102"/>
      <c r="DJ731" s="102"/>
      <c r="DK731" s="102"/>
      <c r="DL731" s="102"/>
      <c r="DM731" s="102"/>
      <c r="DN731" s="102"/>
      <c r="DO731" s="102"/>
      <c r="DP731" s="102"/>
      <c r="DQ731" s="102"/>
      <c r="DR731" s="102"/>
      <c r="DS731" s="102"/>
      <c r="DT731" s="102"/>
      <c r="DU731" s="102"/>
      <c r="DV731" s="102"/>
      <c r="DW731" s="102"/>
      <c r="DX731" s="102"/>
      <c r="DY731" s="102"/>
      <c r="DZ731" s="102"/>
      <c r="EA731" s="102"/>
      <c r="EB731" s="102"/>
      <c r="EC731" s="102"/>
      <c r="ED731" s="102"/>
      <c r="EE731" s="102"/>
      <c r="EF731" s="102"/>
      <c r="EG731" s="102"/>
      <c r="EH731" s="102"/>
      <c r="EI731" s="102"/>
      <c r="EJ731" s="102"/>
      <c r="EK731" s="102"/>
      <c r="EL731" s="102"/>
      <c r="EM731" s="102"/>
      <c r="EN731" s="102"/>
      <c r="EO731" s="102"/>
      <c r="EP731" s="102"/>
      <c r="EQ731" s="102"/>
      <c r="ER731" s="102"/>
      <c r="ES731" s="102"/>
      <c r="ET731" s="102"/>
      <c r="EU731" s="102"/>
      <c r="EV731" s="102"/>
      <c r="EW731" s="102"/>
      <c r="EX731" s="102"/>
      <c r="EY731" s="102"/>
      <c r="EZ731" s="102"/>
      <c r="FA731" s="102"/>
      <c r="FB731" s="102"/>
      <c r="FC731" s="102"/>
      <c r="FD731" s="102"/>
      <c r="FE731" s="102"/>
      <c r="FF731" s="102"/>
      <c r="FG731" s="102"/>
      <c r="FH731" s="102"/>
      <c r="FI731" s="102"/>
      <c r="FJ731" s="102"/>
      <c r="FK731" s="102"/>
      <c r="FL731" s="102"/>
      <c r="FM731" s="102"/>
      <c r="FN731" s="102"/>
      <c r="FO731" s="102"/>
      <c r="FP731" s="102"/>
      <c r="FQ731" s="102"/>
      <c r="FR731" s="102"/>
      <c r="FS731" s="102"/>
      <c r="FT731" s="102"/>
      <c r="FU731" s="102"/>
      <c r="FV731" s="102"/>
      <c r="FW731" s="102"/>
      <c r="FX731" s="102"/>
      <c r="FY731" s="102"/>
      <c r="FZ731" s="102"/>
      <c r="GA731" s="102"/>
      <c r="GB731" s="102"/>
      <c r="GC731" s="102"/>
      <c r="GD731" s="102"/>
      <c r="GE731" s="102"/>
      <c r="GF731" s="102"/>
      <c r="GG731" s="102"/>
      <c r="GH731" s="102"/>
      <c r="GI731" s="102"/>
      <c r="GJ731" s="102"/>
      <c r="GK731" s="102"/>
      <c r="GL731" s="102"/>
      <c r="GM731" s="102"/>
      <c r="GN731" s="102"/>
      <c r="GO731" s="102"/>
      <c r="GP731" s="102"/>
      <c r="GQ731" s="102"/>
      <c r="GR731" s="102"/>
      <c r="GS731" s="102"/>
      <c r="GT731" s="102"/>
      <c r="GU731" s="102"/>
      <c r="GV731" s="102"/>
      <c r="GW731" s="102"/>
      <c r="GX731" s="102"/>
      <c r="GY731" s="102"/>
      <c r="GZ731" s="102"/>
      <c r="HA731" s="102"/>
      <c r="HB731" s="102"/>
      <c r="HC731" s="102"/>
      <c r="HD731" s="102"/>
      <c r="HE731" s="102"/>
      <c r="HF731" s="102"/>
      <c r="HG731" s="102"/>
      <c r="HH731" s="102"/>
      <c r="HI731" s="102"/>
      <c r="HJ731" s="102"/>
      <c r="HK731" s="102"/>
      <c r="HL731" s="102"/>
      <c r="HM731" s="102"/>
      <c r="HN731" s="102"/>
      <c r="HO731" s="102"/>
      <c r="HP731" s="102"/>
      <c r="HQ731" s="102"/>
    </row>
    <row r="732" spans="1:242" s="103" customFormat="1" ht="15.75" customHeight="1">
      <c r="A732" s="93" t="s">
        <v>2639</v>
      </c>
      <c r="B732" s="111" t="s">
        <v>1336</v>
      </c>
      <c r="C732" s="123" t="s">
        <v>173</v>
      </c>
      <c r="D732" s="56"/>
      <c r="E732" s="56"/>
      <c r="F732" s="56"/>
      <c r="G732" s="58"/>
      <c r="H732" s="58"/>
      <c r="I732" s="58"/>
      <c r="J732" s="58"/>
      <c r="K732" s="58"/>
      <c r="L732" s="58"/>
      <c r="M732" s="58"/>
      <c r="N732" s="58"/>
      <c r="O732" s="58"/>
      <c r="P732" s="58">
        <f t="shared" si="617"/>
        <v>0</v>
      </c>
      <c r="HR732" s="102"/>
      <c r="HS732" s="102"/>
      <c r="HT732" s="102"/>
      <c r="HU732" s="102"/>
      <c r="HV732" s="102"/>
      <c r="HW732" s="102"/>
      <c r="HX732" s="102"/>
      <c r="HY732" s="102"/>
      <c r="HZ732" s="102"/>
      <c r="IA732" s="102"/>
      <c r="IB732" s="102"/>
      <c r="IC732" s="102"/>
      <c r="ID732" s="102"/>
      <c r="IE732" s="102"/>
      <c r="IF732" s="102"/>
      <c r="IG732" s="102"/>
      <c r="IH732" s="102"/>
    </row>
    <row r="733" spans="1:242" s="103" customFormat="1" ht="15.75" customHeight="1">
      <c r="A733" s="93" t="s">
        <v>3209</v>
      </c>
      <c r="B733" s="111" t="s">
        <v>3210</v>
      </c>
      <c r="C733" s="123" t="s">
        <v>1987</v>
      </c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8">
        <f t="shared" si="617"/>
        <v>0</v>
      </c>
      <c r="HR733" s="102"/>
      <c r="HS733" s="102"/>
      <c r="HT733" s="102"/>
      <c r="HU733" s="102"/>
      <c r="HV733" s="102"/>
      <c r="HW733" s="102"/>
      <c r="HX733" s="102"/>
      <c r="HY733" s="102"/>
      <c r="HZ733" s="102"/>
      <c r="IA733" s="102"/>
      <c r="IB733" s="102"/>
      <c r="IC733" s="102"/>
      <c r="ID733" s="102"/>
      <c r="IE733" s="102"/>
      <c r="IF733" s="102"/>
      <c r="IG733" s="102"/>
      <c r="IH733" s="102"/>
    </row>
    <row r="734" spans="1:242" ht="15.75" customHeight="1">
      <c r="A734" s="93" t="s">
        <v>2642</v>
      </c>
      <c r="B734" s="111" t="s">
        <v>3434</v>
      </c>
      <c r="C734" s="123"/>
      <c r="D734" s="56">
        <f>SUM(D735:D738)</f>
        <v>9430.6200000000008</v>
      </c>
      <c r="E734" s="56">
        <f t="shared" ref="E734:P734" si="619">SUM(E735:E738)</f>
        <v>6748.2</v>
      </c>
      <c r="F734" s="56">
        <f>SUM(F735:F738)</f>
        <v>40013.39</v>
      </c>
      <c r="G734" s="56">
        <f t="shared" si="619"/>
        <v>15819.46</v>
      </c>
      <c r="H734" s="56">
        <f t="shared" si="619"/>
        <v>-5478.32</v>
      </c>
      <c r="I734" s="56">
        <f t="shared" si="619"/>
        <v>0</v>
      </c>
      <c r="J734" s="56">
        <f t="shared" si="619"/>
        <v>0</v>
      </c>
      <c r="K734" s="56">
        <f t="shared" si="619"/>
        <v>0</v>
      </c>
      <c r="L734" s="56">
        <f t="shared" si="619"/>
        <v>0</v>
      </c>
      <c r="M734" s="56">
        <f t="shared" si="619"/>
        <v>0</v>
      </c>
      <c r="N734" s="56">
        <f t="shared" si="619"/>
        <v>0</v>
      </c>
      <c r="O734" s="56">
        <f t="shared" si="619"/>
        <v>0</v>
      </c>
      <c r="P734" s="56">
        <f t="shared" si="619"/>
        <v>66533.350000000006</v>
      </c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02"/>
      <c r="BC734" s="102"/>
      <c r="BD734" s="102"/>
      <c r="BE734" s="102"/>
      <c r="BF734" s="102"/>
      <c r="BG734" s="102"/>
      <c r="BH734" s="102"/>
      <c r="BI734" s="102"/>
      <c r="BJ734" s="102"/>
      <c r="BK734" s="102"/>
      <c r="BL734" s="102"/>
      <c r="BM734" s="102"/>
      <c r="BN734" s="102"/>
      <c r="BO734" s="102"/>
      <c r="BP734" s="102"/>
      <c r="BQ734" s="102"/>
      <c r="BR734" s="102"/>
      <c r="BS734" s="102"/>
      <c r="BT734" s="102"/>
      <c r="BU734" s="102"/>
      <c r="BV734" s="102"/>
      <c r="BW734" s="102"/>
      <c r="BX734" s="102"/>
      <c r="BY734" s="102"/>
      <c r="BZ734" s="102"/>
      <c r="CA734" s="102"/>
      <c r="CB734" s="102"/>
      <c r="CC734" s="102"/>
      <c r="CD734" s="102"/>
      <c r="CE734" s="102"/>
      <c r="CF734" s="102"/>
      <c r="CG734" s="102"/>
      <c r="CH734" s="102"/>
      <c r="CI734" s="102"/>
      <c r="CJ734" s="102"/>
      <c r="CK734" s="102"/>
      <c r="CL734" s="102"/>
      <c r="CM734" s="102"/>
      <c r="CN734" s="102"/>
      <c r="CO734" s="102"/>
      <c r="CP734" s="102"/>
      <c r="CQ734" s="102"/>
      <c r="CR734" s="102"/>
      <c r="CS734" s="102"/>
      <c r="CT734" s="102"/>
      <c r="CU734" s="102"/>
      <c r="CV734" s="102"/>
      <c r="CW734" s="102"/>
      <c r="CX734" s="102"/>
      <c r="CY734" s="102"/>
      <c r="CZ734" s="102"/>
      <c r="DA734" s="102"/>
      <c r="DB734" s="102"/>
      <c r="DC734" s="102"/>
      <c r="DD734" s="102"/>
      <c r="DE734" s="102"/>
      <c r="DF734" s="102"/>
      <c r="DG734" s="102"/>
      <c r="DH734" s="102"/>
      <c r="DI734" s="102"/>
      <c r="DJ734" s="102"/>
      <c r="DK734" s="102"/>
      <c r="DL734" s="102"/>
      <c r="DM734" s="102"/>
      <c r="DN734" s="102"/>
      <c r="DO734" s="102"/>
      <c r="DP734" s="102"/>
      <c r="DQ734" s="102"/>
      <c r="DR734" s="102"/>
      <c r="DS734" s="102"/>
      <c r="DT734" s="102"/>
      <c r="DU734" s="102"/>
      <c r="DV734" s="102"/>
      <c r="DW734" s="102"/>
      <c r="DX734" s="102"/>
      <c r="DY734" s="102"/>
      <c r="DZ734" s="102"/>
      <c r="EA734" s="102"/>
      <c r="EB734" s="102"/>
      <c r="EC734" s="102"/>
      <c r="ED734" s="102"/>
      <c r="EE734" s="102"/>
      <c r="EF734" s="102"/>
      <c r="EG734" s="102"/>
      <c r="EH734" s="102"/>
      <c r="EI734" s="102"/>
      <c r="EJ734" s="102"/>
      <c r="EK734" s="102"/>
      <c r="EL734" s="102"/>
      <c r="EM734" s="102"/>
      <c r="EN734" s="102"/>
      <c r="EO734" s="102"/>
      <c r="EP734" s="102"/>
      <c r="EQ734" s="102"/>
      <c r="ER734" s="102"/>
      <c r="ES734" s="102"/>
      <c r="ET734" s="102"/>
      <c r="EU734" s="102"/>
      <c r="EV734" s="102"/>
      <c r="EW734" s="102"/>
      <c r="EX734" s="102"/>
      <c r="EY734" s="102"/>
      <c r="EZ734" s="102"/>
      <c r="FA734" s="102"/>
      <c r="FB734" s="102"/>
      <c r="FC734" s="102"/>
      <c r="FD734" s="102"/>
      <c r="FE734" s="102"/>
      <c r="FF734" s="102"/>
      <c r="FG734" s="102"/>
      <c r="FH734" s="102"/>
      <c r="FI734" s="102"/>
      <c r="FJ734" s="102"/>
      <c r="FK734" s="102"/>
      <c r="FL734" s="102"/>
      <c r="FM734" s="102"/>
      <c r="FN734" s="102"/>
      <c r="FO734" s="102"/>
      <c r="FP734" s="102"/>
      <c r="FQ734" s="102"/>
      <c r="FR734" s="102"/>
      <c r="FS734" s="102"/>
      <c r="FT734" s="102"/>
      <c r="FU734" s="102"/>
      <c r="FV734" s="102"/>
      <c r="FW734" s="102"/>
      <c r="FX734" s="102"/>
      <c r="FY734" s="102"/>
      <c r="FZ734" s="102"/>
      <c r="GA734" s="102"/>
      <c r="GB734" s="102"/>
      <c r="GC734" s="102"/>
      <c r="GD734" s="102"/>
      <c r="GE734" s="102"/>
      <c r="GF734" s="102"/>
      <c r="GG734" s="102"/>
      <c r="GH734" s="102"/>
      <c r="GI734" s="102"/>
      <c r="GJ734" s="102"/>
      <c r="GK734" s="102"/>
      <c r="GL734" s="102"/>
      <c r="GM734" s="102"/>
      <c r="GN734" s="102"/>
      <c r="GO734" s="102"/>
      <c r="GP734" s="102"/>
      <c r="GQ734" s="102"/>
      <c r="GR734" s="102"/>
      <c r="GS734" s="102"/>
      <c r="GT734" s="102"/>
      <c r="GU734" s="102"/>
      <c r="GV734" s="102"/>
      <c r="GW734" s="102"/>
      <c r="GX734" s="102"/>
      <c r="GY734" s="102"/>
      <c r="GZ734" s="102"/>
      <c r="HA734" s="102"/>
      <c r="HB734" s="102"/>
      <c r="HC734" s="102"/>
      <c r="HD734" s="102"/>
      <c r="HE734" s="102"/>
      <c r="HF734" s="102"/>
      <c r="HG734" s="102"/>
      <c r="HH734" s="102"/>
      <c r="HI734" s="102"/>
      <c r="HJ734" s="102"/>
      <c r="HK734" s="102"/>
      <c r="HL734" s="102"/>
      <c r="HM734" s="102"/>
      <c r="HN734" s="102"/>
      <c r="HO734" s="102"/>
      <c r="HP734" s="102"/>
      <c r="HQ734" s="102"/>
    </row>
    <row r="735" spans="1:242" ht="15.75" customHeight="1">
      <c r="A735" s="93" t="s">
        <v>3431</v>
      </c>
      <c r="B735" s="111" t="s">
        <v>2651</v>
      </c>
      <c r="C735" s="123" t="s">
        <v>471</v>
      </c>
      <c r="D735" s="56">
        <v>0</v>
      </c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8">
        <f t="shared" si="617"/>
        <v>0</v>
      </c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  <c r="BD735" s="102"/>
      <c r="BE735" s="102"/>
      <c r="BF735" s="102"/>
      <c r="BG735" s="102"/>
      <c r="BH735" s="102"/>
      <c r="BI735" s="102"/>
      <c r="BJ735" s="102"/>
      <c r="BK735" s="102"/>
      <c r="BL735" s="102"/>
      <c r="BM735" s="102"/>
      <c r="BN735" s="102"/>
      <c r="BO735" s="102"/>
      <c r="BP735" s="102"/>
      <c r="BQ735" s="102"/>
      <c r="BR735" s="102"/>
      <c r="BS735" s="102"/>
      <c r="BT735" s="102"/>
      <c r="BU735" s="102"/>
      <c r="BV735" s="102"/>
      <c r="BW735" s="102"/>
      <c r="BX735" s="102"/>
      <c r="BY735" s="102"/>
      <c r="BZ735" s="102"/>
      <c r="CA735" s="102"/>
      <c r="CB735" s="102"/>
      <c r="CC735" s="102"/>
      <c r="CD735" s="102"/>
      <c r="CE735" s="102"/>
      <c r="CF735" s="102"/>
      <c r="CG735" s="102"/>
      <c r="CH735" s="102"/>
      <c r="CI735" s="102"/>
      <c r="CJ735" s="102"/>
      <c r="CK735" s="102"/>
      <c r="CL735" s="102"/>
      <c r="CM735" s="102"/>
      <c r="CN735" s="102"/>
      <c r="CO735" s="102"/>
      <c r="CP735" s="102"/>
      <c r="CQ735" s="102"/>
      <c r="CR735" s="102"/>
      <c r="CS735" s="102"/>
      <c r="CT735" s="102"/>
      <c r="CU735" s="102"/>
      <c r="CV735" s="102"/>
      <c r="CW735" s="102"/>
      <c r="CX735" s="102"/>
      <c r="CY735" s="102"/>
      <c r="CZ735" s="102"/>
      <c r="DA735" s="102"/>
      <c r="DB735" s="102"/>
      <c r="DC735" s="102"/>
      <c r="DD735" s="102"/>
      <c r="DE735" s="102"/>
      <c r="DF735" s="102"/>
      <c r="DG735" s="102"/>
      <c r="DH735" s="102"/>
      <c r="DI735" s="102"/>
      <c r="DJ735" s="102"/>
      <c r="DK735" s="102"/>
      <c r="DL735" s="102"/>
      <c r="DM735" s="102"/>
      <c r="DN735" s="102"/>
      <c r="DO735" s="102"/>
      <c r="DP735" s="102"/>
      <c r="DQ735" s="102"/>
      <c r="DR735" s="102"/>
      <c r="DS735" s="102"/>
      <c r="DT735" s="102"/>
      <c r="DU735" s="102"/>
      <c r="DV735" s="102"/>
      <c r="DW735" s="102"/>
      <c r="DX735" s="102"/>
      <c r="DY735" s="102"/>
      <c r="DZ735" s="102"/>
      <c r="EA735" s="102"/>
      <c r="EB735" s="102"/>
      <c r="EC735" s="102"/>
      <c r="ED735" s="102"/>
      <c r="EE735" s="102"/>
      <c r="EF735" s="102"/>
      <c r="EG735" s="102"/>
      <c r="EH735" s="102"/>
      <c r="EI735" s="102"/>
      <c r="EJ735" s="102"/>
      <c r="EK735" s="102"/>
      <c r="EL735" s="102"/>
      <c r="EM735" s="102"/>
      <c r="EN735" s="102"/>
      <c r="EO735" s="102"/>
      <c r="EP735" s="102"/>
      <c r="EQ735" s="102"/>
      <c r="ER735" s="102"/>
      <c r="ES735" s="102"/>
      <c r="ET735" s="102"/>
      <c r="EU735" s="102"/>
      <c r="EV735" s="102"/>
      <c r="EW735" s="102"/>
      <c r="EX735" s="102"/>
      <c r="EY735" s="102"/>
      <c r="EZ735" s="102"/>
      <c r="FA735" s="102"/>
      <c r="FB735" s="102"/>
      <c r="FC735" s="102"/>
      <c r="FD735" s="102"/>
      <c r="FE735" s="102"/>
      <c r="FF735" s="102"/>
      <c r="FG735" s="102"/>
      <c r="FH735" s="102"/>
      <c r="FI735" s="102"/>
      <c r="FJ735" s="102"/>
      <c r="FK735" s="102"/>
      <c r="FL735" s="102"/>
      <c r="FM735" s="102"/>
      <c r="FN735" s="102"/>
      <c r="FO735" s="102"/>
      <c r="FP735" s="102"/>
      <c r="FQ735" s="102"/>
      <c r="FR735" s="102"/>
      <c r="FS735" s="102"/>
      <c r="FT735" s="102"/>
      <c r="FU735" s="102"/>
      <c r="FV735" s="102"/>
      <c r="FW735" s="102"/>
      <c r="FX735" s="102"/>
      <c r="FY735" s="102"/>
      <c r="FZ735" s="102"/>
      <c r="GA735" s="102"/>
      <c r="GB735" s="102"/>
      <c r="GC735" s="102"/>
      <c r="GD735" s="102"/>
      <c r="GE735" s="102"/>
      <c r="GF735" s="102"/>
      <c r="GG735" s="102"/>
      <c r="GH735" s="102"/>
      <c r="GI735" s="102"/>
      <c r="GJ735" s="102"/>
      <c r="GK735" s="102"/>
      <c r="GL735" s="102"/>
      <c r="GM735" s="102"/>
      <c r="GN735" s="102"/>
      <c r="GO735" s="102"/>
      <c r="GP735" s="102"/>
      <c r="GQ735" s="102"/>
      <c r="GR735" s="102"/>
      <c r="GS735" s="102"/>
      <c r="GT735" s="102"/>
      <c r="GU735" s="102"/>
      <c r="GV735" s="102"/>
      <c r="GW735" s="102"/>
      <c r="GX735" s="102"/>
      <c r="GY735" s="102"/>
      <c r="GZ735" s="102"/>
      <c r="HA735" s="102"/>
      <c r="HB735" s="102"/>
      <c r="HC735" s="102"/>
      <c r="HD735" s="102"/>
      <c r="HE735" s="102"/>
      <c r="HF735" s="102"/>
      <c r="HG735" s="102"/>
      <c r="HH735" s="102"/>
      <c r="HI735" s="102"/>
      <c r="HJ735" s="102"/>
      <c r="HK735" s="102"/>
      <c r="HL735" s="102"/>
      <c r="HM735" s="102"/>
      <c r="HN735" s="102"/>
      <c r="HO735" s="102"/>
      <c r="HP735" s="102"/>
      <c r="HQ735" s="102"/>
    </row>
    <row r="736" spans="1:242" s="103" customFormat="1" ht="15.75" customHeight="1">
      <c r="A736" s="93" t="s">
        <v>3432</v>
      </c>
      <c r="B736" s="111" t="s">
        <v>3214</v>
      </c>
      <c r="C736" s="123" t="s">
        <v>575</v>
      </c>
      <c r="D736" s="56">
        <v>0</v>
      </c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8">
        <f t="shared" si="617"/>
        <v>0</v>
      </c>
      <c r="HR736" s="102"/>
      <c r="HS736" s="102"/>
      <c r="HT736" s="102"/>
      <c r="HU736" s="102"/>
      <c r="HV736" s="102"/>
      <c r="HW736" s="102"/>
      <c r="HX736" s="102"/>
      <c r="HY736" s="102"/>
      <c r="HZ736" s="102"/>
      <c r="IA736" s="102"/>
      <c r="IB736" s="102"/>
      <c r="IC736" s="102"/>
      <c r="ID736" s="102"/>
      <c r="IE736" s="102"/>
      <c r="IF736" s="102"/>
      <c r="IG736" s="102"/>
      <c r="IH736" s="102"/>
    </row>
    <row r="737" spans="1:242" s="103" customFormat="1" ht="15.75" customHeight="1">
      <c r="A737" s="93" t="s">
        <v>3447</v>
      </c>
      <c r="B737" s="111" t="s">
        <v>2641</v>
      </c>
      <c r="C737" s="123" t="s">
        <v>488</v>
      </c>
      <c r="D737" s="56"/>
      <c r="E737" s="56"/>
      <c r="F737" s="56">
        <v>35937.57</v>
      </c>
      <c r="G737" s="56"/>
      <c r="H737" s="56"/>
      <c r="I737" s="56"/>
      <c r="J737" s="56"/>
      <c r="K737" s="56"/>
      <c r="L737" s="56"/>
      <c r="M737" s="56"/>
      <c r="N737" s="56"/>
      <c r="O737" s="56"/>
      <c r="P737" s="58">
        <f t="shared" si="617"/>
        <v>35937.57</v>
      </c>
      <c r="HR737" s="102"/>
      <c r="HS737" s="102"/>
      <c r="HT737" s="102"/>
      <c r="HU737" s="102"/>
      <c r="HV737" s="102"/>
      <c r="HW737" s="102"/>
      <c r="HX737" s="102"/>
      <c r="HY737" s="102"/>
      <c r="HZ737" s="102"/>
      <c r="IA737" s="102"/>
      <c r="IB737" s="102"/>
      <c r="IC737" s="102"/>
      <c r="ID737" s="102"/>
      <c r="IE737" s="102"/>
      <c r="IF737" s="102"/>
      <c r="IG737" s="102"/>
      <c r="IH737" s="102"/>
    </row>
    <row r="738" spans="1:242" ht="15.75" customHeight="1">
      <c r="A738" s="93" t="s">
        <v>3433</v>
      </c>
      <c r="B738" s="111" t="s">
        <v>2643</v>
      </c>
      <c r="C738" s="123" t="s">
        <v>29</v>
      </c>
      <c r="D738" s="56">
        <v>9430.6200000000008</v>
      </c>
      <c r="E738" s="56">
        <v>6748.2</v>
      </c>
      <c r="F738" s="56">
        <v>4075.82</v>
      </c>
      <c r="G738" s="56">
        <v>15819.46</v>
      </c>
      <c r="H738" s="56">
        <v>-5478.32</v>
      </c>
      <c r="I738" s="56"/>
      <c r="J738" s="56"/>
      <c r="K738" s="56"/>
      <c r="L738" s="56"/>
      <c r="M738" s="56"/>
      <c r="N738" s="56"/>
      <c r="O738" s="56"/>
      <c r="P738" s="58">
        <f t="shared" si="617"/>
        <v>30595.78</v>
      </c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102"/>
      <c r="AJ738" s="102"/>
      <c r="AK738" s="102"/>
      <c r="AL738" s="102"/>
      <c r="AM738" s="102"/>
      <c r="AN738" s="102"/>
      <c r="AO738" s="102"/>
      <c r="AP738" s="102"/>
      <c r="AQ738" s="102"/>
      <c r="AR738" s="102"/>
      <c r="AS738" s="102"/>
      <c r="AT738" s="102"/>
      <c r="AU738" s="102"/>
      <c r="AV738" s="102"/>
      <c r="AW738" s="102"/>
      <c r="AX738" s="102"/>
      <c r="AY738" s="102"/>
      <c r="AZ738" s="102"/>
      <c r="BA738" s="102"/>
      <c r="BB738" s="102"/>
      <c r="BC738" s="102"/>
      <c r="BD738" s="102"/>
      <c r="BE738" s="102"/>
      <c r="BF738" s="102"/>
      <c r="BG738" s="102"/>
      <c r="BH738" s="102"/>
      <c r="BI738" s="102"/>
      <c r="BJ738" s="102"/>
      <c r="BK738" s="102"/>
      <c r="BL738" s="102"/>
      <c r="BM738" s="102"/>
      <c r="BN738" s="102"/>
      <c r="BO738" s="102"/>
      <c r="BP738" s="102"/>
      <c r="BQ738" s="102"/>
      <c r="BR738" s="102"/>
      <c r="BS738" s="102"/>
      <c r="BT738" s="102"/>
      <c r="BU738" s="102"/>
      <c r="BV738" s="102"/>
      <c r="BW738" s="102"/>
      <c r="BX738" s="102"/>
      <c r="BY738" s="102"/>
      <c r="BZ738" s="102"/>
      <c r="CA738" s="102"/>
      <c r="CB738" s="102"/>
      <c r="CC738" s="102"/>
      <c r="CD738" s="102"/>
      <c r="CE738" s="102"/>
      <c r="CF738" s="102"/>
      <c r="CG738" s="102"/>
      <c r="CH738" s="102"/>
      <c r="CI738" s="102"/>
      <c r="CJ738" s="102"/>
      <c r="CK738" s="102"/>
      <c r="CL738" s="102"/>
      <c r="CM738" s="102"/>
      <c r="CN738" s="102"/>
      <c r="CO738" s="102"/>
      <c r="CP738" s="102"/>
      <c r="CQ738" s="102"/>
      <c r="CR738" s="102"/>
      <c r="CS738" s="102"/>
      <c r="CT738" s="102"/>
      <c r="CU738" s="102"/>
      <c r="CV738" s="102"/>
      <c r="CW738" s="102"/>
      <c r="CX738" s="102"/>
      <c r="CY738" s="102"/>
      <c r="CZ738" s="102"/>
      <c r="DA738" s="102"/>
      <c r="DB738" s="102"/>
      <c r="DC738" s="102"/>
      <c r="DD738" s="102"/>
      <c r="DE738" s="102"/>
      <c r="DF738" s="102"/>
      <c r="DG738" s="102"/>
      <c r="DH738" s="102"/>
      <c r="DI738" s="102"/>
      <c r="DJ738" s="102"/>
      <c r="DK738" s="102"/>
      <c r="DL738" s="102"/>
      <c r="DM738" s="102"/>
      <c r="DN738" s="102"/>
      <c r="DO738" s="102"/>
      <c r="DP738" s="102"/>
      <c r="DQ738" s="102"/>
      <c r="DR738" s="102"/>
      <c r="DS738" s="102"/>
      <c r="DT738" s="102"/>
      <c r="DU738" s="102"/>
      <c r="DV738" s="102"/>
      <c r="DW738" s="102"/>
      <c r="DX738" s="102"/>
      <c r="DY738" s="102"/>
      <c r="DZ738" s="102"/>
      <c r="EA738" s="102"/>
      <c r="EB738" s="102"/>
      <c r="EC738" s="102"/>
      <c r="ED738" s="102"/>
      <c r="EE738" s="102"/>
      <c r="EF738" s="102"/>
      <c r="EG738" s="102"/>
      <c r="EH738" s="102"/>
      <c r="EI738" s="102"/>
      <c r="EJ738" s="102"/>
      <c r="EK738" s="102"/>
      <c r="EL738" s="102"/>
      <c r="EM738" s="102"/>
      <c r="EN738" s="102"/>
      <c r="EO738" s="102"/>
      <c r="EP738" s="102"/>
      <c r="EQ738" s="102"/>
      <c r="ER738" s="102"/>
      <c r="ES738" s="102"/>
      <c r="ET738" s="102"/>
      <c r="EU738" s="102"/>
      <c r="EV738" s="102"/>
      <c r="EW738" s="102"/>
      <c r="EX738" s="102"/>
      <c r="EY738" s="102"/>
      <c r="EZ738" s="102"/>
      <c r="FA738" s="102"/>
      <c r="FB738" s="102"/>
      <c r="FC738" s="102"/>
      <c r="FD738" s="102"/>
      <c r="FE738" s="102"/>
      <c r="FF738" s="102"/>
      <c r="FG738" s="102"/>
      <c r="FH738" s="102"/>
      <c r="FI738" s="102"/>
      <c r="FJ738" s="102"/>
      <c r="FK738" s="102"/>
      <c r="FL738" s="102"/>
      <c r="FM738" s="102"/>
      <c r="FN738" s="102"/>
      <c r="FO738" s="102"/>
      <c r="FP738" s="102"/>
      <c r="FQ738" s="102"/>
      <c r="FR738" s="102"/>
      <c r="FS738" s="102"/>
      <c r="FT738" s="102"/>
      <c r="FU738" s="102"/>
      <c r="FV738" s="102"/>
      <c r="FW738" s="102"/>
      <c r="FX738" s="102"/>
      <c r="FY738" s="102"/>
      <c r="FZ738" s="102"/>
      <c r="GA738" s="102"/>
      <c r="GB738" s="102"/>
      <c r="GC738" s="102"/>
      <c r="GD738" s="102"/>
      <c r="GE738" s="102"/>
      <c r="GF738" s="102"/>
      <c r="GG738" s="102"/>
      <c r="GH738" s="102"/>
      <c r="GI738" s="102"/>
      <c r="GJ738" s="102"/>
      <c r="GK738" s="102"/>
      <c r="GL738" s="102"/>
      <c r="GM738" s="102"/>
      <c r="GN738" s="102"/>
      <c r="GO738" s="102"/>
      <c r="GP738" s="102"/>
      <c r="GQ738" s="102"/>
      <c r="GR738" s="102"/>
      <c r="GS738" s="102"/>
      <c r="GT738" s="102"/>
      <c r="GU738" s="102"/>
      <c r="GV738" s="102"/>
      <c r="GW738" s="102"/>
      <c r="GX738" s="102"/>
      <c r="GY738" s="102"/>
      <c r="GZ738" s="102"/>
      <c r="HA738" s="102"/>
      <c r="HB738" s="102"/>
      <c r="HC738" s="102"/>
      <c r="HD738" s="102"/>
      <c r="HE738" s="102"/>
      <c r="HF738" s="102"/>
      <c r="HG738" s="102"/>
      <c r="HH738" s="102"/>
      <c r="HI738" s="102"/>
      <c r="HJ738" s="102"/>
      <c r="HK738" s="102"/>
      <c r="HL738" s="102"/>
      <c r="HM738" s="102"/>
      <c r="HN738" s="102"/>
      <c r="HO738" s="102"/>
      <c r="HP738" s="102"/>
      <c r="HQ738" s="102"/>
    </row>
    <row r="739" spans="1:242" s="162" customFormat="1" ht="15.75" customHeight="1">
      <c r="A739" s="95" t="s">
        <v>2644</v>
      </c>
      <c r="B739" s="110" t="s">
        <v>2645</v>
      </c>
      <c r="C739" s="123"/>
      <c r="D739" s="56">
        <f t="shared" ref="D739:P739" si="620">D740</f>
        <v>0</v>
      </c>
      <c r="E739" s="56">
        <f t="shared" si="620"/>
        <v>1496</v>
      </c>
      <c r="F739" s="56">
        <f t="shared" si="620"/>
        <v>1016.66</v>
      </c>
      <c r="G739" s="56">
        <f t="shared" si="620"/>
        <v>640</v>
      </c>
      <c r="H739" s="56">
        <f t="shared" si="620"/>
        <v>2560.02</v>
      </c>
      <c r="I739" s="56">
        <f t="shared" si="620"/>
        <v>0</v>
      </c>
      <c r="J739" s="56">
        <f t="shared" si="620"/>
        <v>0</v>
      </c>
      <c r="K739" s="56">
        <f t="shared" si="620"/>
        <v>0</v>
      </c>
      <c r="L739" s="56">
        <f t="shared" si="620"/>
        <v>0</v>
      </c>
      <c r="M739" s="56">
        <f t="shared" si="620"/>
        <v>0</v>
      </c>
      <c r="N739" s="56">
        <f t="shared" si="620"/>
        <v>0</v>
      </c>
      <c r="O739" s="56">
        <f t="shared" si="620"/>
        <v>0</v>
      </c>
      <c r="P739" s="56">
        <f t="shared" si="620"/>
        <v>5712.68</v>
      </c>
      <c r="HR739" s="148"/>
      <c r="HS739" s="148"/>
      <c r="HT739" s="148"/>
      <c r="HU739" s="148"/>
      <c r="HV739" s="148"/>
      <c r="HW739" s="148"/>
      <c r="HX739" s="148"/>
      <c r="HY739" s="148"/>
      <c r="HZ739" s="148"/>
      <c r="IA739" s="148"/>
      <c r="IB739" s="148"/>
      <c r="IC739" s="148"/>
      <c r="ID739" s="148"/>
      <c r="IE739" s="148"/>
      <c r="IF739" s="148"/>
      <c r="IG739" s="148"/>
      <c r="IH739" s="148"/>
    </row>
    <row r="740" spans="1:242" s="126" customFormat="1" ht="18.75" customHeight="1">
      <c r="A740" s="95" t="s">
        <v>2646</v>
      </c>
      <c r="B740" s="110" t="s">
        <v>2647</v>
      </c>
      <c r="C740" s="123"/>
      <c r="D740" s="56">
        <f t="shared" ref="D740:J740" si="621">D741+D742</f>
        <v>0</v>
      </c>
      <c r="E740" s="56">
        <f t="shared" si="621"/>
        <v>1496</v>
      </c>
      <c r="F740" s="56">
        <f t="shared" si="621"/>
        <v>1016.66</v>
      </c>
      <c r="G740" s="56">
        <f t="shared" si="621"/>
        <v>640</v>
      </c>
      <c r="H740" s="56">
        <f t="shared" si="621"/>
        <v>2560.02</v>
      </c>
      <c r="I740" s="56">
        <f t="shared" si="621"/>
        <v>0</v>
      </c>
      <c r="J740" s="56">
        <f t="shared" si="621"/>
        <v>0</v>
      </c>
      <c r="K740" s="56">
        <f t="shared" ref="K740:P740" si="622">K741+K742</f>
        <v>0</v>
      </c>
      <c r="L740" s="56">
        <f t="shared" si="622"/>
        <v>0</v>
      </c>
      <c r="M740" s="56">
        <f t="shared" si="622"/>
        <v>0</v>
      </c>
      <c r="N740" s="56">
        <f t="shared" si="622"/>
        <v>0</v>
      </c>
      <c r="O740" s="56">
        <f t="shared" si="622"/>
        <v>0</v>
      </c>
      <c r="P740" s="56">
        <f t="shared" si="622"/>
        <v>5712.68</v>
      </c>
      <c r="HR740" s="104"/>
      <c r="HS740" s="104"/>
      <c r="HT740" s="104"/>
      <c r="HU740" s="104"/>
      <c r="HV740" s="104"/>
      <c r="HW740" s="104"/>
      <c r="HX740" s="104"/>
      <c r="HY740" s="104"/>
      <c r="HZ740" s="104"/>
      <c r="IA740" s="104"/>
      <c r="IB740" s="104"/>
      <c r="IC740" s="104"/>
      <c r="ID740" s="104"/>
      <c r="IE740" s="104"/>
      <c r="IF740" s="104"/>
      <c r="IG740" s="104"/>
      <c r="IH740" s="104"/>
    </row>
    <row r="741" spans="1:242" s="139" customFormat="1" ht="12.75" customHeight="1">
      <c r="A741" s="93" t="s">
        <v>2648</v>
      </c>
      <c r="B741" s="111" t="s">
        <v>2649</v>
      </c>
      <c r="C741" s="123" t="s">
        <v>29</v>
      </c>
      <c r="D741" s="58"/>
      <c r="E741" s="58"/>
      <c r="F741" s="58">
        <v>88.66</v>
      </c>
      <c r="G741" s="58"/>
      <c r="H741" s="58"/>
      <c r="I741" s="58"/>
      <c r="J741" s="58"/>
      <c r="K741" s="58"/>
      <c r="L741" s="58"/>
      <c r="M741" s="58"/>
      <c r="N741" s="58"/>
      <c r="O741" s="58"/>
      <c r="P741" s="58">
        <f t="shared" ref="P741:P742" si="623">SUM(D741:O741)</f>
        <v>88.66</v>
      </c>
    </row>
    <row r="742" spans="1:242" s="149" customFormat="1" ht="12" customHeight="1">
      <c r="A742" s="93" t="s">
        <v>2650</v>
      </c>
      <c r="B742" s="111" t="s">
        <v>2651</v>
      </c>
      <c r="C742" s="123" t="s">
        <v>471</v>
      </c>
      <c r="D742" s="58"/>
      <c r="E742" s="58">
        <v>1496</v>
      </c>
      <c r="F742" s="58">
        <v>928</v>
      </c>
      <c r="G742" s="58">
        <v>640</v>
      </c>
      <c r="H742" s="58">
        <v>2560.02</v>
      </c>
      <c r="I742" s="58"/>
      <c r="J742" s="58"/>
      <c r="K742" s="58"/>
      <c r="L742" s="58"/>
      <c r="M742" s="58"/>
      <c r="N742" s="58"/>
      <c r="O742" s="58"/>
      <c r="P742" s="58">
        <f t="shared" si="623"/>
        <v>5624.02</v>
      </c>
      <c r="HR742" s="150"/>
      <c r="HS742" s="150"/>
      <c r="HT742" s="150"/>
      <c r="HU742" s="150"/>
      <c r="HV742" s="150"/>
      <c r="HW742" s="150"/>
      <c r="HX742" s="150"/>
      <c r="HY742" s="150"/>
      <c r="HZ742" s="150"/>
      <c r="IA742" s="150"/>
      <c r="IB742" s="150"/>
      <c r="IC742" s="150"/>
      <c r="ID742" s="150"/>
      <c r="IE742" s="150"/>
      <c r="IF742" s="150"/>
      <c r="IG742" s="150"/>
      <c r="IH742" s="150"/>
    </row>
    <row r="743" spans="1:242">
      <c r="A743" s="160" t="s">
        <v>2652</v>
      </c>
      <c r="B743" s="161" t="s">
        <v>2653</v>
      </c>
      <c r="C743" s="180"/>
      <c r="D743" s="70">
        <f>D744+D758+D782+D793</f>
        <v>383767.53</v>
      </c>
      <c r="E743" s="70">
        <f t="shared" ref="E743:J743" si="624">E744+E758+E782+E793</f>
        <v>27153.67</v>
      </c>
      <c r="F743" s="70">
        <f t="shared" si="624"/>
        <v>1311556.48</v>
      </c>
      <c r="G743" s="70">
        <f t="shared" si="624"/>
        <v>1436712.23</v>
      </c>
      <c r="H743" s="70">
        <f t="shared" si="624"/>
        <v>2191794.63</v>
      </c>
      <c r="I743" s="70">
        <f t="shared" si="624"/>
        <v>0</v>
      </c>
      <c r="J743" s="70">
        <f t="shared" si="624"/>
        <v>0</v>
      </c>
      <c r="K743" s="70">
        <f t="shared" ref="K743:P743" si="625">K744+K758+K782+K793</f>
        <v>0</v>
      </c>
      <c r="L743" s="70">
        <f t="shared" si="625"/>
        <v>0</v>
      </c>
      <c r="M743" s="70">
        <f t="shared" si="625"/>
        <v>0</v>
      </c>
      <c r="N743" s="70">
        <f t="shared" si="625"/>
        <v>0</v>
      </c>
      <c r="O743" s="70">
        <f t="shared" si="625"/>
        <v>0</v>
      </c>
      <c r="P743" s="70">
        <f t="shared" si="625"/>
        <v>5284925.5199999996</v>
      </c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  <c r="AP743" s="102"/>
      <c r="AQ743" s="102"/>
      <c r="AR743" s="102"/>
      <c r="AS743" s="102"/>
      <c r="AT743" s="102"/>
      <c r="AU743" s="102"/>
      <c r="AV743" s="102"/>
      <c r="AW743" s="102"/>
      <c r="AX743" s="102"/>
      <c r="AY743" s="102"/>
      <c r="AZ743" s="102"/>
      <c r="BA743" s="102"/>
      <c r="BB743" s="102"/>
      <c r="BC743" s="102"/>
      <c r="BD743" s="102"/>
      <c r="BE743" s="102"/>
      <c r="BF743" s="102"/>
      <c r="BG743" s="102"/>
      <c r="BH743" s="102"/>
      <c r="BI743" s="102"/>
      <c r="BJ743" s="102"/>
      <c r="BK743" s="102"/>
      <c r="BL743" s="102"/>
      <c r="BM743" s="102"/>
      <c r="BN743" s="102"/>
      <c r="BO743" s="102"/>
      <c r="BP743" s="102"/>
      <c r="BQ743" s="102"/>
      <c r="BR743" s="102"/>
      <c r="BS743" s="102"/>
      <c r="BT743" s="102"/>
      <c r="BU743" s="102"/>
      <c r="BV743" s="102"/>
      <c r="BW743" s="102"/>
      <c r="BX743" s="102"/>
      <c r="BY743" s="102"/>
      <c r="BZ743" s="102"/>
      <c r="CA743" s="102"/>
      <c r="CB743" s="102"/>
      <c r="CC743" s="102"/>
      <c r="CD743" s="102"/>
      <c r="CE743" s="102"/>
      <c r="CF743" s="102"/>
      <c r="CG743" s="102"/>
      <c r="CH743" s="102"/>
      <c r="CI743" s="102"/>
      <c r="CJ743" s="102"/>
      <c r="CK743" s="102"/>
      <c r="CL743" s="102"/>
      <c r="CM743" s="102"/>
      <c r="CN743" s="102"/>
      <c r="CO743" s="102"/>
      <c r="CP743" s="102"/>
      <c r="CQ743" s="102"/>
      <c r="CR743" s="102"/>
      <c r="CS743" s="102"/>
      <c r="CT743" s="102"/>
      <c r="CU743" s="102"/>
      <c r="CV743" s="102"/>
      <c r="CW743" s="102"/>
      <c r="CX743" s="102"/>
      <c r="CY743" s="102"/>
      <c r="CZ743" s="102"/>
      <c r="DA743" s="102"/>
      <c r="DB743" s="102"/>
      <c r="DC743" s="102"/>
      <c r="DD743" s="102"/>
      <c r="DE743" s="102"/>
      <c r="DF743" s="102"/>
      <c r="DG743" s="102"/>
      <c r="DH743" s="102"/>
      <c r="DI743" s="102"/>
      <c r="DJ743" s="102"/>
      <c r="DK743" s="102"/>
      <c r="DL743" s="102"/>
      <c r="DM743" s="102"/>
      <c r="DN743" s="102"/>
      <c r="DO743" s="102"/>
      <c r="DP743" s="102"/>
      <c r="DQ743" s="102"/>
      <c r="DR743" s="102"/>
      <c r="DS743" s="102"/>
      <c r="DT743" s="102"/>
      <c r="DU743" s="102"/>
      <c r="DV743" s="102"/>
      <c r="DW743" s="102"/>
      <c r="DX743" s="102"/>
      <c r="DY743" s="102"/>
      <c r="DZ743" s="102"/>
      <c r="EA743" s="102"/>
      <c r="EB743" s="102"/>
      <c r="EC743" s="102"/>
      <c r="ED743" s="102"/>
      <c r="EE743" s="102"/>
      <c r="EF743" s="102"/>
      <c r="EG743" s="102"/>
      <c r="EH743" s="102"/>
      <c r="EI743" s="102"/>
      <c r="EJ743" s="102"/>
      <c r="EK743" s="102"/>
      <c r="EL743" s="102"/>
      <c r="EM743" s="102"/>
      <c r="EN743" s="102"/>
      <c r="EO743" s="102"/>
      <c r="EP743" s="102"/>
      <c r="EQ743" s="102"/>
      <c r="ER743" s="102"/>
      <c r="ES743" s="102"/>
      <c r="ET743" s="102"/>
      <c r="EU743" s="102"/>
      <c r="EV743" s="102"/>
      <c r="EW743" s="102"/>
      <c r="EX743" s="102"/>
      <c r="EY743" s="102"/>
      <c r="EZ743" s="102"/>
      <c r="FA743" s="102"/>
      <c r="FB743" s="102"/>
      <c r="FC743" s="102"/>
      <c r="FD743" s="102"/>
      <c r="FE743" s="102"/>
      <c r="FF743" s="102"/>
      <c r="FG743" s="102"/>
      <c r="FH743" s="102"/>
      <c r="FI743" s="102"/>
      <c r="FJ743" s="102"/>
      <c r="FK743" s="102"/>
      <c r="FL743" s="102"/>
      <c r="FM743" s="102"/>
      <c r="FN743" s="102"/>
      <c r="FO743" s="102"/>
      <c r="FP743" s="102"/>
      <c r="FQ743" s="102"/>
      <c r="FR743" s="102"/>
      <c r="FS743" s="102"/>
      <c r="FT743" s="102"/>
      <c r="FU743" s="102"/>
      <c r="FV743" s="102"/>
      <c r="FW743" s="102"/>
      <c r="FX743" s="102"/>
      <c r="FY743" s="102"/>
      <c r="FZ743" s="102"/>
      <c r="GA743" s="102"/>
      <c r="GB743" s="102"/>
      <c r="GC743" s="102"/>
      <c r="GD743" s="102"/>
      <c r="GE743" s="102"/>
      <c r="GF743" s="102"/>
      <c r="GG743" s="102"/>
      <c r="GH743" s="102"/>
      <c r="GI743" s="102"/>
      <c r="GJ743" s="102"/>
      <c r="GK743" s="102"/>
      <c r="GL743" s="102"/>
      <c r="GM743" s="102"/>
      <c r="GN743" s="102"/>
      <c r="GO743" s="102"/>
      <c r="GP743" s="102"/>
      <c r="GQ743" s="102"/>
      <c r="GR743" s="102"/>
      <c r="GS743" s="102"/>
      <c r="GT743" s="102"/>
      <c r="GU743" s="102"/>
      <c r="GV743" s="102"/>
      <c r="GW743" s="102"/>
      <c r="GX743" s="102"/>
      <c r="GY743" s="102"/>
      <c r="GZ743" s="102"/>
      <c r="HA743" s="102"/>
      <c r="HB743" s="102"/>
      <c r="HC743" s="102"/>
      <c r="HD743" s="102"/>
      <c r="HE743" s="102"/>
      <c r="HF743" s="102"/>
      <c r="HG743" s="102"/>
      <c r="HH743" s="102"/>
      <c r="HI743" s="102"/>
      <c r="HJ743" s="102"/>
      <c r="HK743" s="102"/>
      <c r="HL743" s="102"/>
      <c r="HM743" s="102"/>
      <c r="HN743" s="102"/>
      <c r="HO743" s="102"/>
      <c r="HP743" s="102"/>
      <c r="HQ743" s="102"/>
    </row>
    <row r="744" spans="1:242">
      <c r="A744" s="116" t="s">
        <v>2654</v>
      </c>
      <c r="B744" s="117" t="s">
        <v>2655</v>
      </c>
      <c r="C744" s="180"/>
      <c r="D744" s="118">
        <f t="shared" ref="D744:P744" si="626">D745</f>
        <v>318247.45</v>
      </c>
      <c r="E744" s="118">
        <f t="shared" si="626"/>
        <v>21981.78</v>
      </c>
      <c r="F744" s="118">
        <f t="shared" si="626"/>
        <v>315220.23</v>
      </c>
      <c r="G744" s="118">
        <f t="shared" si="626"/>
        <v>416679.9</v>
      </c>
      <c r="H744" s="118">
        <f t="shared" si="626"/>
        <v>2000000</v>
      </c>
      <c r="I744" s="118">
        <f t="shared" si="626"/>
        <v>0</v>
      </c>
      <c r="J744" s="118">
        <f t="shared" si="626"/>
        <v>0</v>
      </c>
      <c r="K744" s="118">
        <f t="shared" si="626"/>
        <v>0</v>
      </c>
      <c r="L744" s="118">
        <f t="shared" si="626"/>
        <v>0</v>
      </c>
      <c r="M744" s="118">
        <f t="shared" si="626"/>
        <v>0</v>
      </c>
      <c r="N744" s="118">
        <f t="shared" si="626"/>
        <v>0</v>
      </c>
      <c r="O744" s="118">
        <f t="shared" si="626"/>
        <v>0</v>
      </c>
      <c r="P744" s="118">
        <f t="shared" si="626"/>
        <v>3072129.36</v>
      </c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  <c r="AP744" s="102"/>
      <c r="AQ744" s="102"/>
      <c r="AR744" s="102"/>
      <c r="AS744" s="102"/>
      <c r="AT744" s="102"/>
      <c r="AU744" s="102"/>
      <c r="AV744" s="102"/>
      <c r="AW744" s="102"/>
      <c r="AX744" s="102"/>
      <c r="AY744" s="102"/>
      <c r="AZ744" s="102"/>
      <c r="BA744" s="102"/>
      <c r="BB744" s="102"/>
      <c r="BC744" s="102"/>
      <c r="BD744" s="102"/>
      <c r="BE744" s="102"/>
      <c r="BF744" s="102"/>
      <c r="BG744" s="102"/>
      <c r="BH744" s="102"/>
      <c r="BI744" s="102"/>
      <c r="BJ744" s="102"/>
      <c r="BK744" s="102"/>
      <c r="BL744" s="102"/>
      <c r="BM744" s="102"/>
      <c r="BN744" s="102"/>
      <c r="BO744" s="102"/>
      <c r="BP744" s="102"/>
      <c r="BQ744" s="102"/>
      <c r="BR744" s="102"/>
      <c r="BS744" s="102"/>
      <c r="BT744" s="102"/>
      <c r="BU744" s="102"/>
      <c r="BV744" s="102"/>
      <c r="BW744" s="102"/>
      <c r="BX744" s="102"/>
      <c r="BY744" s="102"/>
      <c r="BZ744" s="102"/>
      <c r="CA744" s="102"/>
      <c r="CB744" s="102"/>
      <c r="CC744" s="102"/>
      <c r="CD744" s="102"/>
      <c r="CE744" s="102"/>
      <c r="CF744" s="102"/>
      <c r="CG744" s="102"/>
      <c r="CH744" s="102"/>
      <c r="CI744" s="102"/>
      <c r="CJ744" s="102"/>
      <c r="CK744" s="102"/>
      <c r="CL744" s="102"/>
      <c r="CM744" s="102"/>
      <c r="CN744" s="102"/>
      <c r="CO744" s="102"/>
      <c r="CP744" s="102"/>
      <c r="CQ744" s="102"/>
      <c r="CR744" s="102"/>
      <c r="CS744" s="102"/>
      <c r="CT744" s="102"/>
      <c r="CU744" s="102"/>
      <c r="CV744" s="102"/>
      <c r="CW744" s="102"/>
      <c r="CX744" s="102"/>
      <c r="CY744" s="102"/>
      <c r="CZ744" s="102"/>
      <c r="DA744" s="102"/>
      <c r="DB744" s="102"/>
      <c r="DC744" s="102"/>
      <c r="DD744" s="102"/>
      <c r="DE744" s="102"/>
      <c r="DF744" s="102"/>
      <c r="DG744" s="102"/>
      <c r="DH744" s="102"/>
      <c r="DI744" s="102"/>
      <c r="DJ744" s="102"/>
      <c r="DK744" s="102"/>
      <c r="DL744" s="102"/>
      <c r="DM744" s="102"/>
      <c r="DN744" s="102"/>
      <c r="DO744" s="102"/>
      <c r="DP744" s="102"/>
      <c r="DQ744" s="102"/>
      <c r="DR744" s="102"/>
      <c r="DS744" s="102"/>
      <c r="DT744" s="102"/>
      <c r="DU744" s="102"/>
      <c r="DV744" s="102"/>
      <c r="DW744" s="102"/>
      <c r="DX744" s="102"/>
      <c r="DY744" s="102"/>
      <c r="DZ744" s="102"/>
      <c r="EA744" s="102"/>
      <c r="EB744" s="102"/>
      <c r="EC744" s="102"/>
      <c r="ED744" s="102"/>
      <c r="EE744" s="102"/>
      <c r="EF744" s="102"/>
      <c r="EG744" s="102"/>
      <c r="EH744" s="102"/>
      <c r="EI744" s="102"/>
      <c r="EJ744" s="102"/>
      <c r="EK744" s="102"/>
      <c r="EL744" s="102"/>
      <c r="EM744" s="102"/>
      <c r="EN744" s="102"/>
      <c r="EO744" s="102"/>
      <c r="EP744" s="102"/>
      <c r="EQ744" s="102"/>
      <c r="ER744" s="102"/>
      <c r="ES744" s="102"/>
      <c r="ET744" s="102"/>
      <c r="EU744" s="102"/>
      <c r="EV744" s="102"/>
      <c r="EW744" s="102"/>
      <c r="EX744" s="102"/>
      <c r="EY744" s="102"/>
      <c r="EZ744" s="102"/>
      <c r="FA744" s="102"/>
      <c r="FB744" s="102"/>
      <c r="FC744" s="102"/>
      <c r="FD744" s="102"/>
      <c r="FE744" s="102"/>
      <c r="FF744" s="102"/>
      <c r="FG744" s="102"/>
      <c r="FH744" s="102"/>
      <c r="FI744" s="102"/>
      <c r="FJ744" s="102"/>
      <c r="FK744" s="102"/>
      <c r="FL744" s="102"/>
      <c r="FM744" s="102"/>
      <c r="FN744" s="102"/>
      <c r="FO744" s="102"/>
      <c r="FP744" s="102"/>
      <c r="FQ744" s="102"/>
      <c r="FR744" s="102"/>
      <c r="FS744" s="102"/>
      <c r="FT744" s="102"/>
      <c r="FU744" s="102"/>
      <c r="FV744" s="102"/>
      <c r="FW744" s="102"/>
      <c r="FX744" s="102"/>
      <c r="FY744" s="102"/>
      <c r="FZ744" s="102"/>
      <c r="GA744" s="102"/>
      <c r="GB744" s="102"/>
      <c r="GC744" s="102"/>
      <c r="GD744" s="102"/>
      <c r="GE744" s="102"/>
      <c r="GF744" s="102"/>
      <c r="GG744" s="102"/>
      <c r="GH744" s="102"/>
      <c r="GI744" s="102"/>
      <c r="GJ744" s="102"/>
      <c r="GK744" s="102"/>
      <c r="GL744" s="102"/>
      <c r="GM744" s="102"/>
      <c r="GN744" s="102"/>
      <c r="GO744" s="102"/>
      <c r="GP744" s="102"/>
      <c r="GQ744" s="102"/>
      <c r="GR744" s="102"/>
      <c r="GS744" s="102"/>
      <c r="GT744" s="102"/>
      <c r="GU744" s="102"/>
      <c r="GV744" s="102"/>
      <c r="GW744" s="102"/>
      <c r="GX744" s="102"/>
      <c r="GY744" s="102"/>
      <c r="GZ744" s="102"/>
      <c r="HA744" s="102"/>
      <c r="HB744" s="102"/>
      <c r="HC744" s="102"/>
      <c r="HD744" s="102"/>
      <c r="HE744" s="102"/>
      <c r="HF744" s="102"/>
      <c r="HG744" s="102"/>
      <c r="HH744" s="102"/>
      <c r="HI744" s="102"/>
      <c r="HJ744" s="102"/>
      <c r="HK744" s="102"/>
      <c r="HL744" s="102"/>
      <c r="HM744" s="102"/>
      <c r="HN744" s="102"/>
      <c r="HO744" s="102"/>
      <c r="HP744" s="102"/>
      <c r="HQ744" s="102"/>
    </row>
    <row r="745" spans="1:242">
      <c r="A745" s="119" t="s">
        <v>2656</v>
      </c>
      <c r="B745" s="120" t="s">
        <v>2657</v>
      </c>
      <c r="C745" s="180"/>
      <c r="D745" s="56">
        <f t="shared" ref="D745:J745" si="627">D751+D746</f>
        <v>318247.45</v>
      </c>
      <c r="E745" s="56">
        <f t="shared" si="627"/>
        <v>21981.78</v>
      </c>
      <c r="F745" s="56">
        <f t="shared" si="627"/>
        <v>315220.23</v>
      </c>
      <c r="G745" s="56">
        <f t="shared" si="627"/>
        <v>416679.9</v>
      </c>
      <c r="H745" s="56">
        <f t="shared" si="627"/>
        <v>2000000</v>
      </c>
      <c r="I745" s="56">
        <f t="shared" si="627"/>
        <v>0</v>
      </c>
      <c r="J745" s="56">
        <f t="shared" si="627"/>
        <v>0</v>
      </c>
      <c r="K745" s="56">
        <f t="shared" ref="K745:P745" si="628">K751+K746</f>
        <v>0</v>
      </c>
      <c r="L745" s="56">
        <f t="shared" si="628"/>
        <v>0</v>
      </c>
      <c r="M745" s="56">
        <f t="shared" si="628"/>
        <v>0</v>
      </c>
      <c r="N745" s="56">
        <f t="shared" si="628"/>
        <v>0</v>
      </c>
      <c r="O745" s="56">
        <f t="shared" si="628"/>
        <v>0</v>
      </c>
      <c r="P745" s="56">
        <f t="shared" si="628"/>
        <v>3072129.36</v>
      </c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  <c r="AP745" s="102"/>
      <c r="AQ745" s="102"/>
      <c r="AR745" s="102"/>
      <c r="AS745" s="102"/>
      <c r="AT745" s="102"/>
      <c r="AU745" s="102"/>
      <c r="AV745" s="102"/>
      <c r="AW745" s="102"/>
      <c r="AX745" s="102"/>
      <c r="AY745" s="102"/>
      <c r="AZ745" s="102"/>
      <c r="BA745" s="102"/>
      <c r="BB745" s="102"/>
      <c r="BC745" s="102"/>
      <c r="BD745" s="102"/>
      <c r="BE745" s="102"/>
      <c r="BF745" s="102"/>
      <c r="BG745" s="102"/>
      <c r="BH745" s="102"/>
      <c r="BI745" s="102"/>
      <c r="BJ745" s="102"/>
      <c r="BK745" s="102"/>
      <c r="BL745" s="102"/>
      <c r="BM745" s="102"/>
      <c r="BN745" s="102"/>
      <c r="BO745" s="102"/>
      <c r="BP745" s="102"/>
      <c r="BQ745" s="102"/>
      <c r="BR745" s="102"/>
      <c r="BS745" s="102"/>
      <c r="BT745" s="102"/>
      <c r="BU745" s="102"/>
      <c r="BV745" s="102"/>
      <c r="BW745" s="102"/>
      <c r="BX745" s="102"/>
      <c r="BY745" s="102"/>
      <c r="BZ745" s="102"/>
      <c r="CA745" s="102"/>
      <c r="CB745" s="102"/>
      <c r="CC745" s="102"/>
      <c r="CD745" s="102"/>
      <c r="CE745" s="102"/>
      <c r="CF745" s="102"/>
      <c r="CG745" s="102"/>
      <c r="CH745" s="102"/>
      <c r="CI745" s="102"/>
      <c r="CJ745" s="102"/>
      <c r="CK745" s="102"/>
      <c r="CL745" s="102"/>
      <c r="CM745" s="102"/>
      <c r="CN745" s="102"/>
      <c r="CO745" s="102"/>
      <c r="CP745" s="102"/>
      <c r="CQ745" s="102"/>
      <c r="CR745" s="102"/>
      <c r="CS745" s="102"/>
      <c r="CT745" s="102"/>
      <c r="CU745" s="102"/>
      <c r="CV745" s="102"/>
      <c r="CW745" s="102"/>
      <c r="CX745" s="102"/>
      <c r="CY745" s="102"/>
      <c r="CZ745" s="102"/>
      <c r="DA745" s="102"/>
      <c r="DB745" s="102"/>
      <c r="DC745" s="102"/>
      <c r="DD745" s="102"/>
      <c r="DE745" s="102"/>
      <c r="DF745" s="102"/>
      <c r="DG745" s="102"/>
      <c r="DH745" s="102"/>
      <c r="DI745" s="102"/>
      <c r="DJ745" s="102"/>
      <c r="DK745" s="102"/>
      <c r="DL745" s="102"/>
      <c r="DM745" s="102"/>
      <c r="DN745" s="102"/>
      <c r="DO745" s="102"/>
      <c r="DP745" s="102"/>
      <c r="DQ745" s="102"/>
      <c r="DR745" s="102"/>
      <c r="DS745" s="102"/>
      <c r="DT745" s="102"/>
      <c r="DU745" s="102"/>
      <c r="DV745" s="102"/>
      <c r="DW745" s="102"/>
      <c r="DX745" s="102"/>
      <c r="DY745" s="102"/>
      <c r="DZ745" s="102"/>
      <c r="EA745" s="102"/>
      <c r="EB745" s="102"/>
      <c r="EC745" s="102"/>
      <c r="ED745" s="102"/>
      <c r="EE745" s="102"/>
      <c r="EF745" s="102"/>
      <c r="EG745" s="102"/>
      <c r="EH745" s="102"/>
      <c r="EI745" s="102"/>
      <c r="EJ745" s="102"/>
      <c r="EK745" s="102"/>
      <c r="EL745" s="102"/>
      <c r="EM745" s="102"/>
      <c r="EN745" s="102"/>
      <c r="EO745" s="102"/>
      <c r="EP745" s="102"/>
      <c r="EQ745" s="102"/>
      <c r="ER745" s="102"/>
      <c r="ES745" s="102"/>
      <c r="ET745" s="102"/>
      <c r="EU745" s="102"/>
      <c r="EV745" s="102"/>
      <c r="EW745" s="102"/>
      <c r="EX745" s="102"/>
      <c r="EY745" s="102"/>
      <c r="EZ745" s="102"/>
      <c r="FA745" s="102"/>
      <c r="FB745" s="102"/>
      <c r="FC745" s="102"/>
      <c r="FD745" s="102"/>
      <c r="FE745" s="102"/>
      <c r="FF745" s="102"/>
      <c r="FG745" s="102"/>
      <c r="FH745" s="102"/>
      <c r="FI745" s="102"/>
      <c r="FJ745" s="102"/>
      <c r="FK745" s="102"/>
      <c r="FL745" s="102"/>
      <c r="FM745" s="102"/>
      <c r="FN745" s="102"/>
      <c r="FO745" s="102"/>
      <c r="FP745" s="102"/>
      <c r="FQ745" s="102"/>
      <c r="FR745" s="102"/>
      <c r="FS745" s="102"/>
      <c r="FT745" s="102"/>
      <c r="FU745" s="102"/>
      <c r="FV745" s="102"/>
      <c r="FW745" s="102"/>
      <c r="FX745" s="102"/>
      <c r="FY745" s="102"/>
      <c r="FZ745" s="102"/>
      <c r="GA745" s="102"/>
      <c r="GB745" s="102"/>
      <c r="GC745" s="102"/>
      <c r="GD745" s="102"/>
      <c r="GE745" s="102"/>
      <c r="GF745" s="102"/>
      <c r="GG745" s="102"/>
      <c r="GH745" s="102"/>
      <c r="GI745" s="102"/>
      <c r="GJ745" s="102"/>
      <c r="GK745" s="102"/>
      <c r="GL745" s="102"/>
      <c r="GM745" s="102"/>
      <c r="GN745" s="102"/>
      <c r="GO745" s="102"/>
      <c r="GP745" s="102"/>
      <c r="GQ745" s="102"/>
      <c r="GR745" s="102"/>
      <c r="GS745" s="102"/>
      <c r="GT745" s="102"/>
      <c r="GU745" s="102"/>
      <c r="GV745" s="102"/>
      <c r="GW745" s="102"/>
      <c r="GX745" s="102"/>
      <c r="GY745" s="102"/>
      <c r="GZ745" s="102"/>
      <c r="HA745" s="102"/>
      <c r="HB745" s="102"/>
      <c r="HC745" s="102"/>
      <c r="HD745" s="102"/>
      <c r="HE745" s="102"/>
      <c r="HF745" s="102"/>
      <c r="HG745" s="102"/>
      <c r="HH745" s="102"/>
      <c r="HI745" s="102"/>
      <c r="HJ745" s="102"/>
      <c r="HK745" s="102"/>
      <c r="HL745" s="102"/>
      <c r="HM745" s="102"/>
      <c r="HN745" s="102"/>
      <c r="HO745" s="102"/>
      <c r="HP745" s="102"/>
      <c r="HQ745" s="102"/>
    </row>
    <row r="746" spans="1:242" ht="15" customHeight="1">
      <c r="A746" s="95" t="s">
        <v>3215</v>
      </c>
      <c r="B746" s="110" t="s">
        <v>3216</v>
      </c>
      <c r="C746" s="180"/>
      <c r="D746" s="56">
        <f t="shared" ref="D746:J749" si="629">D747</f>
        <v>0</v>
      </c>
      <c r="E746" s="56">
        <f t="shared" si="629"/>
        <v>0</v>
      </c>
      <c r="F746" s="56">
        <f t="shared" si="629"/>
        <v>0</v>
      </c>
      <c r="G746" s="56">
        <f t="shared" si="629"/>
        <v>0</v>
      </c>
      <c r="H746" s="56">
        <f t="shared" si="629"/>
        <v>0</v>
      </c>
      <c r="I746" s="56">
        <f t="shared" si="629"/>
        <v>0</v>
      </c>
      <c r="J746" s="56">
        <f t="shared" si="629"/>
        <v>0</v>
      </c>
      <c r="K746" s="56">
        <f t="shared" ref="K746:P749" si="630">K747</f>
        <v>0</v>
      </c>
      <c r="L746" s="56">
        <f t="shared" si="630"/>
        <v>0</v>
      </c>
      <c r="M746" s="56">
        <f t="shared" si="630"/>
        <v>0</v>
      </c>
      <c r="N746" s="56">
        <f t="shared" si="630"/>
        <v>0</v>
      </c>
      <c r="O746" s="56">
        <f t="shared" si="630"/>
        <v>0</v>
      </c>
      <c r="P746" s="56">
        <f t="shared" si="630"/>
        <v>0</v>
      </c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  <c r="AH746" s="102"/>
      <c r="AI746" s="102"/>
      <c r="AJ746" s="102"/>
      <c r="AK746" s="102"/>
      <c r="AL746" s="102"/>
      <c r="AM746" s="102"/>
      <c r="AN746" s="102"/>
      <c r="AO746" s="102"/>
      <c r="AP746" s="102"/>
      <c r="AQ746" s="102"/>
      <c r="AR746" s="102"/>
      <c r="AS746" s="102"/>
      <c r="AT746" s="102"/>
      <c r="AU746" s="102"/>
      <c r="AV746" s="102"/>
      <c r="AW746" s="102"/>
      <c r="AX746" s="102"/>
      <c r="AY746" s="102"/>
      <c r="AZ746" s="102"/>
      <c r="BA746" s="102"/>
      <c r="BB746" s="102"/>
      <c r="BC746" s="102"/>
      <c r="BD746" s="102"/>
      <c r="BE746" s="102"/>
      <c r="BF746" s="102"/>
      <c r="BG746" s="102"/>
      <c r="BH746" s="102"/>
      <c r="BI746" s="102"/>
      <c r="BJ746" s="102"/>
      <c r="BK746" s="102"/>
      <c r="BL746" s="102"/>
      <c r="BM746" s="102"/>
      <c r="BN746" s="102"/>
      <c r="BO746" s="102"/>
      <c r="BP746" s="102"/>
      <c r="BQ746" s="102"/>
      <c r="BR746" s="102"/>
      <c r="BS746" s="102"/>
      <c r="BT746" s="102"/>
      <c r="BU746" s="102"/>
      <c r="BV746" s="102"/>
      <c r="BW746" s="102"/>
      <c r="BX746" s="102"/>
      <c r="BY746" s="102"/>
      <c r="BZ746" s="102"/>
      <c r="CA746" s="102"/>
      <c r="CB746" s="102"/>
      <c r="CC746" s="102"/>
      <c r="CD746" s="102"/>
      <c r="CE746" s="102"/>
      <c r="CF746" s="102"/>
      <c r="CG746" s="102"/>
      <c r="CH746" s="102"/>
      <c r="CI746" s="102"/>
      <c r="CJ746" s="102"/>
      <c r="CK746" s="102"/>
      <c r="CL746" s="102"/>
      <c r="CM746" s="102"/>
      <c r="CN746" s="102"/>
      <c r="CO746" s="102"/>
      <c r="CP746" s="102"/>
      <c r="CQ746" s="102"/>
      <c r="CR746" s="102"/>
      <c r="CS746" s="102"/>
      <c r="CT746" s="102"/>
      <c r="CU746" s="102"/>
      <c r="CV746" s="102"/>
      <c r="CW746" s="102"/>
      <c r="CX746" s="102"/>
      <c r="CY746" s="102"/>
      <c r="CZ746" s="102"/>
      <c r="DA746" s="102"/>
      <c r="DB746" s="102"/>
      <c r="DC746" s="102"/>
      <c r="DD746" s="102"/>
      <c r="DE746" s="102"/>
      <c r="DF746" s="102"/>
      <c r="DG746" s="102"/>
      <c r="DH746" s="102"/>
      <c r="DI746" s="102"/>
      <c r="DJ746" s="102"/>
      <c r="DK746" s="102"/>
      <c r="DL746" s="102"/>
      <c r="DM746" s="102"/>
      <c r="DN746" s="102"/>
      <c r="DO746" s="102"/>
      <c r="DP746" s="102"/>
      <c r="DQ746" s="102"/>
      <c r="DR746" s="102"/>
      <c r="DS746" s="102"/>
      <c r="DT746" s="102"/>
      <c r="DU746" s="102"/>
      <c r="DV746" s="102"/>
      <c r="DW746" s="102"/>
      <c r="DX746" s="102"/>
      <c r="DY746" s="102"/>
      <c r="DZ746" s="102"/>
      <c r="EA746" s="102"/>
      <c r="EB746" s="102"/>
      <c r="EC746" s="102"/>
      <c r="ED746" s="102"/>
      <c r="EE746" s="102"/>
      <c r="EF746" s="102"/>
      <c r="EG746" s="102"/>
      <c r="EH746" s="102"/>
      <c r="EI746" s="102"/>
      <c r="EJ746" s="102"/>
      <c r="EK746" s="102"/>
      <c r="EL746" s="102"/>
      <c r="EM746" s="102"/>
      <c r="EN746" s="102"/>
      <c r="EO746" s="102"/>
      <c r="EP746" s="102"/>
      <c r="EQ746" s="102"/>
      <c r="ER746" s="102"/>
      <c r="ES746" s="102"/>
      <c r="ET746" s="102"/>
      <c r="EU746" s="102"/>
      <c r="EV746" s="102"/>
      <c r="EW746" s="102"/>
      <c r="EX746" s="102"/>
      <c r="EY746" s="102"/>
      <c r="EZ746" s="102"/>
      <c r="FA746" s="102"/>
      <c r="FB746" s="102"/>
      <c r="FC746" s="102"/>
      <c r="FD746" s="102"/>
      <c r="FE746" s="102"/>
      <c r="FF746" s="102"/>
      <c r="FG746" s="102"/>
      <c r="FH746" s="102"/>
      <c r="FI746" s="102"/>
      <c r="FJ746" s="102"/>
      <c r="FK746" s="102"/>
      <c r="FL746" s="102"/>
      <c r="FM746" s="102"/>
      <c r="FN746" s="102"/>
      <c r="FO746" s="102"/>
      <c r="FP746" s="102"/>
      <c r="FQ746" s="102"/>
      <c r="FR746" s="102"/>
      <c r="FS746" s="102"/>
      <c r="FT746" s="102"/>
      <c r="FU746" s="102"/>
      <c r="FV746" s="102"/>
      <c r="FW746" s="102"/>
      <c r="FX746" s="102"/>
      <c r="FY746" s="102"/>
      <c r="FZ746" s="102"/>
      <c r="GA746" s="102"/>
      <c r="GB746" s="102"/>
      <c r="GC746" s="102"/>
      <c r="GD746" s="102"/>
      <c r="GE746" s="102"/>
      <c r="GF746" s="102"/>
      <c r="GG746" s="102"/>
      <c r="GH746" s="102"/>
      <c r="GI746" s="102"/>
      <c r="GJ746" s="102"/>
      <c r="GK746" s="102"/>
      <c r="GL746" s="102"/>
      <c r="GM746" s="102"/>
      <c r="GN746" s="102"/>
      <c r="GO746" s="102"/>
      <c r="GP746" s="102"/>
      <c r="GQ746" s="102"/>
      <c r="GR746" s="102"/>
      <c r="GS746" s="102"/>
      <c r="GT746" s="102"/>
      <c r="GU746" s="102"/>
      <c r="GV746" s="102"/>
      <c r="GW746" s="102"/>
      <c r="GX746" s="102"/>
      <c r="GY746" s="102"/>
      <c r="GZ746" s="102"/>
      <c r="HA746" s="102"/>
      <c r="HB746" s="102"/>
      <c r="HC746" s="102"/>
      <c r="HD746" s="102"/>
      <c r="HE746" s="102"/>
      <c r="HF746" s="102"/>
      <c r="HG746" s="102"/>
      <c r="HH746" s="102"/>
      <c r="HI746" s="102"/>
      <c r="HJ746" s="102"/>
      <c r="HK746" s="102"/>
      <c r="HL746" s="102"/>
      <c r="HM746" s="102"/>
      <c r="HN746" s="102"/>
      <c r="HO746" s="102"/>
      <c r="HP746" s="102"/>
      <c r="HQ746" s="102"/>
    </row>
    <row r="747" spans="1:242" ht="22.5">
      <c r="A747" s="95" t="s">
        <v>3217</v>
      </c>
      <c r="B747" s="110" t="s">
        <v>3218</v>
      </c>
      <c r="C747" s="180"/>
      <c r="D747" s="56">
        <f t="shared" si="629"/>
        <v>0</v>
      </c>
      <c r="E747" s="56">
        <f t="shared" si="629"/>
        <v>0</v>
      </c>
      <c r="F747" s="56">
        <f t="shared" si="629"/>
        <v>0</v>
      </c>
      <c r="G747" s="56">
        <f t="shared" si="629"/>
        <v>0</v>
      </c>
      <c r="H747" s="56">
        <f t="shared" si="629"/>
        <v>0</v>
      </c>
      <c r="I747" s="56">
        <f t="shared" si="629"/>
        <v>0</v>
      </c>
      <c r="J747" s="56">
        <f t="shared" si="629"/>
        <v>0</v>
      </c>
      <c r="K747" s="56">
        <f t="shared" si="630"/>
        <v>0</v>
      </c>
      <c r="L747" s="56">
        <f t="shared" si="630"/>
        <v>0</v>
      </c>
      <c r="M747" s="56">
        <f t="shared" si="630"/>
        <v>0</v>
      </c>
      <c r="N747" s="56">
        <f t="shared" si="630"/>
        <v>0</v>
      </c>
      <c r="O747" s="56">
        <f t="shared" si="630"/>
        <v>0</v>
      </c>
      <c r="P747" s="56">
        <f t="shared" si="630"/>
        <v>0</v>
      </c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  <c r="AR747" s="102"/>
      <c r="AS747" s="102"/>
      <c r="AT747" s="102"/>
      <c r="AU747" s="102"/>
      <c r="AV747" s="102"/>
      <c r="AW747" s="102"/>
      <c r="AX747" s="102"/>
      <c r="AY747" s="102"/>
      <c r="AZ747" s="102"/>
      <c r="BA747" s="102"/>
      <c r="BB747" s="102"/>
      <c r="BC747" s="102"/>
      <c r="BD747" s="102"/>
      <c r="BE747" s="102"/>
      <c r="BF747" s="102"/>
      <c r="BG747" s="102"/>
      <c r="BH747" s="102"/>
      <c r="BI747" s="102"/>
      <c r="BJ747" s="102"/>
      <c r="BK747" s="102"/>
      <c r="BL747" s="102"/>
      <c r="BM747" s="102"/>
      <c r="BN747" s="102"/>
      <c r="BO747" s="102"/>
      <c r="BP747" s="102"/>
      <c r="BQ747" s="102"/>
      <c r="BR747" s="102"/>
      <c r="BS747" s="102"/>
      <c r="BT747" s="102"/>
      <c r="BU747" s="102"/>
      <c r="BV747" s="102"/>
      <c r="BW747" s="102"/>
      <c r="BX747" s="102"/>
      <c r="BY747" s="102"/>
      <c r="BZ747" s="102"/>
      <c r="CA747" s="102"/>
      <c r="CB747" s="102"/>
      <c r="CC747" s="102"/>
      <c r="CD747" s="102"/>
      <c r="CE747" s="102"/>
      <c r="CF747" s="102"/>
      <c r="CG747" s="102"/>
      <c r="CH747" s="102"/>
      <c r="CI747" s="102"/>
      <c r="CJ747" s="102"/>
      <c r="CK747" s="102"/>
      <c r="CL747" s="102"/>
      <c r="CM747" s="102"/>
      <c r="CN747" s="102"/>
      <c r="CO747" s="102"/>
      <c r="CP747" s="102"/>
      <c r="CQ747" s="102"/>
      <c r="CR747" s="102"/>
      <c r="CS747" s="102"/>
      <c r="CT747" s="102"/>
      <c r="CU747" s="102"/>
      <c r="CV747" s="102"/>
      <c r="CW747" s="102"/>
      <c r="CX747" s="102"/>
      <c r="CY747" s="102"/>
      <c r="CZ747" s="102"/>
      <c r="DA747" s="102"/>
      <c r="DB747" s="102"/>
      <c r="DC747" s="102"/>
      <c r="DD747" s="102"/>
      <c r="DE747" s="102"/>
      <c r="DF747" s="102"/>
      <c r="DG747" s="102"/>
      <c r="DH747" s="102"/>
      <c r="DI747" s="102"/>
      <c r="DJ747" s="102"/>
      <c r="DK747" s="102"/>
      <c r="DL747" s="102"/>
      <c r="DM747" s="102"/>
      <c r="DN747" s="102"/>
      <c r="DO747" s="102"/>
      <c r="DP747" s="102"/>
      <c r="DQ747" s="102"/>
      <c r="DR747" s="102"/>
      <c r="DS747" s="102"/>
      <c r="DT747" s="102"/>
      <c r="DU747" s="102"/>
      <c r="DV747" s="102"/>
      <c r="DW747" s="102"/>
      <c r="DX747" s="102"/>
      <c r="DY747" s="102"/>
      <c r="DZ747" s="102"/>
      <c r="EA747" s="102"/>
      <c r="EB747" s="102"/>
      <c r="EC747" s="102"/>
      <c r="ED747" s="102"/>
      <c r="EE747" s="102"/>
      <c r="EF747" s="102"/>
      <c r="EG747" s="102"/>
      <c r="EH747" s="102"/>
      <c r="EI747" s="102"/>
      <c r="EJ747" s="102"/>
      <c r="EK747" s="102"/>
      <c r="EL747" s="102"/>
      <c r="EM747" s="102"/>
      <c r="EN747" s="102"/>
      <c r="EO747" s="102"/>
      <c r="EP747" s="102"/>
      <c r="EQ747" s="102"/>
      <c r="ER747" s="102"/>
      <c r="ES747" s="102"/>
      <c r="ET747" s="102"/>
      <c r="EU747" s="102"/>
      <c r="EV747" s="102"/>
      <c r="EW747" s="102"/>
      <c r="EX747" s="102"/>
      <c r="EY747" s="102"/>
      <c r="EZ747" s="102"/>
      <c r="FA747" s="102"/>
      <c r="FB747" s="102"/>
      <c r="FC747" s="102"/>
      <c r="FD747" s="102"/>
      <c r="FE747" s="102"/>
      <c r="FF747" s="102"/>
      <c r="FG747" s="102"/>
      <c r="FH747" s="102"/>
      <c r="FI747" s="102"/>
      <c r="FJ747" s="102"/>
      <c r="FK747" s="102"/>
      <c r="FL747" s="102"/>
      <c r="FM747" s="102"/>
      <c r="FN747" s="102"/>
      <c r="FO747" s="102"/>
      <c r="FP747" s="102"/>
      <c r="FQ747" s="102"/>
      <c r="FR747" s="102"/>
      <c r="FS747" s="102"/>
      <c r="FT747" s="102"/>
      <c r="FU747" s="102"/>
      <c r="FV747" s="102"/>
      <c r="FW747" s="102"/>
      <c r="FX747" s="102"/>
      <c r="FY747" s="102"/>
      <c r="FZ747" s="102"/>
      <c r="GA747" s="102"/>
      <c r="GB747" s="102"/>
      <c r="GC747" s="102"/>
      <c r="GD747" s="102"/>
      <c r="GE747" s="102"/>
      <c r="GF747" s="102"/>
      <c r="GG747" s="102"/>
      <c r="GH747" s="102"/>
      <c r="GI747" s="102"/>
      <c r="GJ747" s="102"/>
      <c r="GK747" s="102"/>
      <c r="GL747" s="102"/>
      <c r="GM747" s="102"/>
      <c r="GN747" s="102"/>
      <c r="GO747" s="102"/>
      <c r="GP747" s="102"/>
      <c r="GQ747" s="102"/>
      <c r="GR747" s="102"/>
      <c r="GS747" s="102"/>
      <c r="GT747" s="102"/>
      <c r="GU747" s="102"/>
      <c r="GV747" s="102"/>
      <c r="GW747" s="102"/>
      <c r="GX747" s="102"/>
      <c r="GY747" s="102"/>
      <c r="GZ747" s="102"/>
      <c r="HA747" s="102"/>
      <c r="HB747" s="102"/>
      <c r="HC747" s="102"/>
      <c r="HD747" s="102"/>
      <c r="HE747" s="102"/>
      <c r="HF747" s="102"/>
      <c r="HG747" s="102"/>
      <c r="HH747" s="102"/>
      <c r="HI747" s="102"/>
      <c r="HJ747" s="102"/>
      <c r="HK747" s="102"/>
      <c r="HL747" s="102"/>
      <c r="HM747" s="102"/>
      <c r="HN747" s="102"/>
      <c r="HO747" s="102"/>
      <c r="HP747" s="102"/>
      <c r="HQ747" s="102"/>
    </row>
    <row r="748" spans="1:242">
      <c r="A748" s="95" t="s">
        <v>3219</v>
      </c>
      <c r="B748" s="95" t="s">
        <v>3220</v>
      </c>
      <c r="C748" s="180"/>
      <c r="D748" s="56">
        <f t="shared" si="629"/>
        <v>0</v>
      </c>
      <c r="E748" s="56">
        <f t="shared" si="629"/>
        <v>0</v>
      </c>
      <c r="F748" s="56">
        <f t="shared" si="629"/>
        <v>0</v>
      </c>
      <c r="G748" s="56">
        <f t="shared" si="629"/>
        <v>0</v>
      </c>
      <c r="H748" s="56">
        <f t="shared" si="629"/>
        <v>0</v>
      </c>
      <c r="I748" s="56">
        <f t="shared" si="629"/>
        <v>0</v>
      </c>
      <c r="J748" s="56">
        <f t="shared" si="629"/>
        <v>0</v>
      </c>
      <c r="K748" s="56">
        <f t="shared" si="630"/>
        <v>0</v>
      </c>
      <c r="L748" s="56">
        <f t="shared" si="630"/>
        <v>0</v>
      </c>
      <c r="M748" s="56">
        <f t="shared" si="630"/>
        <v>0</v>
      </c>
      <c r="N748" s="56">
        <f t="shared" si="630"/>
        <v>0</v>
      </c>
      <c r="O748" s="56">
        <f t="shared" si="630"/>
        <v>0</v>
      </c>
      <c r="P748" s="56">
        <f t="shared" si="630"/>
        <v>0</v>
      </c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  <c r="AR748" s="102"/>
      <c r="AS748" s="102"/>
      <c r="AT748" s="102"/>
      <c r="AU748" s="102"/>
      <c r="AV748" s="102"/>
      <c r="AW748" s="102"/>
      <c r="AX748" s="102"/>
      <c r="AY748" s="102"/>
      <c r="AZ748" s="102"/>
      <c r="BA748" s="102"/>
      <c r="BB748" s="102"/>
      <c r="BC748" s="102"/>
      <c r="BD748" s="102"/>
      <c r="BE748" s="102"/>
      <c r="BF748" s="102"/>
      <c r="BG748" s="102"/>
      <c r="BH748" s="102"/>
      <c r="BI748" s="102"/>
      <c r="BJ748" s="102"/>
      <c r="BK748" s="102"/>
      <c r="BL748" s="102"/>
      <c r="BM748" s="102"/>
      <c r="BN748" s="102"/>
      <c r="BO748" s="102"/>
      <c r="BP748" s="102"/>
      <c r="BQ748" s="102"/>
      <c r="BR748" s="102"/>
      <c r="BS748" s="102"/>
      <c r="BT748" s="102"/>
      <c r="BU748" s="102"/>
      <c r="BV748" s="102"/>
      <c r="BW748" s="102"/>
      <c r="BX748" s="102"/>
      <c r="BY748" s="102"/>
      <c r="BZ748" s="102"/>
      <c r="CA748" s="102"/>
      <c r="CB748" s="102"/>
      <c r="CC748" s="102"/>
      <c r="CD748" s="102"/>
      <c r="CE748" s="102"/>
      <c r="CF748" s="102"/>
      <c r="CG748" s="102"/>
      <c r="CH748" s="102"/>
      <c r="CI748" s="102"/>
      <c r="CJ748" s="102"/>
      <c r="CK748" s="102"/>
      <c r="CL748" s="102"/>
      <c r="CM748" s="102"/>
      <c r="CN748" s="102"/>
      <c r="CO748" s="102"/>
      <c r="CP748" s="102"/>
      <c r="CQ748" s="102"/>
      <c r="CR748" s="102"/>
      <c r="CS748" s="102"/>
      <c r="CT748" s="102"/>
      <c r="CU748" s="102"/>
      <c r="CV748" s="102"/>
      <c r="CW748" s="102"/>
      <c r="CX748" s="102"/>
      <c r="CY748" s="102"/>
      <c r="CZ748" s="102"/>
      <c r="DA748" s="102"/>
      <c r="DB748" s="102"/>
      <c r="DC748" s="102"/>
      <c r="DD748" s="102"/>
      <c r="DE748" s="102"/>
      <c r="DF748" s="102"/>
      <c r="DG748" s="102"/>
      <c r="DH748" s="102"/>
      <c r="DI748" s="102"/>
      <c r="DJ748" s="102"/>
      <c r="DK748" s="102"/>
      <c r="DL748" s="102"/>
      <c r="DM748" s="102"/>
      <c r="DN748" s="102"/>
      <c r="DO748" s="102"/>
      <c r="DP748" s="102"/>
      <c r="DQ748" s="102"/>
      <c r="DR748" s="102"/>
      <c r="DS748" s="102"/>
      <c r="DT748" s="102"/>
      <c r="DU748" s="102"/>
      <c r="DV748" s="102"/>
      <c r="DW748" s="102"/>
      <c r="DX748" s="102"/>
      <c r="DY748" s="102"/>
      <c r="DZ748" s="102"/>
      <c r="EA748" s="102"/>
      <c r="EB748" s="102"/>
      <c r="EC748" s="102"/>
      <c r="ED748" s="102"/>
      <c r="EE748" s="102"/>
      <c r="EF748" s="102"/>
      <c r="EG748" s="102"/>
      <c r="EH748" s="102"/>
      <c r="EI748" s="102"/>
      <c r="EJ748" s="102"/>
      <c r="EK748" s="102"/>
      <c r="EL748" s="102"/>
      <c r="EM748" s="102"/>
      <c r="EN748" s="102"/>
      <c r="EO748" s="102"/>
      <c r="EP748" s="102"/>
      <c r="EQ748" s="102"/>
      <c r="ER748" s="102"/>
      <c r="ES748" s="102"/>
      <c r="ET748" s="102"/>
      <c r="EU748" s="102"/>
      <c r="EV748" s="102"/>
      <c r="EW748" s="102"/>
      <c r="EX748" s="102"/>
      <c r="EY748" s="102"/>
      <c r="EZ748" s="102"/>
      <c r="FA748" s="102"/>
      <c r="FB748" s="102"/>
      <c r="FC748" s="102"/>
      <c r="FD748" s="102"/>
      <c r="FE748" s="102"/>
      <c r="FF748" s="102"/>
      <c r="FG748" s="102"/>
      <c r="FH748" s="102"/>
      <c r="FI748" s="102"/>
      <c r="FJ748" s="102"/>
      <c r="FK748" s="102"/>
      <c r="FL748" s="102"/>
      <c r="FM748" s="102"/>
      <c r="FN748" s="102"/>
      <c r="FO748" s="102"/>
      <c r="FP748" s="102"/>
      <c r="FQ748" s="102"/>
      <c r="FR748" s="102"/>
      <c r="FS748" s="102"/>
      <c r="FT748" s="102"/>
      <c r="FU748" s="102"/>
      <c r="FV748" s="102"/>
      <c r="FW748" s="102"/>
      <c r="FX748" s="102"/>
      <c r="FY748" s="102"/>
      <c r="FZ748" s="102"/>
      <c r="GA748" s="102"/>
      <c r="GB748" s="102"/>
      <c r="GC748" s="102"/>
      <c r="GD748" s="102"/>
      <c r="GE748" s="102"/>
      <c r="GF748" s="102"/>
      <c r="GG748" s="102"/>
      <c r="GH748" s="102"/>
      <c r="GI748" s="102"/>
      <c r="GJ748" s="102"/>
      <c r="GK748" s="102"/>
      <c r="GL748" s="102"/>
      <c r="GM748" s="102"/>
      <c r="GN748" s="102"/>
      <c r="GO748" s="102"/>
      <c r="GP748" s="102"/>
      <c r="GQ748" s="102"/>
      <c r="GR748" s="102"/>
      <c r="GS748" s="102"/>
      <c r="GT748" s="102"/>
      <c r="GU748" s="102"/>
      <c r="GV748" s="102"/>
      <c r="GW748" s="102"/>
      <c r="GX748" s="102"/>
      <c r="GY748" s="102"/>
      <c r="GZ748" s="102"/>
      <c r="HA748" s="102"/>
      <c r="HB748" s="102"/>
      <c r="HC748" s="102"/>
      <c r="HD748" s="102"/>
      <c r="HE748" s="102"/>
      <c r="HF748" s="102"/>
      <c r="HG748" s="102"/>
      <c r="HH748" s="102"/>
      <c r="HI748" s="102"/>
      <c r="HJ748" s="102"/>
      <c r="HK748" s="102"/>
      <c r="HL748" s="102"/>
      <c r="HM748" s="102"/>
      <c r="HN748" s="102"/>
      <c r="HO748" s="102"/>
      <c r="HP748" s="102"/>
      <c r="HQ748" s="102"/>
    </row>
    <row r="749" spans="1:242">
      <c r="A749" s="95" t="s">
        <v>3221</v>
      </c>
      <c r="B749" s="95" t="s">
        <v>3222</v>
      </c>
      <c r="C749" s="123"/>
      <c r="D749" s="56">
        <f t="shared" si="629"/>
        <v>0</v>
      </c>
      <c r="E749" s="56">
        <f t="shared" si="629"/>
        <v>0</v>
      </c>
      <c r="F749" s="56">
        <f t="shared" si="629"/>
        <v>0</v>
      </c>
      <c r="G749" s="56">
        <f t="shared" si="629"/>
        <v>0</v>
      </c>
      <c r="H749" s="56">
        <f t="shared" si="629"/>
        <v>0</v>
      </c>
      <c r="I749" s="56">
        <f t="shared" si="629"/>
        <v>0</v>
      </c>
      <c r="J749" s="56">
        <f t="shared" si="629"/>
        <v>0</v>
      </c>
      <c r="K749" s="56">
        <f t="shared" si="630"/>
        <v>0</v>
      </c>
      <c r="L749" s="56">
        <f t="shared" si="630"/>
        <v>0</v>
      </c>
      <c r="M749" s="56">
        <f t="shared" si="630"/>
        <v>0</v>
      </c>
      <c r="N749" s="56">
        <f t="shared" si="630"/>
        <v>0</v>
      </c>
      <c r="O749" s="56">
        <f t="shared" si="630"/>
        <v>0</v>
      </c>
      <c r="P749" s="56">
        <f t="shared" si="630"/>
        <v>0</v>
      </c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  <c r="AR749" s="102"/>
      <c r="AS749" s="102"/>
      <c r="AT749" s="102"/>
      <c r="AU749" s="102"/>
      <c r="AV749" s="102"/>
      <c r="AW749" s="102"/>
      <c r="AX749" s="102"/>
      <c r="AY749" s="102"/>
      <c r="AZ749" s="102"/>
      <c r="BA749" s="102"/>
      <c r="BB749" s="102"/>
      <c r="BC749" s="102"/>
      <c r="BD749" s="102"/>
      <c r="BE749" s="102"/>
      <c r="BF749" s="102"/>
      <c r="BG749" s="102"/>
      <c r="BH749" s="102"/>
      <c r="BI749" s="102"/>
      <c r="BJ749" s="102"/>
      <c r="BK749" s="102"/>
      <c r="BL749" s="102"/>
      <c r="BM749" s="102"/>
      <c r="BN749" s="102"/>
      <c r="BO749" s="102"/>
      <c r="BP749" s="102"/>
      <c r="BQ749" s="102"/>
      <c r="BR749" s="102"/>
      <c r="BS749" s="102"/>
      <c r="BT749" s="102"/>
      <c r="BU749" s="102"/>
      <c r="BV749" s="102"/>
      <c r="BW749" s="102"/>
      <c r="BX749" s="102"/>
      <c r="BY749" s="102"/>
      <c r="BZ749" s="102"/>
      <c r="CA749" s="102"/>
      <c r="CB749" s="102"/>
      <c r="CC749" s="102"/>
      <c r="CD749" s="102"/>
      <c r="CE749" s="102"/>
      <c r="CF749" s="102"/>
      <c r="CG749" s="102"/>
      <c r="CH749" s="102"/>
      <c r="CI749" s="102"/>
      <c r="CJ749" s="102"/>
      <c r="CK749" s="102"/>
      <c r="CL749" s="102"/>
      <c r="CM749" s="102"/>
      <c r="CN749" s="102"/>
      <c r="CO749" s="102"/>
      <c r="CP749" s="102"/>
      <c r="CQ749" s="102"/>
      <c r="CR749" s="102"/>
      <c r="CS749" s="102"/>
      <c r="CT749" s="102"/>
      <c r="CU749" s="102"/>
      <c r="CV749" s="102"/>
      <c r="CW749" s="102"/>
      <c r="CX749" s="102"/>
      <c r="CY749" s="102"/>
      <c r="CZ749" s="102"/>
      <c r="DA749" s="102"/>
      <c r="DB749" s="102"/>
      <c r="DC749" s="102"/>
      <c r="DD749" s="102"/>
      <c r="DE749" s="102"/>
      <c r="DF749" s="102"/>
      <c r="DG749" s="102"/>
      <c r="DH749" s="102"/>
      <c r="DI749" s="102"/>
      <c r="DJ749" s="102"/>
      <c r="DK749" s="102"/>
      <c r="DL749" s="102"/>
      <c r="DM749" s="102"/>
      <c r="DN749" s="102"/>
      <c r="DO749" s="102"/>
      <c r="DP749" s="102"/>
      <c r="DQ749" s="102"/>
      <c r="DR749" s="102"/>
      <c r="DS749" s="102"/>
      <c r="DT749" s="102"/>
      <c r="DU749" s="102"/>
      <c r="DV749" s="102"/>
      <c r="DW749" s="102"/>
      <c r="DX749" s="102"/>
      <c r="DY749" s="102"/>
      <c r="DZ749" s="102"/>
      <c r="EA749" s="102"/>
      <c r="EB749" s="102"/>
      <c r="EC749" s="102"/>
      <c r="ED749" s="102"/>
      <c r="EE749" s="102"/>
      <c r="EF749" s="102"/>
      <c r="EG749" s="102"/>
      <c r="EH749" s="102"/>
      <c r="EI749" s="102"/>
      <c r="EJ749" s="102"/>
      <c r="EK749" s="102"/>
      <c r="EL749" s="102"/>
      <c r="EM749" s="102"/>
      <c r="EN749" s="102"/>
      <c r="EO749" s="102"/>
      <c r="EP749" s="102"/>
      <c r="EQ749" s="102"/>
      <c r="ER749" s="102"/>
      <c r="ES749" s="102"/>
      <c r="ET749" s="102"/>
      <c r="EU749" s="102"/>
      <c r="EV749" s="102"/>
      <c r="EW749" s="102"/>
      <c r="EX749" s="102"/>
      <c r="EY749" s="102"/>
      <c r="EZ749" s="102"/>
      <c r="FA749" s="102"/>
      <c r="FB749" s="102"/>
      <c r="FC749" s="102"/>
      <c r="FD749" s="102"/>
      <c r="FE749" s="102"/>
      <c r="FF749" s="102"/>
      <c r="FG749" s="102"/>
      <c r="FH749" s="102"/>
      <c r="FI749" s="102"/>
      <c r="FJ749" s="102"/>
      <c r="FK749" s="102"/>
      <c r="FL749" s="102"/>
      <c r="FM749" s="102"/>
      <c r="FN749" s="102"/>
      <c r="FO749" s="102"/>
      <c r="FP749" s="102"/>
      <c r="FQ749" s="102"/>
      <c r="FR749" s="102"/>
      <c r="FS749" s="102"/>
      <c r="FT749" s="102"/>
      <c r="FU749" s="102"/>
      <c r="FV749" s="102"/>
      <c r="FW749" s="102"/>
      <c r="FX749" s="102"/>
      <c r="FY749" s="102"/>
      <c r="FZ749" s="102"/>
      <c r="GA749" s="102"/>
      <c r="GB749" s="102"/>
      <c r="GC749" s="102"/>
      <c r="GD749" s="102"/>
      <c r="GE749" s="102"/>
      <c r="GF749" s="102"/>
      <c r="GG749" s="102"/>
      <c r="GH749" s="102"/>
      <c r="GI749" s="102"/>
      <c r="GJ749" s="102"/>
      <c r="GK749" s="102"/>
      <c r="GL749" s="102"/>
      <c r="GM749" s="102"/>
      <c r="GN749" s="102"/>
      <c r="GO749" s="102"/>
      <c r="GP749" s="102"/>
      <c r="GQ749" s="102"/>
      <c r="GR749" s="102"/>
      <c r="GS749" s="102"/>
      <c r="GT749" s="102"/>
      <c r="GU749" s="102"/>
      <c r="GV749" s="102"/>
      <c r="GW749" s="102"/>
      <c r="GX749" s="102"/>
      <c r="GY749" s="102"/>
      <c r="GZ749" s="102"/>
      <c r="HA749" s="102"/>
      <c r="HB749" s="102"/>
      <c r="HC749" s="102"/>
      <c r="HD749" s="102"/>
      <c r="HE749" s="102"/>
      <c r="HF749" s="102"/>
      <c r="HG749" s="102"/>
      <c r="HH749" s="102"/>
      <c r="HI749" s="102"/>
      <c r="HJ749" s="102"/>
      <c r="HK749" s="102"/>
      <c r="HL749" s="102"/>
      <c r="HM749" s="102"/>
      <c r="HN749" s="102"/>
      <c r="HO749" s="102"/>
      <c r="HP749" s="102"/>
      <c r="HQ749" s="102"/>
    </row>
    <row r="750" spans="1:242">
      <c r="A750" s="95" t="s">
        <v>3370</v>
      </c>
      <c r="B750" s="95" t="s">
        <v>3371</v>
      </c>
      <c r="C750" s="123" t="s">
        <v>1362</v>
      </c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8">
        <f t="shared" ref="P750" si="631">SUM(D750:O750)</f>
        <v>0</v>
      </c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102"/>
      <c r="AJ750" s="102"/>
      <c r="AK750" s="102"/>
      <c r="AL750" s="102"/>
      <c r="AM750" s="102"/>
      <c r="AN750" s="102"/>
      <c r="AO750" s="102"/>
      <c r="AP750" s="102"/>
      <c r="AQ750" s="102"/>
      <c r="AR750" s="102"/>
      <c r="AS750" s="102"/>
      <c r="AT750" s="102"/>
      <c r="AU750" s="102"/>
      <c r="AV750" s="102"/>
      <c r="AW750" s="102"/>
      <c r="AX750" s="102"/>
      <c r="AY750" s="102"/>
      <c r="AZ750" s="102"/>
      <c r="BA750" s="102"/>
      <c r="BB750" s="102"/>
      <c r="BC750" s="102"/>
      <c r="BD750" s="102"/>
      <c r="BE750" s="102"/>
      <c r="BF750" s="102"/>
      <c r="BG750" s="102"/>
      <c r="BH750" s="102"/>
      <c r="BI750" s="102"/>
      <c r="BJ750" s="102"/>
      <c r="BK750" s="102"/>
      <c r="BL750" s="102"/>
      <c r="BM750" s="102"/>
      <c r="BN750" s="102"/>
      <c r="BO750" s="102"/>
      <c r="BP750" s="102"/>
      <c r="BQ750" s="102"/>
      <c r="BR750" s="102"/>
      <c r="BS750" s="102"/>
      <c r="BT750" s="102"/>
      <c r="BU750" s="102"/>
      <c r="BV750" s="102"/>
      <c r="BW750" s="102"/>
      <c r="BX750" s="102"/>
      <c r="BY750" s="102"/>
      <c r="BZ750" s="102"/>
      <c r="CA750" s="102"/>
      <c r="CB750" s="102"/>
      <c r="CC750" s="102"/>
      <c r="CD750" s="102"/>
      <c r="CE750" s="102"/>
      <c r="CF750" s="102"/>
      <c r="CG750" s="102"/>
      <c r="CH750" s="102"/>
      <c r="CI750" s="102"/>
      <c r="CJ750" s="102"/>
      <c r="CK750" s="102"/>
      <c r="CL750" s="102"/>
      <c r="CM750" s="102"/>
      <c r="CN750" s="102"/>
      <c r="CO750" s="102"/>
      <c r="CP750" s="102"/>
      <c r="CQ750" s="102"/>
      <c r="CR750" s="102"/>
      <c r="CS750" s="102"/>
      <c r="CT750" s="102"/>
      <c r="CU750" s="102"/>
      <c r="CV750" s="102"/>
      <c r="CW750" s="102"/>
      <c r="CX750" s="102"/>
      <c r="CY750" s="102"/>
      <c r="CZ750" s="102"/>
      <c r="DA750" s="102"/>
      <c r="DB750" s="102"/>
      <c r="DC750" s="102"/>
      <c r="DD750" s="102"/>
      <c r="DE750" s="102"/>
      <c r="DF750" s="102"/>
      <c r="DG750" s="102"/>
      <c r="DH750" s="102"/>
      <c r="DI750" s="102"/>
      <c r="DJ750" s="102"/>
      <c r="DK750" s="102"/>
      <c r="DL750" s="102"/>
      <c r="DM750" s="102"/>
      <c r="DN750" s="102"/>
      <c r="DO750" s="102"/>
      <c r="DP750" s="102"/>
      <c r="DQ750" s="102"/>
      <c r="DR750" s="102"/>
      <c r="DS750" s="102"/>
      <c r="DT750" s="102"/>
      <c r="DU750" s="102"/>
      <c r="DV750" s="102"/>
      <c r="DW750" s="102"/>
      <c r="DX750" s="102"/>
      <c r="DY750" s="102"/>
      <c r="DZ750" s="102"/>
      <c r="EA750" s="102"/>
      <c r="EB750" s="102"/>
      <c r="EC750" s="102"/>
      <c r="ED750" s="102"/>
      <c r="EE750" s="102"/>
      <c r="EF750" s="102"/>
      <c r="EG750" s="102"/>
      <c r="EH750" s="102"/>
      <c r="EI750" s="102"/>
      <c r="EJ750" s="102"/>
      <c r="EK750" s="102"/>
      <c r="EL750" s="102"/>
      <c r="EM750" s="102"/>
      <c r="EN750" s="102"/>
      <c r="EO750" s="102"/>
      <c r="EP750" s="102"/>
      <c r="EQ750" s="102"/>
      <c r="ER750" s="102"/>
      <c r="ES750" s="102"/>
      <c r="ET750" s="102"/>
      <c r="EU750" s="102"/>
      <c r="EV750" s="102"/>
      <c r="EW750" s="102"/>
      <c r="EX750" s="102"/>
      <c r="EY750" s="102"/>
      <c r="EZ750" s="102"/>
      <c r="FA750" s="102"/>
      <c r="FB750" s="102"/>
      <c r="FC750" s="102"/>
      <c r="FD750" s="102"/>
      <c r="FE750" s="102"/>
      <c r="FF750" s="102"/>
      <c r="FG750" s="102"/>
      <c r="FH750" s="102"/>
      <c r="FI750" s="102"/>
      <c r="FJ750" s="102"/>
      <c r="FK750" s="102"/>
      <c r="FL750" s="102"/>
      <c r="FM750" s="102"/>
      <c r="FN750" s="102"/>
      <c r="FO750" s="102"/>
      <c r="FP750" s="102"/>
      <c r="FQ750" s="102"/>
      <c r="FR750" s="102"/>
      <c r="FS750" s="102"/>
      <c r="FT750" s="102"/>
      <c r="FU750" s="102"/>
      <c r="FV750" s="102"/>
      <c r="FW750" s="102"/>
      <c r="FX750" s="102"/>
      <c r="FY750" s="102"/>
      <c r="FZ750" s="102"/>
      <c r="GA750" s="102"/>
      <c r="GB750" s="102"/>
      <c r="GC750" s="102"/>
      <c r="GD750" s="102"/>
      <c r="GE750" s="102"/>
      <c r="GF750" s="102"/>
      <c r="GG750" s="102"/>
      <c r="GH750" s="102"/>
      <c r="GI750" s="102"/>
      <c r="GJ750" s="102"/>
      <c r="GK750" s="102"/>
      <c r="GL750" s="102"/>
      <c r="GM750" s="102"/>
      <c r="GN750" s="102"/>
      <c r="GO750" s="102"/>
      <c r="GP750" s="102"/>
      <c r="GQ750" s="102"/>
      <c r="GR750" s="102"/>
      <c r="GS750" s="102"/>
      <c r="GT750" s="102"/>
      <c r="GU750" s="102"/>
      <c r="GV750" s="102"/>
      <c r="GW750" s="102"/>
      <c r="GX750" s="102"/>
      <c r="GY750" s="102"/>
      <c r="GZ750" s="102"/>
      <c r="HA750" s="102"/>
      <c r="HB750" s="102"/>
      <c r="HC750" s="102"/>
      <c r="HD750" s="102"/>
      <c r="HE750" s="102"/>
      <c r="HF750" s="102"/>
      <c r="HG750" s="102"/>
      <c r="HH750" s="102"/>
      <c r="HI750" s="102"/>
      <c r="HJ750" s="102"/>
      <c r="HK750" s="102"/>
      <c r="HL750" s="102"/>
      <c r="HM750" s="102"/>
      <c r="HN750" s="102"/>
      <c r="HO750" s="102"/>
      <c r="HP750" s="102"/>
      <c r="HQ750" s="102"/>
    </row>
    <row r="751" spans="1:242" s="103" customFormat="1" ht="12" customHeight="1">
      <c r="A751" s="95" t="s">
        <v>2659</v>
      </c>
      <c r="B751" s="110" t="s">
        <v>2660</v>
      </c>
      <c r="C751" s="123"/>
      <c r="D751" s="56">
        <f>D752</f>
        <v>318247.45</v>
      </c>
      <c r="E751" s="56">
        <f t="shared" ref="D751:P752" si="632">E752</f>
        <v>21981.78</v>
      </c>
      <c r="F751" s="56">
        <f t="shared" si="632"/>
        <v>315220.23</v>
      </c>
      <c r="G751" s="56">
        <f t="shared" si="632"/>
        <v>416679.9</v>
      </c>
      <c r="H751" s="56">
        <f t="shared" si="632"/>
        <v>2000000</v>
      </c>
      <c r="I751" s="56">
        <f t="shared" si="632"/>
        <v>0</v>
      </c>
      <c r="J751" s="56">
        <f t="shared" si="632"/>
        <v>0</v>
      </c>
      <c r="K751" s="56">
        <f t="shared" si="632"/>
        <v>0</v>
      </c>
      <c r="L751" s="56">
        <f t="shared" si="632"/>
        <v>0</v>
      </c>
      <c r="M751" s="56">
        <f t="shared" si="632"/>
        <v>0</v>
      </c>
      <c r="N751" s="56">
        <f t="shared" si="632"/>
        <v>0</v>
      </c>
      <c r="O751" s="56">
        <f t="shared" si="632"/>
        <v>0</v>
      </c>
      <c r="P751" s="56">
        <f t="shared" si="632"/>
        <v>3072129.36</v>
      </c>
      <c r="HR751" s="102"/>
      <c r="HS751" s="102"/>
      <c r="HT751" s="102"/>
      <c r="HU751" s="102"/>
      <c r="HV751" s="102"/>
      <c r="HW751" s="102"/>
      <c r="HX751" s="102"/>
      <c r="HY751" s="102"/>
      <c r="HZ751" s="102"/>
      <c r="IA751" s="102"/>
      <c r="IB751" s="102"/>
      <c r="IC751" s="102"/>
      <c r="ID751" s="102"/>
      <c r="IE751" s="102"/>
      <c r="IF751" s="102"/>
      <c r="IG751" s="102"/>
      <c r="IH751" s="102"/>
    </row>
    <row r="752" spans="1:242" s="103" customFormat="1" ht="12" customHeight="1">
      <c r="A752" s="95" t="s">
        <v>2661</v>
      </c>
      <c r="B752" s="110" t="s">
        <v>2660</v>
      </c>
      <c r="C752" s="123"/>
      <c r="D752" s="56">
        <f t="shared" si="632"/>
        <v>318247.45</v>
      </c>
      <c r="E752" s="56">
        <f t="shared" si="632"/>
        <v>21981.78</v>
      </c>
      <c r="F752" s="56">
        <f t="shared" si="632"/>
        <v>315220.23</v>
      </c>
      <c r="G752" s="56">
        <f t="shared" si="632"/>
        <v>416679.9</v>
      </c>
      <c r="H752" s="56">
        <f t="shared" si="632"/>
        <v>2000000</v>
      </c>
      <c r="I752" s="56">
        <f t="shared" si="632"/>
        <v>0</v>
      </c>
      <c r="J752" s="56">
        <f t="shared" si="632"/>
        <v>0</v>
      </c>
      <c r="K752" s="56">
        <f t="shared" si="632"/>
        <v>0</v>
      </c>
      <c r="L752" s="56">
        <f t="shared" si="632"/>
        <v>0</v>
      </c>
      <c r="M752" s="56">
        <f t="shared" si="632"/>
        <v>0</v>
      </c>
      <c r="N752" s="56">
        <f t="shared" si="632"/>
        <v>0</v>
      </c>
      <c r="O752" s="56">
        <f t="shared" si="632"/>
        <v>0</v>
      </c>
      <c r="P752" s="56">
        <f t="shared" si="632"/>
        <v>3072129.36</v>
      </c>
      <c r="HR752" s="102"/>
      <c r="HS752" s="102"/>
      <c r="HT752" s="102"/>
      <c r="HU752" s="102"/>
      <c r="HV752" s="102"/>
      <c r="HW752" s="102"/>
      <c r="HX752" s="102"/>
      <c r="HY752" s="102"/>
      <c r="HZ752" s="102"/>
      <c r="IA752" s="102"/>
      <c r="IB752" s="102"/>
      <c r="IC752" s="102"/>
      <c r="ID752" s="102"/>
      <c r="IE752" s="102"/>
      <c r="IF752" s="102"/>
      <c r="IG752" s="102"/>
      <c r="IH752" s="102"/>
    </row>
    <row r="753" spans="1:242" s="103" customFormat="1" ht="21" customHeight="1">
      <c r="A753" s="95" t="s">
        <v>2662</v>
      </c>
      <c r="B753" s="110" t="s">
        <v>2663</v>
      </c>
      <c r="C753" s="123"/>
      <c r="D753" s="56">
        <f>D754+D755+D756</f>
        <v>318247.45</v>
      </c>
      <c r="E753" s="56">
        <f>SUM(E754:E756)</f>
        <v>21981.78</v>
      </c>
      <c r="F753" s="56">
        <f>SUM(F754:F757)</f>
        <v>315220.23</v>
      </c>
      <c r="G753" s="56">
        <f t="shared" ref="G753:J753" si="633">SUM(G754:G757)</f>
        <v>416679.9</v>
      </c>
      <c r="H753" s="56">
        <f t="shared" si="633"/>
        <v>2000000</v>
      </c>
      <c r="I753" s="56">
        <f t="shared" si="633"/>
        <v>0</v>
      </c>
      <c r="J753" s="56">
        <f t="shared" si="633"/>
        <v>0</v>
      </c>
      <c r="K753" s="56">
        <f t="shared" ref="K753:P753" si="634">SUM(K754:K757)</f>
        <v>0</v>
      </c>
      <c r="L753" s="56">
        <f t="shared" si="634"/>
        <v>0</v>
      </c>
      <c r="M753" s="56">
        <f t="shared" si="634"/>
        <v>0</v>
      </c>
      <c r="N753" s="56">
        <f t="shared" si="634"/>
        <v>0</v>
      </c>
      <c r="O753" s="56">
        <f t="shared" si="634"/>
        <v>0</v>
      </c>
      <c r="P753" s="56">
        <f t="shared" si="634"/>
        <v>3072129.36</v>
      </c>
      <c r="HR753" s="102"/>
      <c r="HS753" s="102"/>
      <c r="HT753" s="102"/>
      <c r="HU753" s="102"/>
      <c r="HV753" s="102"/>
      <c r="HW753" s="102"/>
      <c r="HX753" s="102"/>
      <c r="HY753" s="102"/>
      <c r="HZ753" s="102"/>
      <c r="IA753" s="102"/>
      <c r="IB753" s="102"/>
      <c r="IC753" s="102"/>
      <c r="ID753" s="102"/>
      <c r="IE753" s="102"/>
      <c r="IF753" s="102"/>
      <c r="IG753" s="102"/>
      <c r="IH753" s="102"/>
    </row>
    <row r="754" spans="1:242">
      <c r="A754" s="93" t="s">
        <v>1354</v>
      </c>
      <c r="B754" s="111" t="s">
        <v>1590</v>
      </c>
      <c r="C754" s="123" t="s">
        <v>1355</v>
      </c>
      <c r="D754" s="58"/>
      <c r="E754" s="58"/>
      <c r="F754" s="58"/>
      <c r="G754" s="58"/>
      <c r="H754" s="58">
        <v>0</v>
      </c>
      <c r="I754" s="58">
        <v>0</v>
      </c>
      <c r="J754" s="58"/>
      <c r="K754" s="58"/>
      <c r="L754" s="58"/>
      <c r="M754" s="58"/>
      <c r="N754" s="58"/>
      <c r="O754" s="58"/>
      <c r="P754" s="58">
        <f t="shared" ref="P754:P757" si="635">SUM(D754:O754)</f>
        <v>0</v>
      </c>
    </row>
    <row r="755" spans="1:242">
      <c r="A755" s="93" t="s">
        <v>2664</v>
      </c>
      <c r="B755" s="111" t="s">
        <v>2665</v>
      </c>
      <c r="C755" s="123" t="s">
        <v>1558</v>
      </c>
      <c r="D755" s="58">
        <v>67004.539999999994</v>
      </c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>
        <f t="shared" si="635"/>
        <v>67004.539999999994</v>
      </c>
    </row>
    <row r="756" spans="1:242">
      <c r="A756" s="93" t="s">
        <v>3006</v>
      </c>
      <c r="B756" s="111" t="s">
        <v>2658</v>
      </c>
      <c r="C756" s="123" t="s">
        <v>2106</v>
      </c>
      <c r="D756" s="58">
        <v>251242.91</v>
      </c>
      <c r="E756" s="58">
        <v>21981.78</v>
      </c>
      <c r="F756" s="58">
        <v>315220.23</v>
      </c>
      <c r="G756" s="58">
        <v>416679.9</v>
      </c>
      <c r="H756" s="58">
        <v>2000000</v>
      </c>
      <c r="I756" s="58"/>
      <c r="J756" s="58"/>
      <c r="K756" s="58"/>
      <c r="L756" s="58"/>
      <c r="M756" s="58"/>
      <c r="N756" s="58"/>
      <c r="O756" s="58"/>
      <c r="P756" s="58">
        <f t="shared" si="635"/>
        <v>3005124.82</v>
      </c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02"/>
      <c r="AM756" s="102"/>
      <c r="AN756" s="102"/>
      <c r="AO756" s="102"/>
      <c r="AP756" s="102"/>
      <c r="AQ756" s="102"/>
      <c r="AR756" s="102"/>
      <c r="AS756" s="102"/>
      <c r="AT756" s="102"/>
      <c r="AU756" s="102"/>
      <c r="AV756" s="102"/>
      <c r="AW756" s="102"/>
      <c r="AX756" s="102"/>
      <c r="AY756" s="102"/>
      <c r="AZ756" s="102"/>
      <c r="BA756" s="102"/>
      <c r="BB756" s="102"/>
      <c r="BC756" s="102"/>
      <c r="BD756" s="102"/>
      <c r="BE756" s="102"/>
      <c r="BF756" s="102"/>
      <c r="BG756" s="102"/>
      <c r="BH756" s="102"/>
      <c r="BI756" s="102"/>
      <c r="BJ756" s="102"/>
      <c r="BK756" s="102"/>
      <c r="BL756" s="102"/>
      <c r="BM756" s="102"/>
      <c r="BN756" s="102"/>
      <c r="BO756" s="102"/>
      <c r="BP756" s="102"/>
      <c r="BQ756" s="102"/>
      <c r="BR756" s="102"/>
      <c r="BS756" s="102"/>
      <c r="BT756" s="102"/>
      <c r="BU756" s="102"/>
      <c r="BV756" s="102"/>
      <c r="BW756" s="102"/>
      <c r="BX756" s="102"/>
      <c r="BY756" s="102"/>
      <c r="BZ756" s="102"/>
      <c r="CA756" s="102"/>
      <c r="CB756" s="102"/>
      <c r="CC756" s="102"/>
      <c r="CD756" s="102"/>
      <c r="CE756" s="102"/>
      <c r="CF756" s="102"/>
      <c r="CG756" s="102"/>
      <c r="CH756" s="102"/>
      <c r="CI756" s="102"/>
      <c r="CJ756" s="102"/>
      <c r="CK756" s="102"/>
      <c r="CL756" s="102"/>
      <c r="CM756" s="102"/>
      <c r="CN756" s="102"/>
      <c r="CO756" s="102"/>
      <c r="CP756" s="102"/>
      <c r="CQ756" s="102"/>
      <c r="CR756" s="102"/>
      <c r="CS756" s="102"/>
      <c r="CT756" s="102"/>
      <c r="CU756" s="102"/>
      <c r="CV756" s="102"/>
      <c r="CW756" s="102"/>
      <c r="CX756" s="102"/>
      <c r="CY756" s="102"/>
      <c r="CZ756" s="102"/>
      <c r="DA756" s="102"/>
      <c r="DB756" s="102"/>
      <c r="DC756" s="102"/>
      <c r="DD756" s="102"/>
      <c r="DE756" s="102"/>
      <c r="DF756" s="102"/>
      <c r="DG756" s="102"/>
      <c r="DH756" s="102"/>
      <c r="DI756" s="102"/>
      <c r="DJ756" s="102"/>
      <c r="DK756" s="102"/>
      <c r="DL756" s="102"/>
      <c r="DM756" s="102"/>
      <c r="DN756" s="102"/>
      <c r="DO756" s="102"/>
      <c r="DP756" s="102"/>
      <c r="DQ756" s="102"/>
      <c r="DR756" s="102"/>
      <c r="DS756" s="102"/>
      <c r="DT756" s="102"/>
      <c r="DU756" s="102"/>
      <c r="DV756" s="102"/>
      <c r="DW756" s="102"/>
      <c r="DX756" s="102"/>
      <c r="DY756" s="102"/>
      <c r="DZ756" s="102"/>
      <c r="EA756" s="102"/>
      <c r="EB756" s="102"/>
      <c r="EC756" s="102"/>
      <c r="ED756" s="102"/>
      <c r="EE756" s="102"/>
      <c r="EF756" s="102"/>
      <c r="EG756" s="102"/>
      <c r="EH756" s="102"/>
      <c r="EI756" s="102"/>
      <c r="EJ756" s="102"/>
      <c r="EK756" s="102"/>
      <c r="EL756" s="102"/>
      <c r="EM756" s="102"/>
      <c r="EN756" s="102"/>
      <c r="EO756" s="102"/>
      <c r="EP756" s="102"/>
      <c r="EQ756" s="102"/>
      <c r="ER756" s="102"/>
      <c r="ES756" s="102"/>
      <c r="ET756" s="102"/>
      <c r="EU756" s="102"/>
      <c r="EV756" s="102"/>
      <c r="EW756" s="102"/>
      <c r="EX756" s="102"/>
      <c r="EY756" s="102"/>
      <c r="EZ756" s="102"/>
      <c r="FA756" s="102"/>
      <c r="FB756" s="102"/>
      <c r="FC756" s="102"/>
      <c r="FD756" s="102"/>
      <c r="FE756" s="102"/>
      <c r="FF756" s="102"/>
      <c r="FG756" s="102"/>
      <c r="FH756" s="102"/>
      <c r="FI756" s="102"/>
      <c r="FJ756" s="102"/>
      <c r="FK756" s="102"/>
      <c r="FL756" s="102"/>
      <c r="FM756" s="102"/>
      <c r="FN756" s="102"/>
      <c r="FO756" s="102"/>
      <c r="FP756" s="102"/>
      <c r="FQ756" s="102"/>
      <c r="FR756" s="102"/>
      <c r="FS756" s="102"/>
      <c r="FT756" s="102"/>
      <c r="FU756" s="102"/>
      <c r="FV756" s="102"/>
      <c r="FW756" s="102"/>
      <c r="FX756" s="102"/>
      <c r="FY756" s="102"/>
      <c r="FZ756" s="102"/>
      <c r="GA756" s="102"/>
      <c r="GB756" s="102"/>
      <c r="GC756" s="102"/>
      <c r="GD756" s="102"/>
      <c r="GE756" s="102"/>
      <c r="GF756" s="102"/>
      <c r="GG756" s="102"/>
      <c r="GH756" s="102"/>
      <c r="GI756" s="102"/>
      <c r="GJ756" s="102"/>
      <c r="GK756" s="102"/>
      <c r="GL756" s="102"/>
      <c r="GM756" s="102"/>
      <c r="GN756" s="102"/>
      <c r="GO756" s="102"/>
      <c r="GP756" s="102"/>
      <c r="GQ756" s="102"/>
      <c r="GR756" s="102"/>
      <c r="GS756" s="102"/>
      <c r="GT756" s="102"/>
      <c r="GU756" s="102"/>
      <c r="GV756" s="102"/>
      <c r="GW756" s="102"/>
      <c r="GX756" s="102"/>
      <c r="GY756" s="102"/>
      <c r="GZ756" s="102"/>
      <c r="HA756" s="102"/>
      <c r="HB756" s="102"/>
      <c r="HC756" s="102"/>
      <c r="HD756" s="102"/>
      <c r="HE756" s="102"/>
      <c r="HF756" s="102"/>
      <c r="HG756" s="102"/>
      <c r="HH756" s="102"/>
      <c r="HI756" s="102"/>
      <c r="HJ756" s="102"/>
      <c r="HK756" s="102"/>
      <c r="HL756" s="102"/>
      <c r="HM756" s="102"/>
      <c r="HN756" s="102"/>
      <c r="HO756" s="102"/>
      <c r="HP756" s="102"/>
      <c r="HQ756" s="102"/>
    </row>
    <row r="757" spans="1:242">
      <c r="A757" s="93" t="s">
        <v>3097</v>
      </c>
      <c r="B757" s="111" t="s">
        <v>3223</v>
      </c>
      <c r="C757" s="123" t="s">
        <v>3073</v>
      </c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>
        <f t="shared" si="635"/>
        <v>0</v>
      </c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  <c r="AR757" s="102"/>
      <c r="AS757" s="102"/>
      <c r="AT757" s="102"/>
      <c r="AU757" s="102"/>
      <c r="AV757" s="102"/>
      <c r="AW757" s="102"/>
      <c r="AX757" s="102"/>
      <c r="AY757" s="102"/>
      <c r="AZ757" s="102"/>
      <c r="BA757" s="102"/>
      <c r="BB757" s="102"/>
      <c r="BC757" s="102"/>
      <c r="BD757" s="102"/>
      <c r="BE757" s="102"/>
      <c r="BF757" s="102"/>
      <c r="BG757" s="102"/>
      <c r="BH757" s="102"/>
      <c r="BI757" s="102"/>
      <c r="BJ757" s="102"/>
      <c r="BK757" s="102"/>
      <c r="BL757" s="102"/>
      <c r="BM757" s="102"/>
      <c r="BN757" s="102"/>
      <c r="BO757" s="102"/>
      <c r="BP757" s="102"/>
      <c r="BQ757" s="102"/>
      <c r="BR757" s="102"/>
      <c r="BS757" s="102"/>
      <c r="BT757" s="102"/>
      <c r="BU757" s="102"/>
      <c r="BV757" s="102"/>
      <c r="BW757" s="102"/>
      <c r="BX757" s="102"/>
      <c r="BY757" s="102"/>
      <c r="BZ757" s="102"/>
      <c r="CA757" s="102"/>
      <c r="CB757" s="102"/>
      <c r="CC757" s="102"/>
      <c r="CD757" s="102"/>
      <c r="CE757" s="102"/>
      <c r="CF757" s="102"/>
      <c r="CG757" s="102"/>
      <c r="CH757" s="102"/>
      <c r="CI757" s="102"/>
      <c r="CJ757" s="102"/>
      <c r="CK757" s="102"/>
      <c r="CL757" s="102"/>
      <c r="CM757" s="102"/>
      <c r="CN757" s="102"/>
      <c r="CO757" s="102"/>
      <c r="CP757" s="102"/>
      <c r="CQ757" s="102"/>
      <c r="CR757" s="102"/>
      <c r="CS757" s="102"/>
      <c r="CT757" s="102"/>
      <c r="CU757" s="102"/>
      <c r="CV757" s="102"/>
      <c r="CW757" s="102"/>
      <c r="CX757" s="102"/>
      <c r="CY757" s="102"/>
      <c r="CZ757" s="102"/>
      <c r="DA757" s="102"/>
      <c r="DB757" s="102"/>
      <c r="DC757" s="102"/>
      <c r="DD757" s="102"/>
      <c r="DE757" s="102"/>
      <c r="DF757" s="102"/>
      <c r="DG757" s="102"/>
      <c r="DH757" s="102"/>
      <c r="DI757" s="102"/>
      <c r="DJ757" s="102"/>
      <c r="DK757" s="102"/>
      <c r="DL757" s="102"/>
      <c r="DM757" s="102"/>
      <c r="DN757" s="102"/>
      <c r="DO757" s="102"/>
      <c r="DP757" s="102"/>
      <c r="DQ757" s="102"/>
      <c r="DR757" s="102"/>
      <c r="DS757" s="102"/>
      <c r="DT757" s="102"/>
      <c r="DU757" s="102"/>
      <c r="DV757" s="102"/>
      <c r="DW757" s="102"/>
      <c r="DX757" s="102"/>
      <c r="DY757" s="102"/>
      <c r="DZ757" s="102"/>
      <c r="EA757" s="102"/>
      <c r="EB757" s="102"/>
      <c r="EC757" s="102"/>
      <c r="ED757" s="102"/>
      <c r="EE757" s="102"/>
      <c r="EF757" s="102"/>
      <c r="EG757" s="102"/>
      <c r="EH757" s="102"/>
      <c r="EI757" s="102"/>
      <c r="EJ757" s="102"/>
      <c r="EK757" s="102"/>
      <c r="EL757" s="102"/>
      <c r="EM757" s="102"/>
      <c r="EN757" s="102"/>
      <c r="EO757" s="102"/>
      <c r="EP757" s="102"/>
      <c r="EQ757" s="102"/>
      <c r="ER757" s="102"/>
      <c r="ES757" s="102"/>
      <c r="ET757" s="102"/>
      <c r="EU757" s="102"/>
      <c r="EV757" s="102"/>
      <c r="EW757" s="102"/>
      <c r="EX757" s="102"/>
      <c r="EY757" s="102"/>
      <c r="EZ757" s="102"/>
      <c r="FA757" s="102"/>
      <c r="FB757" s="102"/>
      <c r="FC757" s="102"/>
      <c r="FD757" s="102"/>
      <c r="FE757" s="102"/>
      <c r="FF757" s="102"/>
      <c r="FG757" s="102"/>
      <c r="FH757" s="102"/>
      <c r="FI757" s="102"/>
      <c r="FJ757" s="102"/>
      <c r="FK757" s="102"/>
      <c r="FL757" s="102"/>
      <c r="FM757" s="102"/>
      <c r="FN757" s="102"/>
      <c r="FO757" s="102"/>
      <c r="FP757" s="102"/>
      <c r="FQ757" s="102"/>
      <c r="FR757" s="102"/>
      <c r="FS757" s="102"/>
      <c r="FT757" s="102"/>
      <c r="FU757" s="102"/>
      <c r="FV757" s="102"/>
      <c r="FW757" s="102"/>
      <c r="FX757" s="102"/>
      <c r="FY757" s="102"/>
      <c r="FZ757" s="102"/>
      <c r="GA757" s="102"/>
      <c r="GB757" s="102"/>
      <c r="GC757" s="102"/>
      <c r="GD757" s="102"/>
      <c r="GE757" s="102"/>
      <c r="GF757" s="102"/>
      <c r="GG757" s="102"/>
      <c r="GH757" s="102"/>
      <c r="GI757" s="102"/>
      <c r="GJ757" s="102"/>
      <c r="GK757" s="102"/>
      <c r="GL757" s="102"/>
      <c r="GM757" s="102"/>
      <c r="GN757" s="102"/>
      <c r="GO757" s="102"/>
      <c r="GP757" s="102"/>
      <c r="GQ757" s="102"/>
      <c r="GR757" s="102"/>
      <c r="GS757" s="102"/>
      <c r="GT757" s="102"/>
      <c r="GU757" s="102"/>
      <c r="GV757" s="102"/>
      <c r="GW757" s="102"/>
      <c r="GX757" s="102"/>
      <c r="GY757" s="102"/>
      <c r="GZ757" s="102"/>
      <c r="HA757" s="102"/>
      <c r="HB757" s="102"/>
      <c r="HC757" s="102"/>
      <c r="HD757" s="102"/>
      <c r="HE757" s="102"/>
      <c r="HF757" s="102"/>
      <c r="HG757" s="102"/>
      <c r="HH757" s="102"/>
      <c r="HI757" s="102"/>
      <c r="HJ757" s="102"/>
      <c r="HK757" s="102"/>
      <c r="HL757" s="102"/>
      <c r="HM757" s="102"/>
      <c r="HN757" s="102"/>
      <c r="HO757" s="102"/>
      <c r="HP757" s="102"/>
      <c r="HQ757" s="102"/>
    </row>
    <row r="758" spans="1:242">
      <c r="A758" s="116" t="s">
        <v>2666</v>
      </c>
      <c r="B758" s="117" t="s">
        <v>2541</v>
      </c>
      <c r="C758" s="180"/>
      <c r="D758" s="118">
        <f>D767+D759</f>
        <v>50273.51</v>
      </c>
      <c r="E758" s="118">
        <f t="shared" ref="E758:J758" si="636">E767+E759</f>
        <v>5038.43</v>
      </c>
      <c r="F758" s="118">
        <f t="shared" si="636"/>
        <v>2392.0299999999997</v>
      </c>
      <c r="G758" s="118">
        <f t="shared" si="636"/>
        <v>3456.0299999999997</v>
      </c>
      <c r="H758" s="118">
        <f t="shared" si="636"/>
        <v>3523.8900000000003</v>
      </c>
      <c r="I758" s="118">
        <f t="shared" si="636"/>
        <v>0</v>
      </c>
      <c r="J758" s="118">
        <f t="shared" si="636"/>
        <v>0</v>
      </c>
      <c r="K758" s="118">
        <f t="shared" ref="K758:P758" si="637">K767</f>
        <v>0</v>
      </c>
      <c r="L758" s="118">
        <f t="shared" si="637"/>
        <v>0</v>
      </c>
      <c r="M758" s="118">
        <f t="shared" si="637"/>
        <v>0</v>
      </c>
      <c r="N758" s="118">
        <f t="shared" si="637"/>
        <v>0</v>
      </c>
      <c r="O758" s="118">
        <f t="shared" si="637"/>
        <v>0</v>
      </c>
      <c r="P758" s="118">
        <f t="shared" si="637"/>
        <v>1973.8700000000001</v>
      </c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102"/>
      <c r="AJ758" s="102"/>
      <c r="AK758" s="102"/>
      <c r="AL758" s="102"/>
      <c r="AM758" s="102"/>
      <c r="AN758" s="102"/>
      <c r="AO758" s="102"/>
      <c r="AP758" s="102"/>
      <c r="AQ758" s="102"/>
      <c r="AR758" s="102"/>
      <c r="AS758" s="102"/>
      <c r="AT758" s="102"/>
      <c r="AU758" s="102"/>
      <c r="AV758" s="102"/>
      <c r="AW758" s="102"/>
      <c r="AX758" s="102"/>
      <c r="AY758" s="102"/>
      <c r="AZ758" s="102"/>
      <c r="BA758" s="102"/>
      <c r="BB758" s="102"/>
      <c r="BC758" s="102"/>
      <c r="BD758" s="102"/>
      <c r="BE758" s="102"/>
      <c r="BF758" s="102"/>
      <c r="BG758" s="102"/>
      <c r="BH758" s="102"/>
      <c r="BI758" s="102"/>
      <c r="BJ758" s="102"/>
      <c r="BK758" s="102"/>
      <c r="BL758" s="102"/>
      <c r="BM758" s="102"/>
      <c r="BN758" s="102"/>
      <c r="BO758" s="102"/>
      <c r="BP758" s="102"/>
      <c r="BQ758" s="102"/>
      <c r="BR758" s="102"/>
      <c r="BS758" s="102"/>
      <c r="BT758" s="102"/>
      <c r="BU758" s="102"/>
      <c r="BV758" s="102"/>
      <c r="BW758" s="102"/>
      <c r="BX758" s="102"/>
      <c r="BY758" s="102"/>
      <c r="BZ758" s="102"/>
      <c r="CA758" s="102"/>
      <c r="CB758" s="102"/>
      <c r="CC758" s="102"/>
      <c r="CD758" s="102"/>
      <c r="CE758" s="102"/>
      <c r="CF758" s="102"/>
      <c r="CG758" s="102"/>
      <c r="CH758" s="102"/>
      <c r="CI758" s="102"/>
      <c r="CJ758" s="102"/>
      <c r="CK758" s="102"/>
      <c r="CL758" s="102"/>
      <c r="CM758" s="102"/>
      <c r="CN758" s="102"/>
      <c r="CO758" s="102"/>
      <c r="CP758" s="102"/>
      <c r="CQ758" s="102"/>
      <c r="CR758" s="102"/>
      <c r="CS758" s="102"/>
      <c r="CT758" s="102"/>
      <c r="CU758" s="102"/>
      <c r="CV758" s="102"/>
      <c r="CW758" s="102"/>
      <c r="CX758" s="102"/>
      <c r="CY758" s="102"/>
      <c r="CZ758" s="102"/>
      <c r="DA758" s="102"/>
      <c r="DB758" s="102"/>
      <c r="DC758" s="102"/>
      <c r="DD758" s="102"/>
      <c r="DE758" s="102"/>
      <c r="DF758" s="102"/>
      <c r="DG758" s="102"/>
      <c r="DH758" s="102"/>
      <c r="DI758" s="102"/>
      <c r="DJ758" s="102"/>
      <c r="DK758" s="102"/>
      <c r="DL758" s="102"/>
      <c r="DM758" s="102"/>
      <c r="DN758" s="102"/>
      <c r="DO758" s="102"/>
      <c r="DP758" s="102"/>
      <c r="DQ758" s="102"/>
      <c r="DR758" s="102"/>
      <c r="DS758" s="102"/>
      <c r="DT758" s="102"/>
      <c r="DU758" s="102"/>
      <c r="DV758" s="102"/>
      <c r="DW758" s="102"/>
      <c r="DX758" s="102"/>
      <c r="DY758" s="102"/>
      <c r="DZ758" s="102"/>
      <c r="EA758" s="102"/>
      <c r="EB758" s="102"/>
      <c r="EC758" s="102"/>
      <c r="ED758" s="102"/>
      <c r="EE758" s="102"/>
      <c r="EF758" s="102"/>
      <c r="EG758" s="102"/>
      <c r="EH758" s="102"/>
      <c r="EI758" s="102"/>
      <c r="EJ758" s="102"/>
      <c r="EK758" s="102"/>
      <c r="EL758" s="102"/>
      <c r="EM758" s="102"/>
      <c r="EN758" s="102"/>
      <c r="EO758" s="102"/>
      <c r="EP758" s="102"/>
      <c r="EQ758" s="102"/>
      <c r="ER758" s="102"/>
      <c r="ES758" s="102"/>
      <c r="ET758" s="102"/>
      <c r="EU758" s="102"/>
      <c r="EV758" s="102"/>
      <c r="EW758" s="102"/>
      <c r="EX758" s="102"/>
      <c r="EY758" s="102"/>
      <c r="EZ758" s="102"/>
      <c r="FA758" s="102"/>
      <c r="FB758" s="102"/>
      <c r="FC758" s="102"/>
      <c r="FD758" s="102"/>
      <c r="FE758" s="102"/>
      <c r="FF758" s="102"/>
      <c r="FG758" s="102"/>
      <c r="FH758" s="102"/>
      <c r="FI758" s="102"/>
      <c r="FJ758" s="102"/>
      <c r="FK758" s="102"/>
      <c r="FL758" s="102"/>
      <c r="FM758" s="102"/>
      <c r="FN758" s="102"/>
      <c r="FO758" s="102"/>
      <c r="FP758" s="102"/>
      <c r="FQ758" s="102"/>
      <c r="FR758" s="102"/>
      <c r="FS758" s="102"/>
      <c r="FT758" s="102"/>
      <c r="FU758" s="102"/>
      <c r="FV758" s="102"/>
      <c r="FW758" s="102"/>
      <c r="FX758" s="102"/>
      <c r="FY758" s="102"/>
      <c r="FZ758" s="102"/>
      <c r="GA758" s="102"/>
      <c r="GB758" s="102"/>
      <c r="GC758" s="102"/>
      <c r="GD758" s="102"/>
      <c r="GE758" s="102"/>
      <c r="GF758" s="102"/>
      <c r="GG758" s="102"/>
      <c r="GH758" s="102"/>
      <c r="GI758" s="102"/>
      <c r="GJ758" s="102"/>
      <c r="GK758" s="102"/>
      <c r="GL758" s="102"/>
      <c r="GM758" s="102"/>
      <c r="GN758" s="102"/>
      <c r="GO758" s="102"/>
      <c r="GP758" s="102"/>
      <c r="GQ758" s="102"/>
      <c r="GR758" s="102"/>
      <c r="GS758" s="102"/>
      <c r="GT758" s="102"/>
      <c r="GU758" s="102"/>
      <c r="GV758" s="102"/>
      <c r="GW758" s="102"/>
      <c r="GX758" s="102"/>
      <c r="GY758" s="102"/>
      <c r="GZ758" s="102"/>
      <c r="HA758" s="102"/>
      <c r="HB758" s="102"/>
      <c r="HC758" s="102"/>
      <c r="HD758" s="102"/>
      <c r="HE758" s="102"/>
      <c r="HF758" s="102"/>
      <c r="HG758" s="102"/>
      <c r="HH758" s="102"/>
      <c r="HI758" s="102"/>
      <c r="HJ758" s="102"/>
      <c r="HK758" s="102"/>
      <c r="HL758" s="102"/>
      <c r="HM758" s="102"/>
      <c r="HN758" s="102"/>
      <c r="HO758" s="102"/>
      <c r="HP758" s="102"/>
      <c r="HQ758" s="102"/>
    </row>
    <row r="759" spans="1:242">
      <c r="A759" s="119" t="s">
        <v>3025</v>
      </c>
      <c r="B759" s="120" t="s">
        <v>3026</v>
      </c>
      <c r="C759" s="180"/>
      <c r="D759" s="118">
        <f t="shared" ref="D759:P762" si="638">D760</f>
        <v>45900</v>
      </c>
      <c r="E759" s="118">
        <f t="shared" si="638"/>
        <v>0</v>
      </c>
      <c r="F759" s="118">
        <f t="shared" si="638"/>
        <v>0</v>
      </c>
      <c r="G759" s="118">
        <f t="shared" si="638"/>
        <v>0</v>
      </c>
      <c r="H759" s="118">
        <f t="shared" si="638"/>
        <v>0</v>
      </c>
      <c r="I759" s="118">
        <f t="shared" si="638"/>
        <v>0</v>
      </c>
      <c r="J759" s="118">
        <f t="shared" si="638"/>
        <v>0</v>
      </c>
      <c r="K759" s="118">
        <f t="shared" si="638"/>
        <v>0</v>
      </c>
      <c r="L759" s="118">
        <f t="shared" si="638"/>
        <v>0</v>
      </c>
      <c r="M759" s="118">
        <f t="shared" si="638"/>
        <v>0</v>
      </c>
      <c r="N759" s="118">
        <f t="shared" si="638"/>
        <v>0</v>
      </c>
      <c r="O759" s="118">
        <f t="shared" si="638"/>
        <v>0</v>
      </c>
      <c r="P759" s="118">
        <f t="shared" si="638"/>
        <v>45900</v>
      </c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102"/>
      <c r="AJ759" s="102"/>
      <c r="AK759" s="102"/>
      <c r="AL759" s="102"/>
      <c r="AM759" s="102"/>
      <c r="AN759" s="102"/>
      <c r="AO759" s="102"/>
      <c r="AP759" s="102"/>
      <c r="AQ759" s="102"/>
      <c r="AR759" s="102"/>
      <c r="AS759" s="102"/>
      <c r="AT759" s="102"/>
      <c r="AU759" s="102"/>
      <c r="AV759" s="102"/>
      <c r="AW759" s="102"/>
      <c r="AX759" s="102"/>
      <c r="AY759" s="102"/>
      <c r="AZ759" s="102"/>
      <c r="BA759" s="102"/>
      <c r="BB759" s="102"/>
      <c r="BC759" s="102"/>
      <c r="BD759" s="102"/>
      <c r="BE759" s="102"/>
      <c r="BF759" s="102"/>
      <c r="BG759" s="102"/>
      <c r="BH759" s="102"/>
      <c r="BI759" s="102"/>
      <c r="BJ759" s="102"/>
      <c r="BK759" s="102"/>
      <c r="BL759" s="102"/>
      <c r="BM759" s="102"/>
      <c r="BN759" s="102"/>
      <c r="BO759" s="102"/>
      <c r="BP759" s="102"/>
      <c r="BQ759" s="102"/>
      <c r="BR759" s="102"/>
      <c r="BS759" s="102"/>
      <c r="BT759" s="102"/>
      <c r="BU759" s="102"/>
      <c r="BV759" s="102"/>
      <c r="BW759" s="102"/>
      <c r="BX759" s="102"/>
      <c r="BY759" s="102"/>
      <c r="BZ759" s="102"/>
      <c r="CA759" s="102"/>
      <c r="CB759" s="102"/>
      <c r="CC759" s="102"/>
      <c r="CD759" s="102"/>
      <c r="CE759" s="102"/>
      <c r="CF759" s="102"/>
      <c r="CG759" s="102"/>
      <c r="CH759" s="102"/>
      <c r="CI759" s="102"/>
      <c r="CJ759" s="102"/>
      <c r="CK759" s="102"/>
      <c r="CL759" s="102"/>
      <c r="CM759" s="102"/>
      <c r="CN759" s="102"/>
      <c r="CO759" s="102"/>
      <c r="CP759" s="102"/>
      <c r="CQ759" s="102"/>
      <c r="CR759" s="102"/>
      <c r="CS759" s="102"/>
      <c r="CT759" s="102"/>
      <c r="CU759" s="102"/>
      <c r="CV759" s="102"/>
      <c r="CW759" s="102"/>
      <c r="CX759" s="102"/>
      <c r="CY759" s="102"/>
      <c r="CZ759" s="102"/>
      <c r="DA759" s="102"/>
      <c r="DB759" s="102"/>
      <c r="DC759" s="102"/>
      <c r="DD759" s="102"/>
      <c r="DE759" s="102"/>
      <c r="DF759" s="102"/>
      <c r="DG759" s="102"/>
      <c r="DH759" s="102"/>
      <c r="DI759" s="102"/>
      <c r="DJ759" s="102"/>
      <c r="DK759" s="102"/>
      <c r="DL759" s="102"/>
      <c r="DM759" s="102"/>
      <c r="DN759" s="102"/>
      <c r="DO759" s="102"/>
      <c r="DP759" s="102"/>
      <c r="DQ759" s="102"/>
      <c r="DR759" s="102"/>
      <c r="DS759" s="102"/>
      <c r="DT759" s="102"/>
      <c r="DU759" s="102"/>
      <c r="DV759" s="102"/>
      <c r="DW759" s="102"/>
      <c r="DX759" s="102"/>
      <c r="DY759" s="102"/>
      <c r="DZ759" s="102"/>
      <c r="EA759" s="102"/>
      <c r="EB759" s="102"/>
      <c r="EC759" s="102"/>
      <c r="ED759" s="102"/>
      <c r="EE759" s="102"/>
      <c r="EF759" s="102"/>
      <c r="EG759" s="102"/>
      <c r="EH759" s="102"/>
      <c r="EI759" s="102"/>
      <c r="EJ759" s="102"/>
      <c r="EK759" s="102"/>
      <c r="EL759" s="102"/>
      <c r="EM759" s="102"/>
      <c r="EN759" s="102"/>
      <c r="EO759" s="102"/>
      <c r="EP759" s="102"/>
      <c r="EQ759" s="102"/>
      <c r="ER759" s="102"/>
      <c r="ES759" s="102"/>
      <c r="ET759" s="102"/>
      <c r="EU759" s="102"/>
      <c r="EV759" s="102"/>
      <c r="EW759" s="102"/>
      <c r="EX759" s="102"/>
      <c r="EY759" s="102"/>
      <c r="EZ759" s="102"/>
      <c r="FA759" s="102"/>
      <c r="FB759" s="102"/>
      <c r="FC759" s="102"/>
      <c r="FD759" s="102"/>
      <c r="FE759" s="102"/>
      <c r="FF759" s="102"/>
      <c r="FG759" s="102"/>
      <c r="FH759" s="102"/>
      <c r="FI759" s="102"/>
      <c r="FJ759" s="102"/>
      <c r="FK759" s="102"/>
      <c r="FL759" s="102"/>
      <c r="FM759" s="102"/>
      <c r="FN759" s="102"/>
      <c r="FO759" s="102"/>
      <c r="FP759" s="102"/>
      <c r="FQ759" s="102"/>
      <c r="FR759" s="102"/>
      <c r="FS759" s="102"/>
      <c r="FT759" s="102"/>
      <c r="FU759" s="102"/>
      <c r="FV759" s="102"/>
      <c r="FW759" s="102"/>
      <c r="FX759" s="102"/>
      <c r="FY759" s="102"/>
      <c r="FZ759" s="102"/>
      <c r="GA759" s="102"/>
      <c r="GB759" s="102"/>
      <c r="GC759" s="102"/>
      <c r="GD759" s="102"/>
      <c r="GE759" s="102"/>
      <c r="GF759" s="102"/>
      <c r="GG759" s="102"/>
      <c r="GH759" s="102"/>
      <c r="GI759" s="102"/>
      <c r="GJ759" s="102"/>
      <c r="GK759" s="102"/>
      <c r="GL759" s="102"/>
      <c r="GM759" s="102"/>
      <c r="GN759" s="102"/>
      <c r="GO759" s="102"/>
      <c r="GP759" s="102"/>
      <c r="GQ759" s="102"/>
      <c r="GR759" s="102"/>
      <c r="GS759" s="102"/>
      <c r="GT759" s="102"/>
      <c r="GU759" s="102"/>
      <c r="GV759" s="102"/>
      <c r="GW759" s="102"/>
      <c r="GX759" s="102"/>
      <c r="GY759" s="102"/>
      <c r="GZ759" s="102"/>
      <c r="HA759" s="102"/>
      <c r="HB759" s="102"/>
      <c r="HC759" s="102"/>
      <c r="HD759" s="102"/>
      <c r="HE759" s="102"/>
      <c r="HF759" s="102"/>
      <c r="HG759" s="102"/>
      <c r="HH759" s="102"/>
      <c r="HI759" s="102"/>
      <c r="HJ759" s="102"/>
      <c r="HK759" s="102"/>
      <c r="HL759" s="102"/>
      <c r="HM759" s="102"/>
      <c r="HN759" s="102"/>
      <c r="HO759" s="102"/>
      <c r="HP759" s="102"/>
      <c r="HQ759" s="102"/>
    </row>
    <row r="760" spans="1:242">
      <c r="A760" s="95" t="s">
        <v>3027</v>
      </c>
      <c r="B760" s="110" t="s">
        <v>3028</v>
      </c>
      <c r="C760" s="123"/>
      <c r="D760" s="118">
        <f t="shared" si="638"/>
        <v>45900</v>
      </c>
      <c r="E760" s="118">
        <f t="shared" si="638"/>
        <v>0</v>
      </c>
      <c r="F760" s="118">
        <f t="shared" si="638"/>
        <v>0</v>
      </c>
      <c r="G760" s="118">
        <f t="shared" si="638"/>
        <v>0</v>
      </c>
      <c r="H760" s="118">
        <f t="shared" si="638"/>
        <v>0</v>
      </c>
      <c r="I760" s="118">
        <f t="shared" si="638"/>
        <v>0</v>
      </c>
      <c r="J760" s="118">
        <f t="shared" si="638"/>
        <v>0</v>
      </c>
      <c r="K760" s="118">
        <f t="shared" si="638"/>
        <v>0</v>
      </c>
      <c r="L760" s="118">
        <f t="shared" si="638"/>
        <v>0</v>
      </c>
      <c r="M760" s="118">
        <f t="shared" si="638"/>
        <v>0</v>
      </c>
      <c r="N760" s="118">
        <f t="shared" si="638"/>
        <v>0</v>
      </c>
      <c r="O760" s="118">
        <f t="shared" si="638"/>
        <v>0</v>
      </c>
      <c r="P760" s="118">
        <f t="shared" si="638"/>
        <v>45900</v>
      </c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  <c r="AH760" s="102"/>
      <c r="AI760" s="102"/>
      <c r="AJ760" s="102"/>
      <c r="AK760" s="102"/>
      <c r="AL760" s="102"/>
      <c r="AM760" s="102"/>
      <c r="AN760" s="102"/>
      <c r="AO760" s="102"/>
      <c r="AP760" s="102"/>
      <c r="AQ760" s="102"/>
      <c r="AR760" s="102"/>
      <c r="AS760" s="102"/>
      <c r="AT760" s="102"/>
      <c r="AU760" s="102"/>
      <c r="AV760" s="102"/>
      <c r="AW760" s="102"/>
      <c r="AX760" s="102"/>
      <c r="AY760" s="102"/>
      <c r="AZ760" s="102"/>
      <c r="BA760" s="102"/>
      <c r="BB760" s="102"/>
      <c r="BC760" s="102"/>
      <c r="BD760" s="102"/>
      <c r="BE760" s="102"/>
      <c r="BF760" s="102"/>
      <c r="BG760" s="102"/>
      <c r="BH760" s="102"/>
      <c r="BI760" s="102"/>
      <c r="BJ760" s="102"/>
      <c r="BK760" s="102"/>
      <c r="BL760" s="102"/>
      <c r="BM760" s="102"/>
      <c r="BN760" s="102"/>
      <c r="BO760" s="102"/>
      <c r="BP760" s="102"/>
      <c r="BQ760" s="102"/>
      <c r="BR760" s="102"/>
      <c r="BS760" s="102"/>
      <c r="BT760" s="102"/>
      <c r="BU760" s="102"/>
      <c r="BV760" s="102"/>
      <c r="BW760" s="102"/>
      <c r="BX760" s="102"/>
      <c r="BY760" s="102"/>
      <c r="BZ760" s="102"/>
      <c r="CA760" s="102"/>
      <c r="CB760" s="102"/>
      <c r="CC760" s="102"/>
      <c r="CD760" s="102"/>
      <c r="CE760" s="102"/>
      <c r="CF760" s="102"/>
      <c r="CG760" s="102"/>
      <c r="CH760" s="102"/>
      <c r="CI760" s="102"/>
      <c r="CJ760" s="102"/>
      <c r="CK760" s="102"/>
      <c r="CL760" s="102"/>
      <c r="CM760" s="102"/>
      <c r="CN760" s="102"/>
      <c r="CO760" s="102"/>
      <c r="CP760" s="102"/>
      <c r="CQ760" s="102"/>
      <c r="CR760" s="102"/>
      <c r="CS760" s="102"/>
      <c r="CT760" s="102"/>
      <c r="CU760" s="102"/>
      <c r="CV760" s="102"/>
      <c r="CW760" s="102"/>
      <c r="CX760" s="102"/>
      <c r="CY760" s="102"/>
      <c r="CZ760" s="102"/>
      <c r="DA760" s="102"/>
      <c r="DB760" s="102"/>
      <c r="DC760" s="102"/>
      <c r="DD760" s="102"/>
      <c r="DE760" s="102"/>
      <c r="DF760" s="102"/>
      <c r="DG760" s="102"/>
      <c r="DH760" s="102"/>
      <c r="DI760" s="102"/>
      <c r="DJ760" s="102"/>
      <c r="DK760" s="102"/>
      <c r="DL760" s="102"/>
      <c r="DM760" s="102"/>
      <c r="DN760" s="102"/>
      <c r="DO760" s="102"/>
      <c r="DP760" s="102"/>
      <c r="DQ760" s="102"/>
      <c r="DR760" s="102"/>
      <c r="DS760" s="102"/>
      <c r="DT760" s="102"/>
      <c r="DU760" s="102"/>
      <c r="DV760" s="102"/>
      <c r="DW760" s="102"/>
      <c r="DX760" s="102"/>
      <c r="DY760" s="102"/>
      <c r="DZ760" s="102"/>
      <c r="EA760" s="102"/>
      <c r="EB760" s="102"/>
      <c r="EC760" s="102"/>
      <c r="ED760" s="102"/>
      <c r="EE760" s="102"/>
      <c r="EF760" s="102"/>
      <c r="EG760" s="102"/>
      <c r="EH760" s="102"/>
      <c r="EI760" s="102"/>
      <c r="EJ760" s="102"/>
      <c r="EK760" s="102"/>
      <c r="EL760" s="102"/>
      <c r="EM760" s="102"/>
      <c r="EN760" s="102"/>
      <c r="EO760" s="102"/>
      <c r="EP760" s="102"/>
      <c r="EQ760" s="102"/>
      <c r="ER760" s="102"/>
      <c r="ES760" s="102"/>
      <c r="ET760" s="102"/>
      <c r="EU760" s="102"/>
      <c r="EV760" s="102"/>
      <c r="EW760" s="102"/>
      <c r="EX760" s="102"/>
      <c r="EY760" s="102"/>
      <c r="EZ760" s="102"/>
      <c r="FA760" s="102"/>
      <c r="FB760" s="102"/>
      <c r="FC760" s="102"/>
      <c r="FD760" s="102"/>
      <c r="FE760" s="102"/>
      <c r="FF760" s="102"/>
      <c r="FG760" s="102"/>
      <c r="FH760" s="102"/>
      <c r="FI760" s="102"/>
      <c r="FJ760" s="102"/>
      <c r="FK760" s="102"/>
      <c r="FL760" s="102"/>
      <c r="FM760" s="102"/>
      <c r="FN760" s="102"/>
      <c r="FO760" s="102"/>
      <c r="FP760" s="102"/>
      <c r="FQ760" s="102"/>
      <c r="FR760" s="102"/>
      <c r="FS760" s="102"/>
      <c r="FT760" s="102"/>
      <c r="FU760" s="102"/>
      <c r="FV760" s="102"/>
      <c r="FW760" s="102"/>
      <c r="FX760" s="102"/>
      <c r="FY760" s="102"/>
      <c r="FZ760" s="102"/>
      <c r="GA760" s="102"/>
      <c r="GB760" s="102"/>
      <c r="GC760" s="102"/>
      <c r="GD760" s="102"/>
      <c r="GE760" s="102"/>
      <c r="GF760" s="102"/>
      <c r="GG760" s="102"/>
      <c r="GH760" s="102"/>
      <c r="GI760" s="102"/>
      <c r="GJ760" s="102"/>
      <c r="GK760" s="102"/>
      <c r="GL760" s="102"/>
      <c r="GM760" s="102"/>
      <c r="GN760" s="102"/>
      <c r="GO760" s="102"/>
      <c r="GP760" s="102"/>
      <c r="GQ760" s="102"/>
      <c r="GR760" s="102"/>
      <c r="GS760" s="102"/>
      <c r="GT760" s="102"/>
      <c r="GU760" s="102"/>
      <c r="GV760" s="102"/>
      <c r="GW760" s="102"/>
      <c r="GX760" s="102"/>
      <c r="GY760" s="102"/>
      <c r="GZ760" s="102"/>
      <c r="HA760" s="102"/>
      <c r="HB760" s="102"/>
      <c r="HC760" s="102"/>
      <c r="HD760" s="102"/>
      <c r="HE760" s="102"/>
      <c r="HF760" s="102"/>
      <c r="HG760" s="102"/>
      <c r="HH760" s="102"/>
      <c r="HI760" s="102"/>
      <c r="HJ760" s="102"/>
      <c r="HK760" s="102"/>
      <c r="HL760" s="102"/>
      <c r="HM760" s="102"/>
      <c r="HN760" s="102"/>
      <c r="HO760" s="102"/>
      <c r="HP760" s="102"/>
      <c r="HQ760" s="102"/>
    </row>
    <row r="761" spans="1:242">
      <c r="A761" s="95" t="s">
        <v>3029</v>
      </c>
      <c r="B761" s="110" t="s">
        <v>3028</v>
      </c>
      <c r="C761" s="123"/>
      <c r="D761" s="118">
        <f t="shared" si="638"/>
        <v>45900</v>
      </c>
      <c r="E761" s="118">
        <f t="shared" si="638"/>
        <v>0</v>
      </c>
      <c r="F761" s="118">
        <f t="shared" si="638"/>
        <v>0</v>
      </c>
      <c r="G761" s="118">
        <f t="shared" si="638"/>
        <v>0</v>
      </c>
      <c r="H761" s="118">
        <f t="shared" si="638"/>
        <v>0</v>
      </c>
      <c r="I761" s="118">
        <f t="shared" si="638"/>
        <v>0</v>
      </c>
      <c r="J761" s="118">
        <f t="shared" si="638"/>
        <v>0</v>
      </c>
      <c r="K761" s="118">
        <f t="shared" si="638"/>
        <v>0</v>
      </c>
      <c r="L761" s="118">
        <f t="shared" si="638"/>
        <v>0</v>
      </c>
      <c r="M761" s="118">
        <f t="shared" si="638"/>
        <v>0</v>
      </c>
      <c r="N761" s="118">
        <f t="shared" si="638"/>
        <v>0</v>
      </c>
      <c r="O761" s="118">
        <f t="shared" si="638"/>
        <v>0</v>
      </c>
      <c r="P761" s="118">
        <f t="shared" si="638"/>
        <v>45900</v>
      </c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  <c r="AH761" s="102"/>
      <c r="AI761" s="102"/>
      <c r="AJ761" s="102"/>
      <c r="AK761" s="102"/>
      <c r="AL761" s="102"/>
      <c r="AM761" s="102"/>
      <c r="AN761" s="102"/>
      <c r="AO761" s="102"/>
      <c r="AP761" s="102"/>
      <c r="AQ761" s="102"/>
      <c r="AR761" s="102"/>
      <c r="AS761" s="102"/>
      <c r="AT761" s="102"/>
      <c r="AU761" s="102"/>
      <c r="AV761" s="102"/>
      <c r="AW761" s="102"/>
      <c r="AX761" s="102"/>
      <c r="AY761" s="102"/>
      <c r="AZ761" s="102"/>
      <c r="BA761" s="102"/>
      <c r="BB761" s="102"/>
      <c r="BC761" s="102"/>
      <c r="BD761" s="102"/>
      <c r="BE761" s="102"/>
      <c r="BF761" s="102"/>
      <c r="BG761" s="102"/>
      <c r="BH761" s="102"/>
      <c r="BI761" s="102"/>
      <c r="BJ761" s="102"/>
      <c r="BK761" s="102"/>
      <c r="BL761" s="102"/>
      <c r="BM761" s="102"/>
      <c r="BN761" s="102"/>
      <c r="BO761" s="102"/>
      <c r="BP761" s="102"/>
      <c r="BQ761" s="102"/>
      <c r="BR761" s="102"/>
      <c r="BS761" s="102"/>
      <c r="BT761" s="102"/>
      <c r="BU761" s="102"/>
      <c r="BV761" s="102"/>
      <c r="BW761" s="102"/>
      <c r="BX761" s="102"/>
      <c r="BY761" s="102"/>
      <c r="BZ761" s="102"/>
      <c r="CA761" s="102"/>
      <c r="CB761" s="102"/>
      <c r="CC761" s="102"/>
      <c r="CD761" s="102"/>
      <c r="CE761" s="102"/>
      <c r="CF761" s="102"/>
      <c r="CG761" s="102"/>
      <c r="CH761" s="102"/>
      <c r="CI761" s="102"/>
      <c r="CJ761" s="102"/>
      <c r="CK761" s="102"/>
      <c r="CL761" s="102"/>
      <c r="CM761" s="102"/>
      <c r="CN761" s="102"/>
      <c r="CO761" s="102"/>
      <c r="CP761" s="102"/>
      <c r="CQ761" s="102"/>
      <c r="CR761" s="102"/>
      <c r="CS761" s="102"/>
      <c r="CT761" s="102"/>
      <c r="CU761" s="102"/>
      <c r="CV761" s="102"/>
      <c r="CW761" s="102"/>
      <c r="CX761" s="102"/>
      <c r="CY761" s="102"/>
      <c r="CZ761" s="102"/>
      <c r="DA761" s="102"/>
      <c r="DB761" s="102"/>
      <c r="DC761" s="102"/>
      <c r="DD761" s="102"/>
      <c r="DE761" s="102"/>
      <c r="DF761" s="102"/>
      <c r="DG761" s="102"/>
      <c r="DH761" s="102"/>
      <c r="DI761" s="102"/>
      <c r="DJ761" s="102"/>
      <c r="DK761" s="102"/>
      <c r="DL761" s="102"/>
      <c r="DM761" s="102"/>
      <c r="DN761" s="102"/>
      <c r="DO761" s="102"/>
      <c r="DP761" s="102"/>
      <c r="DQ761" s="102"/>
      <c r="DR761" s="102"/>
      <c r="DS761" s="102"/>
      <c r="DT761" s="102"/>
      <c r="DU761" s="102"/>
      <c r="DV761" s="102"/>
      <c r="DW761" s="102"/>
      <c r="DX761" s="102"/>
      <c r="DY761" s="102"/>
      <c r="DZ761" s="102"/>
      <c r="EA761" s="102"/>
      <c r="EB761" s="102"/>
      <c r="EC761" s="102"/>
      <c r="ED761" s="102"/>
      <c r="EE761" s="102"/>
      <c r="EF761" s="102"/>
      <c r="EG761" s="102"/>
      <c r="EH761" s="102"/>
      <c r="EI761" s="102"/>
      <c r="EJ761" s="102"/>
      <c r="EK761" s="102"/>
      <c r="EL761" s="102"/>
      <c r="EM761" s="102"/>
      <c r="EN761" s="102"/>
      <c r="EO761" s="102"/>
      <c r="EP761" s="102"/>
      <c r="EQ761" s="102"/>
      <c r="ER761" s="102"/>
      <c r="ES761" s="102"/>
      <c r="ET761" s="102"/>
      <c r="EU761" s="102"/>
      <c r="EV761" s="102"/>
      <c r="EW761" s="102"/>
      <c r="EX761" s="102"/>
      <c r="EY761" s="102"/>
      <c r="EZ761" s="102"/>
      <c r="FA761" s="102"/>
      <c r="FB761" s="102"/>
      <c r="FC761" s="102"/>
      <c r="FD761" s="102"/>
      <c r="FE761" s="102"/>
      <c r="FF761" s="102"/>
      <c r="FG761" s="102"/>
      <c r="FH761" s="102"/>
      <c r="FI761" s="102"/>
      <c r="FJ761" s="102"/>
      <c r="FK761" s="102"/>
      <c r="FL761" s="102"/>
      <c r="FM761" s="102"/>
      <c r="FN761" s="102"/>
      <c r="FO761" s="102"/>
      <c r="FP761" s="102"/>
      <c r="FQ761" s="102"/>
      <c r="FR761" s="102"/>
      <c r="FS761" s="102"/>
      <c r="FT761" s="102"/>
      <c r="FU761" s="102"/>
      <c r="FV761" s="102"/>
      <c r="FW761" s="102"/>
      <c r="FX761" s="102"/>
      <c r="FY761" s="102"/>
      <c r="FZ761" s="102"/>
      <c r="GA761" s="102"/>
      <c r="GB761" s="102"/>
      <c r="GC761" s="102"/>
      <c r="GD761" s="102"/>
      <c r="GE761" s="102"/>
      <c r="GF761" s="102"/>
      <c r="GG761" s="102"/>
      <c r="GH761" s="102"/>
      <c r="GI761" s="102"/>
      <c r="GJ761" s="102"/>
      <c r="GK761" s="102"/>
      <c r="GL761" s="102"/>
      <c r="GM761" s="102"/>
      <c r="GN761" s="102"/>
      <c r="GO761" s="102"/>
      <c r="GP761" s="102"/>
      <c r="GQ761" s="102"/>
      <c r="GR761" s="102"/>
      <c r="GS761" s="102"/>
      <c r="GT761" s="102"/>
      <c r="GU761" s="102"/>
      <c r="GV761" s="102"/>
      <c r="GW761" s="102"/>
      <c r="GX761" s="102"/>
      <c r="GY761" s="102"/>
      <c r="GZ761" s="102"/>
      <c r="HA761" s="102"/>
      <c r="HB761" s="102"/>
      <c r="HC761" s="102"/>
      <c r="HD761" s="102"/>
      <c r="HE761" s="102"/>
      <c r="HF761" s="102"/>
      <c r="HG761" s="102"/>
      <c r="HH761" s="102"/>
      <c r="HI761" s="102"/>
      <c r="HJ761" s="102"/>
      <c r="HK761" s="102"/>
      <c r="HL761" s="102"/>
      <c r="HM761" s="102"/>
      <c r="HN761" s="102"/>
      <c r="HO761" s="102"/>
      <c r="HP761" s="102"/>
      <c r="HQ761" s="102"/>
    </row>
    <row r="762" spans="1:242">
      <c r="A762" s="95" t="s">
        <v>3030</v>
      </c>
      <c r="B762" s="110" t="s">
        <v>3031</v>
      </c>
      <c r="C762" s="123"/>
      <c r="D762" s="118">
        <f t="shared" si="638"/>
        <v>45900</v>
      </c>
      <c r="E762" s="118">
        <f t="shared" si="638"/>
        <v>0</v>
      </c>
      <c r="F762" s="118">
        <f t="shared" si="638"/>
        <v>0</v>
      </c>
      <c r="G762" s="118">
        <f t="shared" si="638"/>
        <v>0</v>
      </c>
      <c r="H762" s="118">
        <f t="shared" si="638"/>
        <v>0</v>
      </c>
      <c r="I762" s="118">
        <f t="shared" si="638"/>
        <v>0</v>
      </c>
      <c r="J762" s="118">
        <f t="shared" si="638"/>
        <v>0</v>
      </c>
      <c r="K762" s="118">
        <f t="shared" si="638"/>
        <v>0</v>
      </c>
      <c r="L762" s="118">
        <f t="shared" si="638"/>
        <v>0</v>
      </c>
      <c r="M762" s="118">
        <f t="shared" si="638"/>
        <v>0</v>
      </c>
      <c r="N762" s="118">
        <f t="shared" si="638"/>
        <v>0</v>
      </c>
      <c r="O762" s="118">
        <f t="shared" si="638"/>
        <v>0</v>
      </c>
      <c r="P762" s="118">
        <f t="shared" si="638"/>
        <v>45900</v>
      </c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  <c r="AH762" s="102"/>
      <c r="AI762" s="102"/>
      <c r="AJ762" s="102"/>
      <c r="AK762" s="102"/>
      <c r="AL762" s="102"/>
      <c r="AM762" s="102"/>
      <c r="AN762" s="102"/>
      <c r="AO762" s="102"/>
      <c r="AP762" s="102"/>
      <c r="AQ762" s="102"/>
      <c r="AR762" s="102"/>
      <c r="AS762" s="102"/>
      <c r="AT762" s="102"/>
      <c r="AU762" s="102"/>
      <c r="AV762" s="102"/>
      <c r="AW762" s="102"/>
      <c r="AX762" s="102"/>
      <c r="AY762" s="102"/>
      <c r="AZ762" s="102"/>
      <c r="BA762" s="102"/>
      <c r="BB762" s="102"/>
      <c r="BC762" s="102"/>
      <c r="BD762" s="102"/>
      <c r="BE762" s="102"/>
      <c r="BF762" s="102"/>
      <c r="BG762" s="102"/>
      <c r="BH762" s="102"/>
      <c r="BI762" s="102"/>
      <c r="BJ762" s="102"/>
      <c r="BK762" s="102"/>
      <c r="BL762" s="102"/>
      <c r="BM762" s="102"/>
      <c r="BN762" s="102"/>
      <c r="BO762" s="102"/>
      <c r="BP762" s="102"/>
      <c r="BQ762" s="102"/>
      <c r="BR762" s="102"/>
      <c r="BS762" s="102"/>
      <c r="BT762" s="102"/>
      <c r="BU762" s="102"/>
      <c r="BV762" s="102"/>
      <c r="BW762" s="102"/>
      <c r="BX762" s="102"/>
      <c r="BY762" s="102"/>
      <c r="BZ762" s="102"/>
      <c r="CA762" s="102"/>
      <c r="CB762" s="102"/>
      <c r="CC762" s="102"/>
      <c r="CD762" s="102"/>
      <c r="CE762" s="102"/>
      <c r="CF762" s="102"/>
      <c r="CG762" s="102"/>
      <c r="CH762" s="102"/>
      <c r="CI762" s="102"/>
      <c r="CJ762" s="102"/>
      <c r="CK762" s="102"/>
      <c r="CL762" s="102"/>
      <c r="CM762" s="102"/>
      <c r="CN762" s="102"/>
      <c r="CO762" s="102"/>
      <c r="CP762" s="102"/>
      <c r="CQ762" s="102"/>
      <c r="CR762" s="102"/>
      <c r="CS762" s="102"/>
      <c r="CT762" s="102"/>
      <c r="CU762" s="102"/>
      <c r="CV762" s="102"/>
      <c r="CW762" s="102"/>
      <c r="CX762" s="102"/>
      <c r="CY762" s="102"/>
      <c r="CZ762" s="102"/>
      <c r="DA762" s="102"/>
      <c r="DB762" s="102"/>
      <c r="DC762" s="102"/>
      <c r="DD762" s="102"/>
      <c r="DE762" s="102"/>
      <c r="DF762" s="102"/>
      <c r="DG762" s="102"/>
      <c r="DH762" s="102"/>
      <c r="DI762" s="102"/>
      <c r="DJ762" s="102"/>
      <c r="DK762" s="102"/>
      <c r="DL762" s="102"/>
      <c r="DM762" s="102"/>
      <c r="DN762" s="102"/>
      <c r="DO762" s="102"/>
      <c r="DP762" s="102"/>
      <c r="DQ762" s="102"/>
      <c r="DR762" s="102"/>
      <c r="DS762" s="102"/>
      <c r="DT762" s="102"/>
      <c r="DU762" s="102"/>
      <c r="DV762" s="102"/>
      <c r="DW762" s="102"/>
      <c r="DX762" s="102"/>
      <c r="DY762" s="102"/>
      <c r="DZ762" s="102"/>
      <c r="EA762" s="102"/>
      <c r="EB762" s="102"/>
      <c r="EC762" s="102"/>
      <c r="ED762" s="102"/>
      <c r="EE762" s="102"/>
      <c r="EF762" s="102"/>
      <c r="EG762" s="102"/>
      <c r="EH762" s="102"/>
      <c r="EI762" s="102"/>
      <c r="EJ762" s="102"/>
      <c r="EK762" s="102"/>
      <c r="EL762" s="102"/>
      <c r="EM762" s="102"/>
      <c r="EN762" s="102"/>
      <c r="EO762" s="102"/>
      <c r="EP762" s="102"/>
      <c r="EQ762" s="102"/>
      <c r="ER762" s="102"/>
      <c r="ES762" s="102"/>
      <c r="ET762" s="102"/>
      <c r="EU762" s="102"/>
      <c r="EV762" s="102"/>
      <c r="EW762" s="102"/>
      <c r="EX762" s="102"/>
      <c r="EY762" s="102"/>
      <c r="EZ762" s="102"/>
      <c r="FA762" s="102"/>
      <c r="FB762" s="102"/>
      <c r="FC762" s="102"/>
      <c r="FD762" s="102"/>
      <c r="FE762" s="102"/>
      <c r="FF762" s="102"/>
      <c r="FG762" s="102"/>
      <c r="FH762" s="102"/>
      <c r="FI762" s="102"/>
      <c r="FJ762" s="102"/>
      <c r="FK762" s="102"/>
      <c r="FL762" s="102"/>
      <c r="FM762" s="102"/>
      <c r="FN762" s="102"/>
      <c r="FO762" s="102"/>
      <c r="FP762" s="102"/>
      <c r="FQ762" s="102"/>
      <c r="FR762" s="102"/>
      <c r="FS762" s="102"/>
      <c r="FT762" s="102"/>
      <c r="FU762" s="102"/>
      <c r="FV762" s="102"/>
      <c r="FW762" s="102"/>
      <c r="FX762" s="102"/>
      <c r="FY762" s="102"/>
      <c r="FZ762" s="102"/>
      <c r="GA762" s="102"/>
      <c r="GB762" s="102"/>
      <c r="GC762" s="102"/>
      <c r="GD762" s="102"/>
      <c r="GE762" s="102"/>
      <c r="GF762" s="102"/>
      <c r="GG762" s="102"/>
      <c r="GH762" s="102"/>
      <c r="GI762" s="102"/>
      <c r="GJ762" s="102"/>
      <c r="GK762" s="102"/>
      <c r="GL762" s="102"/>
      <c r="GM762" s="102"/>
      <c r="GN762" s="102"/>
      <c r="GO762" s="102"/>
      <c r="GP762" s="102"/>
      <c r="GQ762" s="102"/>
      <c r="GR762" s="102"/>
      <c r="GS762" s="102"/>
      <c r="GT762" s="102"/>
      <c r="GU762" s="102"/>
      <c r="GV762" s="102"/>
      <c r="GW762" s="102"/>
      <c r="GX762" s="102"/>
      <c r="GY762" s="102"/>
      <c r="GZ762" s="102"/>
      <c r="HA762" s="102"/>
      <c r="HB762" s="102"/>
      <c r="HC762" s="102"/>
      <c r="HD762" s="102"/>
      <c r="HE762" s="102"/>
      <c r="HF762" s="102"/>
      <c r="HG762" s="102"/>
      <c r="HH762" s="102"/>
      <c r="HI762" s="102"/>
      <c r="HJ762" s="102"/>
      <c r="HK762" s="102"/>
      <c r="HL762" s="102"/>
      <c r="HM762" s="102"/>
      <c r="HN762" s="102"/>
      <c r="HO762" s="102"/>
      <c r="HP762" s="102"/>
      <c r="HQ762" s="102"/>
    </row>
    <row r="763" spans="1:242" ht="21" customHeight="1">
      <c r="A763" s="95" t="s">
        <v>3033</v>
      </c>
      <c r="B763" s="110" t="s">
        <v>3032</v>
      </c>
      <c r="C763" s="123"/>
      <c r="D763" s="118">
        <f t="shared" ref="D763:H763" si="639">SUM(D764:D766)</f>
        <v>45900</v>
      </c>
      <c r="E763" s="118">
        <f t="shared" si="639"/>
        <v>0</v>
      </c>
      <c r="F763" s="118">
        <f t="shared" si="639"/>
        <v>0</v>
      </c>
      <c r="G763" s="118">
        <f t="shared" si="639"/>
        <v>0</v>
      </c>
      <c r="H763" s="118">
        <f t="shared" si="639"/>
        <v>0</v>
      </c>
      <c r="I763" s="118">
        <f t="shared" ref="I763:J763" si="640">SUM(I764:I766)</f>
        <v>0</v>
      </c>
      <c r="J763" s="118">
        <f t="shared" si="640"/>
        <v>0</v>
      </c>
      <c r="K763" s="118">
        <f t="shared" ref="K763:P763" si="641">SUM(K764:K766)</f>
        <v>0</v>
      </c>
      <c r="L763" s="118">
        <f t="shared" si="641"/>
        <v>0</v>
      </c>
      <c r="M763" s="118">
        <f t="shared" si="641"/>
        <v>0</v>
      </c>
      <c r="N763" s="118">
        <f t="shared" si="641"/>
        <v>0</v>
      </c>
      <c r="O763" s="118">
        <f t="shared" si="641"/>
        <v>0</v>
      </c>
      <c r="P763" s="118">
        <f t="shared" si="641"/>
        <v>45900</v>
      </c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102"/>
      <c r="AJ763" s="102"/>
      <c r="AK763" s="102"/>
      <c r="AL763" s="102"/>
      <c r="AM763" s="102"/>
      <c r="AN763" s="102"/>
      <c r="AO763" s="102"/>
      <c r="AP763" s="102"/>
      <c r="AQ763" s="102"/>
      <c r="AR763" s="102"/>
      <c r="AS763" s="102"/>
      <c r="AT763" s="102"/>
      <c r="AU763" s="102"/>
      <c r="AV763" s="102"/>
      <c r="AW763" s="102"/>
      <c r="AX763" s="102"/>
      <c r="AY763" s="102"/>
      <c r="AZ763" s="102"/>
      <c r="BA763" s="102"/>
      <c r="BB763" s="102"/>
      <c r="BC763" s="102"/>
      <c r="BD763" s="102"/>
      <c r="BE763" s="102"/>
      <c r="BF763" s="102"/>
      <c r="BG763" s="102"/>
      <c r="BH763" s="102"/>
      <c r="BI763" s="102"/>
      <c r="BJ763" s="102"/>
      <c r="BK763" s="102"/>
      <c r="BL763" s="102"/>
      <c r="BM763" s="102"/>
      <c r="BN763" s="102"/>
      <c r="BO763" s="102"/>
      <c r="BP763" s="102"/>
      <c r="BQ763" s="102"/>
      <c r="BR763" s="102"/>
      <c r="BS763" s="102"/>
      <c r="BT763" s="102"/>
      <c r="BU763" s="102"/>
      <c r="BV763" s="102"/>
      <c r="BW763" s="102"/>
      <c r="BX763" s="102"/>
      <c r="BY763" s="102"/>
      <c r="BZ763" s="102"/>
      <c r="CA763" s="102"/>
      <c r="CB763" s="102"/>
      <c r="CC763" s="102"/>
      <c r="CD763" s="102"/>
      <c r="CE763" s="102"/>
      <c r="CF763" s="102"/>
      <c r="CG763" s="102"/>
      <c r="CH763" s="102"/>
      <c r="CI763" s="102"/>
      <c r="CJ763" s="102"/>
      <c r="CK763" s="102"/>
      <c r="CL763" s="102"/>
      <c r="CM763" s="102"/>
      <c r="CN763" s="102"/>
      <c r="CO763" s="102"/>
      <c r="CP763" s="102"/>
      <c r="CQ763" s="102"/>
      <c r="CR763" s="102"/>
      <c r="CS763" s="102"/>
      <c r="CT763" s="102"/>
      <c r="CU763" s="102"/>
      <c r="CV763" s="102"/>
      <c r="CW763" s="102"/>
      <c r="CX763" s="102"/>
      <c r="CY763" s="102"/>
      <c r="CZ763" s="102"/>
      <c r="DA763" s="102"/>
      <c r="DB763" s="102"/>
      <c r="DC763" s="102"/>
      <c r="DD763" s="102"/>
      <c r="DE763" s="102"/>
      <c r="DF763" s="102"/>
      <c r="DG763" s="102"/>
      <c r="DH763" s="102"/>
      <c r="DI763" s="102"/>
      <c r="DJ763" s="102"/>
      <c r="DK763" s="102"/>
      <c r="DL763" s="102"/>
      <c r="DM763" s="102"/>
      <c r="DN763" s="102"/>
      <c r="DO763" s="102"/>
      <c r="DP763" s="102"/>
      <c r="DQ763" s="102"/>
      <c r="DR763" s="102"/>
      <c r="DS763" s="102"/>
      <c r="DT763" s="102"/>
      <c r="DU763" s="102"/>
      <c r="DV763" s="102"/>
      <c r="DW763" s="102"/>
      <c r="DX763" s="102"/>
      <c r="DY763" s="102"/>
      <c r="DZ763" s="102"/>
      <c r="EA763" s="102"/>
      <c r="EB763" s="102"/>
      <c r="EC763" s="102"/>
      <c r="ED763" s="102"/>
      <c r="EE763" s="102"/>
      <c r="EF763" s="102"/>
      <c r="EG763" s="102"/>
      <c r="EH763" s="102"/>
      <c r="EI763" s="102"/>
      <c r="EJ763" s="102"/>
      <c r="EK763" s="102"/>
      <c r="EL763" s="102"/>
      <c r="EM763" s="102"/>
      <c r="EN763" s="102"/>
      <c r="EO763" s="102"/>
      <c r="EP763" s="102"/>
      <c r="EQ763" s="102"/>
      <c r="ER763" s="102"/>
      <c r="ES763" s="102"/>
      <c r="ET763" s="102"/>
      <c r="EU763" s="102"/>
      <c r="EV763" s="102"/>
      <c r="EW763" s="102"/>
      <c r="EX763" s="102"/>
      <c r="EY763" s="102"/>
      <c r="EZ763" s="102"/>
      <c r="FA763" s="102"/>
      <c r="FB763" s="102"/>
      <c r="FC763" s="102"/>
      <c r="FD763" s="102"/>
      <c r="FE763" s="102"/>
      <c r="FF763" s="102"/>
      <c r="FG763" s="102"/>
      <c r="FH763" s="102"/>
      <c r="FI763" s="102"/>
      <c r="FJ763" s="102"/>
      <c r="FK763" s="102"/>
      <c r="FL763" s="102"/>
      <c r="FM763" s="102"/>
      <c r="FN763" s="102"/>
      <c r="FO763" s="102"/>
      <c r="FP763" s="102"/>
      <c r="FQ763" s="102"/>
      <c r="FR763" s="102"/>
      <c r="FS763" s="102"/>
      <c r="FT763" s="102"/>
      <c r="FU763" s="102"/>
      <c r="FV763" s="102"/>
      <c r="FW763" s="102"/>
      <c r="FX763" s="102"/>
      <c r="FY763" s="102"/>
      <c r="FZ763" s="102"/>
      <c r="GA763" s="102"/>
      <c r="GB763" s="102"/>
      <c r="GC763" s="102"/>
      <c r="GD763" s="102"/>
      <c r="GE763" s="102"/>
      <c r="GF763" s="102"/>
      <c r="GG763" s="102"/>
      <c r="GH763" s="102"/>
      <c r="GI763" s="102"/>
      <c r="GJ763" s="102"/>
      <c r="GK763" s="102"/>
      <c r="GL763" s="102"/>
      <c r="GM763" s="102"/>
      <c r="GN763" s="102"/>
      <c r="GO763" s="102"/>
      <c r="GP763" s="102"/>
      <c r="GQ763" s="102"/>
      <c r="GR763" s="102"/>
      <c r="GS763" s="102"/>
      <c r="GT763" s="102"/>
      <c r="GU763" s="102"/>
      <c r="GV763" s="102"/>
      <c r="GW763" s="102"/>
      <c r="GX763" s="102"/>
      <c r="GY763" s="102"/>
      <c r="GZ763" s="102"/>
      <c r="HA763" s="102"/>
      <c r="HB763" s="102"/>
      <c r="HC763" s="102"/>
      <c r="HD763" s="102"/>
      <c r="HE763" s="102"/>
      <c r="HF763" s="102"/>
      <c r="HG763" s="102"/>
      <c r="HH763" s="102"/>
      <c r="HI763" s="102"/>
      <c r="HJ763" s="102"/>
      <c r="HK763" s="102"/>
      <c r="HL763" s="102"/>
      <c r="HM763" s="102"/>
      <c r="HN763" s="102"/>
      <c r="HO763" s="102"/>
      <c r="HP763" s="102"/>
      <c r="HQ763" s="102"/>
    </row>
    <row r="764" spans="1:242" s="139" customFormat="1" ht="14.25" customHeight="1">
      <c r="A764" s="93" t="s">
        <v>3034</v>
      </c>
      <c r="B764" s="111" t="s">
        <v>1591</v>
      </c>
      <c r="C764" s="123" t="s">
        <v>537</v>
      </c>
      <c r="D764" s="58">
        <v>25100</v>
      </c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>
        <f t="shared" ref="P764:P766" si="642">SUM(D764:O764)</f>
        <v>25100</v>
      </c>
    </row>
    <row r="765" spans="1:242" s="139" customFormat="1" ht="14.25" customHeight="1">
      <c r="A765" s="93" t="s">
        <v>3035</v>
      </c>
      <c r="B765" s="111" t="s">
        <v>3036</v>
      </c>
      <c r="C765" s="123" t="s">
        <v>537</v>
      </c>
      <c r="D765" s="58">
        <v>20800</v>
      </c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>
        <f t="shared" si="642"/>
        <v>20800</v>
      </c>
    </row>
    <row r="766" spans="1:242">
      <c r="A766" s="93" t="s">
        <v>3037</v>
      </c>
      <c r="B766" s="111" t="s">
        <v>3038</v>
      </c>
      <c r="C766" s="123" t="s">
        <v>537</v>
      </c>
      <c r="D766" s="118"/>
      <c r="E766" s="5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58">
        <f t="shared" si="642"/>
        <v>0</v>
      </c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102"/>
      <c r="AJ766" s="102"/>
      <c r="AK766" s="102"/>
      <c r="AL766" s="102"/>
      <c r="AM766" s="102"/>
      <c r="AN766" s="102"/>
      <c r="AO766" s="102"/>
      <c r="AP766" s="102"/>
      <c r="AQ766" s="102"/>
      <c r="AR766" s="102"/>
      <c r="AS766" s="102"/>
      <c r="AT766" s="102"/>
      <c r="AU766" s="102"/>
      <c r="AV766" s="102"/>
      <c r="AW766" s="102"/>
      <c r="AX766" s="102"/>
      <c r="AY766" s="102"/>
      <c r="AZ766" s="102"/>
      <c r="BA766" s="102"/>
      <c r="BB766" s="102"/>
      <c r="BC766" s="102"/>
      <c r="BD766" s="102"/>
      <c r="BE766" s="102"/>
      <c r="BF766" s="102"/>
      <c r="BG766" s="102"/>
      <c r="BH766" s="102"/>
      <c r="BI766" s="102"/>
      <c r="BJ766" s="102"/>
      <c r="BK766" s="102"/>
      <c r="BL766" s="102"/>
      <c r="BM766" s="102"/>
      <c r="BN766" s="102"/>
      <c r="BO766" s="102"/>
      <c r="BP766" s="102"/>
      <c r="BQ766" s="102"/>
      <c r="BR766" s="102"/>
      <c r="BS766" s="102"/>
      <c r="BT766" s="102"/>
      <c r="BU766" s="102"/>
      <c r="BV766" s="102"/>
      <c r="BW766" s="102"/>
      <c r="BX766" s="102"/>
      <c r="BY766" s="102"/>
      <c r="BZ766" s="102"/>
      <c r="CA766" s="102"/>
      <c r="CB766" s="102"/>
      <c r="CC766" s="102"/>
      <c r="CD766" s="102"/>
      <c r="CE766" s="102"/>
      <c r="CF766" s="102"/>
      <c r="CG766" s="102"/>
      <c r="CH766" s="102"/>
      <c r="CI766" s="102"/>
      <c r="CJ766" s="102"/>
      <c r="CK766" s="102"/>
      <c r="CL766" s="102"/>
      <c r="CM766" s="102"/>
      <c r="CN766" s="102"/>
      <c r="CO766" s="102"/>
      <c r="CP766" s="102"/>
      <c r="CQ766" s="102"/>
      <c r="CR766" s="102"/>
      <c r="CS766" s="102"/>
      <c r="CT766" s="102"/>
      <c r="CU766" s="102"/>
      <c r="CV766" s="102"/>
      <c r="CW766" s="102"/>
      <c r="CX766" s="102"/>
      <c r="CY766" s="102"/>
      <c r="CZ766" s="102"/>
      <c r="DA766" s="102"/>
      <c r="DB766" s="102"/>
      <c r="DC766" s="102"/>
      <c r="DD766" s="102"/>
      <c r="DE766" s="102"/>
      <c r="DF766" s="102"/>
      <c r="DG766" s="102"/>
      <c r="DH766" s="102"/>
      <c r="DI766" s="102"/>
      <c r="DJ766" s="102"/>
      <c r="DK766" s="102"/>
      <c r="DL766" s="102"/>
      <c r="DM766" s="102"/>
      <c r="DN766" s="102"/>
      <c r="DO766" s="102"/>
      <c r="DP766" s="102"/>
      <c r="DQ766" s="102"/>
      <c r="DR766" s="102"/>
      <c r="DS766" s="102"/>
      <c r="DT766" s="102"/>
      <c r="DU766" s="102"/>
      <c r="DV766" s="102"/>
      <c r="DW766" s="102"/>
      <c r="DX766" s="102"/>
      <c r="DY766" s="102"/>
      <c r="DZ766" s="102"/>
      <c r="EA766" s="102"/>
      <c r="EB766" s="102"/>
      <c r="EC766" s="102"/>
      <c r="ED766" s="102"/>
      <c r="EE766" s="102"/>
      <c r="EF766" s="102"/>
      <c r="EG766" s="102"/>
      <c r="EH766" s="102"/>
      <c r="EI766" s="102"/>
      <c r="EJ766" s="102"/>
      <c r="EK766" s="102"/>
      <c r="EL766" s="102"/>
      <c r="EM766" s="102"/>
      <c r="EN766" s="102"/>
      <c r="EO766" s="102"/>
      <c r="EP766" s="102"/>
      <c r="EQ766" s="102"/>
      <c r="ER766" s="102"/>
      <c r="ES766" s="102"/>
      <c r="ET766" s="102"/>
      <c r="EU766" s="102"/>
      <c r="EV766" s="102"/>
      <c r="EW766" s="102"/>
      <c r="EX766" s="102"/>
      <c r="EY766" s="102"/>
      <c r="EZ766" s="102"/>
      <c r="FA766" s="102"/>
      <c r="FB766" s="102"/>
      <c r="FC766" s="102"/>
      <c r="FD766" s="102"/>
      <c r="FE766" s="102"/>
      <c r="FF766" s="102"/>
      <c r="FG766" s="102"/>
      <c r="FH766" s="102"/>
      <c r="FI766" s="102"/>
      <c r="FJ766" s="102"/>
      <c r="FK766" s="102"/>
      <c r="FL766" s="102"/>
      <c r="FM766" s="102"/>
      <c r="FN766" s="102"/>
      <c r="FO766" s="102"/>
      <c r="FP766" s="102"/>
      <c r="FQ766" s="102"/>
      <c r="FR766" s="102"/>
      <c r="FS766" s="102"/>
      <c r="FT766" s="102"/>
      <c r="FU766" s="102"/>
      <c r="FV766" s="102"/>
      <c r="FW766" s="102"/>
      <c r="FX766" s="102"/>
      <c r="FY766" s="102"/>
      <c r="FZ766" s="102"/>
      <c r="GA766" s="102"/>
      <c r="GB766" s="102"/>
      <c r="GC766" s="102"/>
      <c r="GD766" s="102"/>
      <c r="GE766" s="102"/>
      <c r="GF766" s="102"/>
      <c r="GG766" s="102"/>
      <c r="GH766" s="102"/>
      <c r="GI766" s="102"/>
      <c r="GJ766" s="102"/>
      <c r="GK766" s="102"/>
      <c r="GL766" s="102"/>
      <c r="GM766" s="102"/>
      <c r="GN766" s="102"/>
      <c r="GO766" s="102"/>
      <c r="GP766" s="102"/>
      <c r="GQ766" s="102"/>
      <c r="GR766" s="102"/>
      <c r="GS766" s="102"/>
      <c r="GT766" s="102"/>
      <c r="GU766" s="102"/>
      <c r="GV766" s="102"/>
      <c r="GW766" s="102"/>
      <c r="GX766" s="102"/>
      <c r="GY766" s="102"/>
      <c r="GZ766" s="102"/>
      <c r="HA766" s="102"/>
      <c r="HB766" s="102"/>
      <c r="HC766" s="102"/>
      <c r="HD766" s="102"/>
      <c r="HE766" s="102"/>
      <c r="HF766" s="102"/>
      <c r="HG766" s="102"/>
      <c r="HH766" s="102"/>
      <c r="HI766" s="102"/>
      <c r="HJ766" s="102"/>
      <c r="HK766" s="102"/>
      <c r="HL766" s="102"/>
      <c r="HM766" s="102"/>
      <c r="HN766" s="102"/>
      <c r="HO766" s="102"/>
      <c r="HP766" s="102"/>
      <c r="HQ766" s="102"/>
    </row>
    <row r="767" spans="1:242">
      <c r="A767" s="119" t="s">
        <v>2667</v>
      </c>
      <c r="B767" s="120" t="s">
        <v>2668</v>
      </c>
      <c r="C767" s="180"/>
      <c r="D767" s="118">
        <f t="shared" ref="D767:E767" si="643">D768</f>
        <v>4373.51</v>
      </c>
      <c r="E767" s="118">
        <f t="shared" si="643"/>
        <v>5038.43</v>
      </c>
      <c r="F767" s="118">
        <f>F768+F776</f>
        <v>2392.0299999999997</v>
      </c>
      <c r="G767" s="118">
        <f t="shared" ref="G767:J767" si="644">G768+G776</f>
        <v>3456.0299999999997</v>
      </c>
      <c r="H767" s="118">
        <f t="shared" si="644"/>
        <v>3523.8900000000003</v>
      </c>
      <c r="I767" s="118">
        <f t="shared" si="644"/>
        <v>0</v>
      </c>
      <c r="J767" s="118">
        <f t="shared" si="644"/>
        <v>0</v>
      </c>
      <c r="K767" s="118">
        <f t="shared" ref="K767:P767" si="645">K768+K776</f>
        <v>0</v>
      </c>
      <c r="L767" s="118">
        <f t="shared" si="645"/>
        <v>0</v>
      </c>
      <c r="M767" s="118">
        <f t="shared" si="645"/>
        <v>0</v>
      </c>
      <c r="N767" s="118">
        <f t="shared" si="645"/>
        <v>0</v>
      </c>
      <c r="O767" s="118">
        <f t="shared" si="645"/>
        <v>0</v>
      </c>
      <c r="P767" s="118">
        <f t="shared" si="645"/>
        <v>1973.8700000000001</v>
      </c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102"/>
      <c r="AJ767" s="102"/>
      <c r="AK767" s="102"/>
      <c r="AL767" s="102"/>
      <c r="AM767" s="102"/>
      <c r="AN767" s="102"/>
      <c r="AO767" s="102"/>
      <c r="AP767" s="102"/>
      <c r="AQ767" s="102"/>
      <c r="AR767" s="102"/>
      <c r="AS767" s="102"/>
      <c r="AT767" s="102"/>
      <c r="AU767" s="102"/>
      <c r="AV767" s="102"/>
      <c r="AW767" s="102"/>
      <c r="AX767" s="102"/>
      <c r="AY767" s="102"/>
      <c r="AZ767" s="102"/>
      <c r="BA767" s="102"/>
      <c r="BB767" s="102"/>
      <c r="BC767" s="102"/>
      <c r="BD767" s="102"/>
      <c r="BE767" s="102"/>
      <c r="BF767" s="102"/>
      <c r="BG767" s="102"/>
      <c r="BH767" s="102"/>
      <c r="BI767" s="102"/>
      <c r="BJ767" s="102"/>
      <c r="BK767" s="102"/>
      <c r="BL767" s="102"/>
      <c r="BM767" s="102"/>
      <c r="BN767" s="102"/>
      <c r="BO767" s="102"/>
      <c r="BP767" s="102"/>
      <c r="BQ767" s="102"/>
      <c r="BR767" s="102"/>
      <c r="BS767" s="102"/>
      <c r="BT767" s="102"/>
      <c r="BU767" s="102"/>
      <c r="BV767" s="102"/>
      <c r="BW767" s="102"/>
      <c r="BX767" s="102"/>
      <c r="BY767" s="102"/>
      <c r="BZ767" s="102"/>
      <c r="CA767" s="102"/>
      <c r="CB767" s="102"/>
      <c r="CC767" s="102"/>
      <c r="CD767" s="102"/>
      <c r="CE767" s="102"/>
      <c r="CF767" s="102"/>
      <c r="CG767" s="102"/>
      <c r="CH767" s="102"/>
      <c r="CI767" s="102"/>
      <c r="CJ767" s="102"/>
      <c r="CK767" s="102"/>
      <c r="CL767" s="102"/>
      <c r="CM767" s="102"/>
      <c r="CN767" s="102"/>
      <c r="CO767" s="102"/>
      <c r="CP767" s="102"/>
      <c r="CQ767" s="102"/>
      <c r="CR767" s="102"/>
      <c r="CS767" s="102"/>
      <c r="CT767" s="102"/>
      <c r="CU767" s="102"/>
      <c r="CV767" s="102"/>
      <c r="CW767" s="102"/>
      <c r="CX767" s="102"/>
      <c r="CY767" s="102"/>
      <c r="CZ767" s="102"/>
      <c r="DA767" s="102"/>
      <c r="DB767" s="102"/>
      <c r="DC767" s="102"/>
      <c r="DD767" s="102"/>
      <c r="DE767" s="102"/>
      <c r="DF767" s="102"/>
      <c r="DG767" s="102"/>
      <c r="DH767" s="102"/>
      <c r="DI767" s="102"/>
      <c r="DJ767" s="102"/>
      <c r="DK767" s="102"/>
      <c r="DL767" s="102"/>
      <c r="DM767" s="102"/>
      <c r="DN767" s="102"/>
      <c r="DO767" s="102"/>
      <c r="DP767" s="102"/>
      <c r="DQ767" s="102"/>
      <c r="DR767" s="102"/>
      <c r="DS767" s="102"/>
      <c r="DT767" s="102"/>
      <c r="DU767" s="102"/>
      <c r="DV767" s="102"/>
      <c r="DW767" s="102"/>
      <c r="DX767" s="102"/>
      <c r="DY767" s="102"/>
      <c r="DZ767" s="102"/>
      <c r="EA767" s="102"/>
      <c r="EB767" s="102"/>
      <c r="EC767" s="102"/>
      <c r="ED767" s="102"/>
      <c r="EE767" s="102"/>
      <c r="EF767" s="102"/>
      <c r="EG767" s="102"/>
      <c r="EH767" s="102"/>
      <c r="EI767" s="102"/>
      <c r="EJ767" s="102"/>
      <c r="EK767" s="102"/>
      <c r="EL767" s="102"/>
      <c r="EM767" s="102"/>
      <c r="EN767" s="102"/>
      <c r="EO767" s="102"/>
      <c r="EP767" s="102"/>
      <c r="EQ767" s="102"/>
      <c r="ER767" s="102"/>
      <c r="ES767" s="102"/>
      <c r="ET767" s="102"/>
      <c r="EU767" s="102"/>
      <c r="EV767" s="102"/>
      <c r="EW767" s="102"/>
      <c r="EX767" s="102"/>
      <c r="EY767" s="102"/>
      <c r="EZ767" s="102"/>
      <c r="FA767" s="102"/>
      <c r="FB767" s="102"/>
      <c r="FC767" s="102"/>
      <c r="FD767" s="102"/>
      <c r="FE767" s="102"/>
      <c r="FF767" s="102"/>
      <c r="FG767" s="102"/>
      <c r="FH767" s="102"/>
      <c r="FI767" s="102"/>
      <c r="FJ767" s="102"/>
      <c r="FK767" s="102"/>
      <c r="FL767" s="102"/>
      <c r="FM767" s="102"/>
      <c r="FN767" s="102"/>
      <c r="FO767" s="102"/>
      <c r="FP767" s="102"/>
      <c r="FQ767" s="102"/>
      <c r="FR767" s="102"/>
      <c r="FS767" s="102"/>
      <c r="FT767" s="102"/>
      <c r="FU767" s="102"/>
      <c r="FV767" s="102"/>
      <c r="FW767" s="102"/>
      <c r="FX767" s="102"/>
      <c r="FY767" s="102"/>
      <c r="FZ767" s="102"/>
      <c r="GA767" s="102"/>
      <c r="GB767" s="102"/>
      <c r="GC767" s="102"/>
      <c r="GD767" s="102"/>
      <c r="GE767" s="102"/>
      <c r="GF767" s="102"/>
      <c r="GG767" s="102"/>
      <c r="GH767" s="102"/>
      <c r="GI767" s="102"/>
      <c r="GJ767" s="102"/>
      <c r="GK767" s="102"/>
      <c r="GL767" s="102"/>
      <c r="GM767" s="102"/>
      <c r="GN767" s="102"/>
      <c r="GO767" s="102"/>
      <c r="GP767" s="102"/>
      <c r="GQ767" s="102"/>
      <c r="GR767" s="102"/>
      <c r="GS767" s="102"/>
      <c r="GT767" s="102"/>
      <c r="GU767" s="102"/>
      <c r="GV767" s="102"/>
      <c r="GW767" s="102"/>
      <c r="GX767" s="102"/>
      <c r="GY767" s="102"/>
      <c r="GZ767" s="102"/>
      <c r="HA767" s="102"/>
      <c r="HB767" s="102"/>
      <c r="HC767" s="102"/>
      <c r="HD767" s="102"/>
      <c r="HE767" s="102"/>
      <c r="HF767" s="102"/>
      <c r="HG767" s="102"/>
      <c r="HH767" s="102"/>
      <c r="HI767" s="102"/>
      <c r="HJ767" s="102"/>
      <c r="HK767" s="102"/>
      <c r="HL767" s="102"/>
      <c r="HM767" s="102"/>
      <c r="HN767" s="102"/>
      <c r="HO767" s="102"/>
      <c r="HP767" s="102"/>
      <c r="HQ767" s="102"/>
    </row>
    <row r="768" spans="1:242" s="103" customFormat="1" ht="12" customHeight="1">
      <c r="A768" s="95" t="s">
        <v>2669</v>
      </c>
      <c r="B768" s="110" t="s">
        <v>2668</v>
      </c>
      <c r="C768" s="123"/>
      <c r="D768" s="56">
        <f>D769+D773+D776+D779</f>
        <v>4373.51</v>
      </c>
      <c r="E768" s="56">
        <f>SUM(E769+E771+E773+E776+E779)</f>
        <v>5038.43</v>
      </c>
      <c r="F768" s="56">
        <f>SUM(F769+F771)</f>
        <v>2268.58</v>
      </c>
      <c r="G768" s="56">
        <f t="shared" ref="G768:J768" si="646">SUM(G769+G771)</f>
        <v>3413.72</v>
      </c>
      <c r="H768" s="56">
        <f t="shared" si="646"/>
        <v>3339.84</v>
      </c>
      <c r="I768" s="56">
        <f t="shared" si="646"/>
        <v>0</v>
      </c>
      <c r="J768" s="56">
        <f t="shared" si="646"/>
        <v>0</v>
      </c>
      <c r="K768" s="56">
        <f t="shared" ref="K768:P768" si="647">SUM(K769+K771)</f>
        <v>0</v>
      </c>
      <c r="L768" s="56">
        <f t="shared" si="647"/>
        <v>0</v>
      </c>
      <c r="M768" s="56">
        <f t="shared" si="647"/>
        <v>0</v>
      </c>
      <c r="N768" s="56">
        <f t="shared" si="647"/>
        <v>0</v>
      </c>
      <c r="O768" s="56">
        <f t="shared" si="647"/>
        <v>0</v>
      </c>
      <c r="P768" s="56">
        <f t="shared" si="647"/>
        <v>0</v>
      </c>
      <c r="HR768" s="102"/>
      <c r="HS768" s="102"/>
      <c r="HT768" s="102"/>
      <c r="HU768" s="102"/>
      <c r="HV768" s="102"/>
      <c r="HW768" s="102"/>
      <c r="HX768" s="102"/>
      <c r="HY768" s="102"/>
      <c r="HZ768" s="102"/>
      <c r="IA768" s="102"/>
      <c r="IB768" s="102"/>
      <c r="IC768" s="102"/>
      <c r="ID768" s="102"/>
      <c r="IE768" s="102"/>
      <c r="IF768" s="102"/>
      <c r="IG768" s="102"/>
      <c r="IH768" s="102"/>
    </row>
    <row r="769" spans="1:242" s="103" customFormat="1" ht="12" customHeight="1">
      <c r="A769" s="95" t="s">
        <v>2670</v>
      </c>
      <c r="B769" s="110" t="s">
        <v>2671</v>
      </c>
      <c r="C769" s="123"/>
      <c r="D769" s="56">
        <f>D770+D771</f>
        <v>4263.34</v>
      </c>
      <c r="E769" s="56">
        <f>E770</f>
        <v>0</v>
      </c>
      <c r="F769" s="56">
        <f>F770</f>
        <v>0</v>
      </c>
      <c r="G769" s="56">
        <f t="shared" ref="G769:P769" si="648">G770</f>
        <v>0</v>
      </c>
      <c r="H769" s="56">
        <f t="shared" si="648"/>
        <v>0</v>
      </c>
      <c r="I769" s="56">
        <f t="shared" si="648"/>
        <v>0</v>
      </c>
      <c r="J769" s="56">
        <f t="shared" si="648"/>
        <v>0</v>
      </c>
      <c r="K769" s="56">
        <f t="shared" si="648"/>
        <v>0</v>
      </c>
      <c r="L769" s="56">
        <f t="shared" si="648"/>
        <v>0</v>
      </c>
      <c r="M769" s="56">
        <f t="shared" si="648"/>
        <v>0</v>
      </c>
      <c r="N769" s="56">
        <f t="shared" si="648"/>
        <v>0</v>
      </c>
      <c r="O769" s="56">
        <f t="shared" si="648"/>
        <v>0</v>
      </c>
      <c r="P769" s="56">
        <f t="shared" si="648"/>
        <v>0</v>
      </c>
      <c r="HR769" s="102"/>
      <c r="HS769" s="102"/>
      <c r="HT769" s="102"/>
      <c r="HU769" s="102"/>
      <c r="HV769" s="102"/>
      <c r="HW769" s="102"/>
      <c r="HX769" s="102"/>
      <c r="HY769" s="102"/>
      <c r="HZ769" s="102"/>
      <c r="IA769" s="102"/>
      <c r="IB769" s="102"/>
      <c r="IC769" s="102"/>
      <c r="ID769" s="102"/>
      <c r="IE769" s="102"/>
      <c r="IF769" s="102"/>
      <c r="IG769" s="102"/>
      <c r="IH769" s="102"/>
    </row>
    <row r="770" spans="1:242">
      <c r="A770" s="93" t="s">
        <v>2672</v>
      </c>
      <c r="B770" s="111" t="s">
        <v>2673</v>
      </c>
      <c r="C770" s="123" t="s">
        <v>173</v>
      </c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>
        <f t="shared" ref="P770" si="649">SUM(D770:O770)</f>
        <v>0</v>
      </c>
    </row>
    <row r="771" spans="1:242" s="103" customFormat="1" ht="12" customHeight="1">
      <c r="A771" s="95" t="s">
        <v>2674</v>
      </c>
      <c r="B771" s="110" t="s">
        <v>2675</v>
      </c>
      <c r="C771" s="123"/>
      <c r="D771" s="56">
        <f t="shared" ref="D771:P771" si="650">D772</f>
        <v>4263.34</v>
      </c>
      <c r="E771" s="56">
        <f t="shared" si="650"/>
        <v>3524.54</v>
      </c>
      <c r="F771" s="56">
        <f>F772</f>
        <v>2268.58</v>
      </c>
      <c r="G771" s="56">
        <f t="shared" si="650"/>
        <v>3413.72</v>
      </c>
      <c r="H771" s="56">
        <f t="shared" si="650"/>
        <v>3339.84</v>
      </c>
      <c r="I771" s="56">
        <f t="shared" si="650"/>
        <v>0</v>
      </c>
      <c r="J771" s="56">
        <f t="shared" si="650"/>
        <v>0</v>
      </c>
      <c r="K771" s="56">
        <f t="shared" si="650"/>
        <v>0</v>
      </c>
      <c r="L771" s="56">
        <f t="shared" si="650"/>
        <v>0</v>
      </c>
      <c r="M771" s="56">
        <f t="shared" si="650"/>
        <v>0</v>
      </c>
      <c r="N771" s="56">
        <f t="shared" si="650"/>
        <v>0</v>
      </c>
      <c r="O771" s="56">
        <f t="shared" si="650"/>
        <v>0</v>
      </c>
      <c r="P771" s="56">
        <f t="shared" si="650"/>
        <v>0</v>
      </c>
      <c r="HR771" s="102"/>
      <c r="HS771" s="102"/>
      <c r="HT771" s="102"/>
      <c r="HU771" s="102"/>
      <c r="HV771" s="102"/>
      <c r="HW771" s="102"/>
      <c r="HX771" s="102"/>
      <c r="HY771" s="102"/>
      <c r="HZ771" s="102"/>
      <c r="IA771" s="102"/>
      <c r="IB771" s="102"/>
      <c r="IC771" s="102"/>
      <c r="ID771" s="102"/>
      <c r="IE771" s="102"/>
      <c r="IF771" s="102"/>
      <c r="IG771" s="102"/>
      <c r="IH771" s="102"/>
    </row>
    <row r="772" spans="1:242" s="122" customFormat="1" ht="12.75" customHeight="1">
      <c r="A772" s="95" t="s">
        <v>2676</v>
      </c>
      <c r="B772" s="111" t="s">
        <v>1592</v>
      </c>
      <c r="C772" s="123" t="s">
        <v>537</v>
      </c>
      <c r="D772" s="58">
        <v>4263.34</v>
      </c>
      <c r="E772" s="58">
        <v>3524.54</v>
      </c>
      <c r="F772" s="58">
        <v>2268.58</v>
      </c>
      <c r="G772" s="58">
        <v>3413.72</v>
      </c>
      <c r="H772" s="58">
        <v>3339.84</v>
      </c>
      <c r="I772" s="58"/>
      <c r="J772" s="58"/>
      <c r="K772" s="58"/>
      <c r="L772" s="58"/>
      <c r="M772" s="58"/>
      <c r="N772" s="58"/>
      <c r="O772" s="58"/>
      <c r="P772" s="58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  <c r="AA772" s="124"/>
      <c r="AB772" s="124"/>
      <c r="AC772" s="124"/>
      <c r="AD772" s="124"/>
      <c r="AE772" s="124"/>
      <c r="AF772" s="124"/>
      <c r="AG772" s="124"/>
      <c r="AH772" s="124"/>
      <c r="AI772" s="124"/>
      <c r="AJ772" s="124"/>
      <c r="AK772" s="124"/>
      <c r="AL772" s="124"/>
      <c r="AM772" s="124"/>
      <c r="AN772" s="124"/>
      <c r="AO772" s="124"/>
      <c r="AP772" s="124"/>
      <c r="AQ772" s="124"/>
      <c r="AR772" s="124"/>
      <c r="AS772" s="124"/>
      <c r="AT772" s="124"/>
      <c r="AU772" s="124"/>
      <c r="AV772" s="124"/>
      <c r="AW772" s="124"/>
      <c r="AX772" s="124"/>
      <c r="AY772" s="124"/>
      <c r="AZ772" s="124"/>
      <c r="BA772" s="124"/>
      <c r="BB772" s="124"/>
      <c r="BC772" s="124"/>
      <c r="BD772" s="124"/>
      <c r="BE772" s="124"/>
      <c r="BF772" s="124"/>
      <c r="BG772" s="124"/>
      <c r="BH772" s="124"/>
      <c r="BI772" s="124"/>
      <c r="BJ772" s="124"/>
      <c r="BK772" s="124"/>
      <c r="BL772" s="124"/>
      <c r="BM772" s="124"/>
      <c r="BN772" s="124"/>
      <c r="BO772" s="124"/>
      <c r="BP772" s="124"/>
      <c r="BQ772" s="124"/>
      <c r="BR772" s="124"/>
      <c r="BS772" s="124"/>
      <c r="BT772" s="124"/>
      <c r="BU772" s="124"/>
      <c r="BV772" s="124"/>
      <c r="BW772" s="124"/>
      <c r="BX772" s="124"/>
      <c r="BY772" s="124"/>
      <c r="BZ772" s="124"/>
      <c r="CA772" s="124"/>
      <c r="CB772" s="124"/>
      <c r="CC772" s="124"/>
      <c r="CD772" s="124"/>
      <c r="CE772" s="124"/>
      <c r="CF772" s="124"/>
      <c r="CG772" s="124"/>
      <c r="CH772" s="124"/>
      <c r="CI772" s="124"/>
      <c r="CJ772" s="124"/>
      <c r="CK772" s="124"/>
      <c r="CL772" s="124"/>
      <c r="CM772" s="124"/>
      <c r="CN772" s="124"/>
      <c r="CO772" s="124"/>
      <c r="CP772" s="124"/>
      <c r="CQ772" s="124"/>
      <c r="CR772" s="124"/>
      <c r="CS772" s="124"/>
      <c r="CT772" s="124"/>
      <c r="CU772" s="124"/>
      <c r="CV772" s="124"/>
      <c r="CW772" s="124"/>
      <c r="CX772" s="124"/>
      <c r="CY772" s="124"/>
      <c r="CZ772" s="124"/>
      <c r="DA772" s="124"/>
      <c r="DB772" s="124"/>
      <c r="DC772" s="124"/>
      <c r="DD772" s="124"/>
      <c r="DE772" s="124"/>
      <c r="DF772" s="124"/>
      <c r="DG772" s="124"/>
      <c r="DH772" s="124"/>
      <c r="DI772" s="124"/>
      <c r="DJ772" s="124"/>
      <c r="DK772" s="124"/>
      <c r="DL772" s="124"/>
      <c r="DM772" s="124"/>
      <c r="DN772" s="124"/>
      <c r="DO772" s="124"/>
      <c r="DP772" s="124"/>
      <c r="DQ772" s="124"/>
      <c r="DR772" s="124"/>
      <c r="DS772" s="124"/>
      <c r="DT772" s="124"/>
      <c r="DU772" s="124"/>
      <c r="DV772" s="124"/>
      <c r="DW772" s="124"/>
      <c r="DX772" s="124"/>
      <c r="DY772" s="124"/>
      <c r="DZ772" s="124"/>
      <c r="EA772" s="124"/>
      <c r="EB772" s="124"/>
      <c r="EC772" s="124"/>
      <c r="ED772" s="124"/>
      <c r="EE772" s="124"/>
      <c r="EF772" s="124"/>
      <c r="EG772" s="124"/>
      <c r="EH772" s="124"/>
      <c r="EI772" s="124"/>
      <c r="EJ772" s="124"/>
      <c r="EK772" s="124"/>
      <c r="EL772" s="124"/>
      <c r="EM772" s="124"/>
      <c r="EN772" s="124"/>
      <c r="EO772" s="124"/>
      <c r="EP772" s="124"/>
      <c r="EQ772" s="124"/>
      <c r="ER772" s="124"/>
      <c r="ES772" s="124"/>
      <c r="ET772" s="124"/>
      <c r="EU772" s="124"/>
      <c r="EV772" s="124"/>
      <c r="EW772" s="124"/>
      <c r="EX772" s="124"/>
      <c r="EY772" s="124"/>
      <c r="EZ772" s="124"/>
      <c r="FA772" s="124"/>
      <c r="FB772" s="124"/>
      <c r="FC772" s="124"/>
      <c r="FD772" s="124"/>
      <c r="FE772" s="124"/>
      <c r="FF772" s="124"/>
      <c r="FG772" s="124"/>
      <c r="FH772" s="124"/>
      <c r="FI772" s="124"/>
      <c r="FJ772" s="124"/>
      <c r="FK772" s="124"/>
      <c r="FL772" s="124"/>
      <c r="FM772" s="124"/>
      <c r="FN772" s="124"/>
      <c r="FO772" s="124"/>
      <c r="FP772" s="124"/>
      <c r="FQ772" s="124"/>
      <c r="FR772" s="124"/>
      <c r="FS772" s="124"/>
      <c r="FT772" s="124"/>
      <c r="FU772" s="124"/>
      <c r="FV772" s="124"/>
      <c r="FW772" s="124"/>
      <c r="FX772" s="124"/>
      <c r="FY772" s="124"/>
      <c r="FZ772" s="124"/>
      <c r="GA772" s="124"/>
      <c r="GB772" s="124"/>
      <c r="GC772" s="124"/>
      <c r="GD772" s="124"/>
      <c r="GE772" s="124"/>
      <c r="GF772" s="124"/>
      <c r="GG772" s="124"/>
      <c r="GH772" s="124"/>
      <c r="GI772" s="124"/>
      <c r="GJ772" s="124"/>
      <c r="GK772" s="124"/>
      <c r="GL772" s="124"/>
      <c r="GM772" s="124"/>
      <c r="GN772" s="124"/>
      <c r="GO772" s="124"/>
      <c r="GP772" s="124"/>
      <c r="GQ772" s="124"/>
      <c r="GR772" s="124"/>
      <c r="GS772" s="124"/>
      <c r="GT772" s="124"/>
      <c r="GU772" s="124"/>
      <c r="GV772" s="124"/>
      <c r="GW772" s="124"/>
      <c r="GX772" s="124"/>
      <c r="GY772" s="124"/>
      <c r="GZ772" s="124"/>
      <c r="HA772" s="124"/>
      <c r="HB772" s="124"/>
      <c r="HC772" s="124"/>
      <c r="HD772" s="124"/>
      <c r="HE772" s="124"/>
      <c r="HF772" s="124"/>
      <c r="HG772" s="124"/>
      <c r="HH772" s="124"/>
      <c r="HI772" s="124"/>
      <c r="HJ772" s="124"/>
      <c r="HK772" s="124"/>
      <c r="HL772" s="124"/>
      <c r="HM772" s="124"/>
      <c r="HN772" s="124"/>
      <c r="HO772" s="124"/>
      <c r="HP772" s="124"/>
      <c r="HQ772" s="124"/>
    </row>
    <row r="773" spans="1:242" ht="12.75" customHeight="1">
      <c r="A773" s="95" t="s">
        <v>2677</v>
      </c>
      <c r="B773" s="110" t="s">
        <v>2678</v>
      </c>
      <c r="C773" s="123"/>
      <c r="D773" s="58">
        <f t="shared" ref="D773:P774" si="651">D774</f>
        <v>0</v>
      </c>
      <c r="E773" s="58">
        <f t="shared" si="651"/>
        <v>0</v>
      </c>
      <c r="F773" s="58">
        <f t="shared" si="651"/>
        <v>0</v>
      </c>
      <c r="G773" s="58">
        <f t="shared" si="651"/>
        <v>0</v>
      </c>
      <c r="H773" s="58">
        <f t="shared" si="651"/>
        <v>0</v>
      </c>
      <c r="I773" s="58">
        <f t="shared" si="651"/>
        <v>0</v>
      </c>
      <c r="J773" s="58">
        <f t="shared" si="651"/>
        <v>0</v>
      </c>
      <c r="K773" s="58">
        <f t="shared" si="651"/>
        <v>0</v>
      </c>
      <c r="L773" s="58">
        <f t="shared" si="651"/>
        <v>0</v>
      </c>
      <c r="M773" s="58">
        <f t="shared" si="651"/>
        <v>0</v>
      </c>
      <c r="N773" s="58">
        <f t="shared" si="651"/>
        <v>0</v>
      </c>
      <c r="O773" s="58">
        <f t="shared" si="651"/>
        <v>0</v>
      </c>
      <c r="P773" s="58">
        <f t="shared" si="651"/>
        <v>0</v>
      </c>
    </row>
    <row r="774" spans="1:242" ht="21.75" customHeight="1">
      <c r="A774" s="95" t="s">
        <v>2679</v>
      </c>
      <c r="B774" s="110" t="s">
        <v>2680</v>
      </c>
      <c r="C774" s="123"/>
      <c r="D774" s="58">
        <f t="shared" si="651"/>
        <v>0</v>
      </c>
      <c r="E774" s="58">
        <f t="shared" si="651"/>
        <v>0</v>
      </c>
      <c r="F774" s="58">
        <f t="shared" si="651"/>
        <v>0</v>
      </c>
      <c r="G774" s="58">
        <f t="shared" si="651"/>
        <v>0</v>
      </c>
      <c r="H774" s="58">
        <f t="shared" si="651"/>
        <v>0</v>
      </c>
      <c r="I774" s="58">
        <f t="shared" si="651"/>
        <v>0</v>
      </c>
      <c r="J774" s="58">
        <f t="shared" si="651"/>
        <v>0</v>
      </c>
      <c r="K774" s="58">
        <f t="shared" si="651"/>
        <v>0</v>
      </c>
      <c r="L774" s="58">
        <f t="shared" si="651"/>
        <v>0</v>
      </c>
      <c r="M774" s="58">
        <f t="shared" si="651"/>
        <v>0</v>
      </c>
      <c r="N774" s="58">
        <f t="shared" si="651"/>
        <v>0</v>
      </c>
      <c r="O774" s="58">
        <f t="shared" si="651"/>
        <v>0</v>
      </c>
      <c r="P774" s="58">
        <f t="shared" si="651"/>
        <v>0</v>
      </c>
    </row>
    <row r="775" spans="1:242" ht="16.5" customHeight="1">
      <c r="A775" s="95" t="s">
        <v>2681</v>
      </c>
      <c r="B775" s="111" t="s">
        <v>1592</v>
      </c>
      <c r="C775" s="123" t="s">
        <v>537</v>
      </c>
      <c r="D775" s="58">
        <v>0</v>
      </c>
      <c r="E775" s="58"/>
      <c r="F775" s="58">
        <v>0</v>
      </c>
      <c r="G775" s="58"/>
      <c r="H775" s="58"/>
      <c r="I775" s="58"/>
      <c r="J775" s="58"/>
      <c r="K775" s="58"/>
      <c r="L775" s="58"/>
      <c r="M775" s="58"/>
      <c r="N775" s="58"/>
      <c r="O775" s="58"/>
      <c r="P775" s="58">
        <f t="shared" ref="P775" si="652">SUM(D775:O775)</f>
        <v>0</v>
      </c>
    </row>
    <row r="776" spans="1:242" ht="12.75" customHeight="1">
      <c r="A776" s="95" t="s">
        <v>2682</v>
      </c>
      <c r="B776" s="110" t="s">
        <v>2683</v>
      </c>
      <c r="C776" s="123"/>
      <c r="D776" s="58">
        <f t="shared" ref="D776:P777" si="653">D777</f>
        <v>110.17</v>
      </c>
      <c r="E776" s="58">
        <f t="shared" si="653"/>
        <v>1513.89</v>
      </c>
      <c r="F776" s="58">
        <f t="shared" si="653"/>
        <v>123.45</v>
      </c>
      <c r="G776" s="58">
        <f t="shared" si="653"/>
        <v>42.31</v>
      </c>
      <c r="H776" s="58">
        <f t="shared" si="653"/>
        <v>184.05</v>
      </c>
      <c r="I776" s="58">
        <f t="shared" si="653"/>
        <v>0</v>
      </c>
      <c r="J776" s="58">
        <f t="shared" si="653"/>
        <v>0</v>
      </c>
      <c r="K776" s="58">
        <f t="shared" si="653"/>
        <v>0</v>
      </c>
      <c r="L776" s="58">
        <f t="shared" si="653"/>
        <v>0</v>
      </c>
      <c r="M776" s="58">
        <f t="shared" si="653"/>
        <v>0</v>
      </c>
      <c r="N776" s="58">
        <f t="shared" si="653"/>
        <v>0</v>
      </c>
      <c r="O776" s="58">
        <f t="shared" si="653"/>
        <v>0</v>
      </c>
      <c r="P776" s="58">
        <f t="shared" si="653"/>
        <v>1973.8700000000001</v>
      </c>
    </row>
    <row r="777" spans="1:242" ht="12.75" customHeight="1">
      <c r="A777" s="95" t="s">
        <v>2684</v>
      </c>
      <c r="B777" s="110" t="s">
        <v>2685</v>
      </c>
      <c r="C777" s="123"/>
      <c r="D777" s="58">
        <f t="shared" si="653"/>
        <v>110.17</v>
      </c>
      <c r="E777" s="58">
        <f t="shared" si="653"/>
        <v>1513.89</v>
      </c>
      <c r="F777" s="58">
        <f t="shared" si="653"/>
        <v>123.45</v>
      </c>
      <c r="G777" s="58">
        <f t="shared" si="653"/>
        <v>42.31</v>
      </c>
      <c r="H777" s="58">
        <f t="shared" si="653"/>
        <v>184.05</v>
      </c>
      <c r="I777" s="58">
        <f t="shared" si="653"/>
        <v>0</v>
      </c>
      <c r="J777" s="58">
        <f t="shared" si="653"/>
        <v>0</v>
      </c>
      <c r="K777" s="58">
        <f t="shared" si="653"/>
        <v>0</v>
      </c>
      <c r="L777" s="58">
        <f t="shared" si="653"/>
        <v>0</v>
      </c>
      <c r="M777" s="58">
        <f t="shared" si="653"/>
        <v>0</v>
      </c>
      <c r="N777" s="58">
        <f t="shared" si="653"/>
        <v>0</v>
      </c>
      <c r="O777" s="58">
        <f t="shared" si="653"/>
        <v>0</v>
      </c>
      <c r="P777" s="58">
        <f t="shared" si="653"/>
        <v>1973.8700000000001</v>
      </c>
    </row>
    <row r="778" spans="1:242" ht="12.75" customHeight="1">
      <c r="A778" s="95" t="s">
        <v>2686</v>
      </c>
      <c r="B778" s="111" t="s">
        <v>1592</v>
      </c>
      <c r="C778" s="123" t="s">
        <v>537</v>
      </c>
      <c r="D778" s="58">
        <v>110.17</v>
      </c>
      <c r="E778" s="58">
        <v>1513.89</v>
      </c>
      <c r="F778" s="58">
        <v>123.45</v>
      </c>
      <c r="G778" s="58">
        <v>42.31</v>
      </c>
      <c r="H778" s="58">
        <v>184.05</v>
      </c>
      <c r="I778" s="58"/>
      <c r="J778" s="58"/>
      <c r="K778" s="58"/>
      <c r="L778" s="58"/>
      <c r="M778" s="58"/>
      <c r="N778" s="58"/>
      <c r="O778" s="58"/>
      <c r="P778" s="58">
        <f t="shared" ref="P778" si="654">SUM(D778:O778)</f>
        <v>1973.8700000000001</v>
      </c>
    </row>
    <row r="779" spans="1:242" ht="22.5" customHeight="1">
      <c r="A779" s="95" t="s">
        <v>2687</v>
      </c>
      <c r="B779" s="110" t="s">
        <v>2688</v>
      </c>
      <c r="C779" s="123"/>
      <c r="D779" s="58">
        <f t="shared" ref="D779:P780" si="655">D780</f>
        <v>0</v>
      </c>
      <c r="E779" s="58">
        <f t="shared" si="655"/>
        <v>0</v>
      </c>
      <c r="F779" s="58">
        <f t="shared" si="655"/>
        <v>0</v>
      </c>
      <c r="G779" s="58">
        <f t="shared" si="655"/>
        <v>0</v>
      </c>
      <c r="H779" s="58">
        <f t="shared" si="655"/>
        <v>0</v>
      </c>
      <c r="I779" s="58">
        <f t="shared" si="655"/>
        <v>0</v>
      </c>
      <c r="J779" s="58">
        <f t="shared" si="655"/>
        <v>0</v>
      </c>
      <c r="K779" s="58">
        <f t="shared" si="655"/>
        <v>0</v>
      </c>
      <c r="L779" s="58">
        <f t="shared" si="655"/>
        <v>0</v>
      </c>
      <c r="M779" s="58">
        <f t="shared" si="655"/>
        <v>0</v>
      </c>
      <c r="N779" s="58">
        <f t="shared" si="655"/>
        <v>0</v>
      </c>
      <c r="O779" s="58">
        <f t="shared" si="655"/>
        <v>0</v>
      </c>
      <c r="P779" s="58">
        <f t="shared" si="655"/>
        <v>0</v>
      </c>
    </row>
    <row r="780" spans="1:242" ht="22.5" customHeight="1">
      <c r="A780" s="95" t="s">
        <v>2689</v>
      </c>
      <c r="B780" s="110" t="s">
        <v>2690</v>
      </c>
      <c r="C780" s="123"/>
      <c r="D780" s="58">
        <f t="shared" si="655"/>
        <v>0</v>
      </c>
      <c r="E780" s="58">
        <f t="shared" si="655"/>
        <v>0</v>
      </c>
      <c r="F780" s="58">
        <f t="shared" si="655"/>
        <v>0</v>
      </c>
      <c r="G780" s="58">
        <f t="shared" si="655"/>
        <v>0</v>
      </c>
      <c r="H780" s="58">
        <f t="shared" si="655"/>
        <v>0</v>
      </c>
      <c r="I780" s="58">
        <f t="shared" si="655"/>
        <v>0</v>
      </c>
      <c r="J780" s="58">
        <f t="shared" si="655"/>
        <v>0</v>
      </c>
      <c r="K780" s="58">
        <f t="shared" si="655"/>
        <v>0</v>
      </c>
      <c r="L780" s="58">
        <f t="shared" si="655"/>
        <v>0</v>
      </c>
      <c r="M780" s="58">
        <f t="shared" si="655"/>
        <v>0</v>
      </c>
      <c r="N780" s="58">
        <f t="shared" si="655"/>
        <v>0</v>
      </c>
      <c r="O780" s="58">
        <f t="shared" si="655"/>
        <v>0</v>
      </c>
      <c r="P780" s="58">
        <f t="shared" si="655"/>
        <v>0</v>
      </c>
    </row>
    <row r="781" spans="1:242" ht="12.75" customHeight="1">
      <c r="A781" s="95" t="s">
        <v>2691</v>
      </c>
      <c r="B781" s="111" t="s">
        <v>1592</v>
      </c>
      <c r="C781" s="123" t="s">
        <v>537</v>
      </c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>
        <f t="shared" ref="P781" si="656">SUM(D781:O781)</f>
        <v>0</v>
      </c>
    </row>
    <row r="782" spans="1:242">
      <c r="A782" s="116" t="s">
        <v>2692</v>
      </c>
      <c r="B782" s="117" t="s">
        <v>2693</v>
      </c>
      <c r="C782" s="180"/>
      <c r="D782" s="118">
        <f t="shared" ref="D782:P783" si="657">D783</f>
        <v>11897.570000000002</v>
      </c>
      <c r="E782" s="118">
        <f t="shared" si="657"/>
        <v>133.46</v>
      </c>
      <c r="F782" s="118">
        <f t="shared" si="657"/>
        <v>0</v>
      </c>
      <c r="G782" s="118">
        <f t="shared" si="657"/>
        <v>266.92</v>
      </c>
      <c r="H782" s="118">
        <f t="shared" si="657"/>
        <v>2946.4700000000003</v>
      </c>
      <c r="I782" s="118">
        <f t="shared" si="657"/>
        <v>0</v>
      </c>
      <c r="J782" s="118">
        <f t="shared" si="657"/>
        <v>0</v>
      </c>
      <c r="K782" s="118">
        <f t="shared" si="657"/>
        <v>0</v>
      </c>
      <c r="L782" s="118">
        <f t="shared" si="657"/>
        <v>0</v>
      </c>
      <c r="M782" s="118">
        <f t="shared" si="657"/>
        <v>0</v>
      </c>
      <c r="N782" s="118">
        <f t="shared" si="657"/>
        <v>0</v>
      </c>
      <c r="O782" s="118">
        <f t="shared" si="657"/>
        <v>0</v>
      </c>
      <c r="P782" s="118">
        <f t="shared" si="657"/>
        <v>15244.420000000002</v>
      </c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  <c r="AR782" s="102"/>
      <c r="AS782" s="102"/>
      <c r="AT782" s="102"/>
      <c r="AU782" s="102"/>
      <c r="AV782" s="102"/>
      <c r="AW782" s="102"/>
      <c r="AX782" s="102"/>
      <c r="AY782" s="102"/>
      <c r="AZ782" s="102"/>
      <c r="BA782" s="102"/>
      <c r="BB782" s="102"/>
      <c r="BC782" s="102"/>
      <c r="BD782" s="102"/>
      <c r="BE782" s="102"/>
      <c r="BF782" s="102"/>
      <c r="BG782" s="102"/>
      <c r="BH782" s="102"/>
      <c r="BI782" s="102"/>
      <c r="BJ782" s="102"/>
      <c r="BK782" s="102"/>
      <c r="BL782" s="102"/>
      <c r="BM782" s="102"/>
      <c r="BN782" s="102"/>
      <c r="BO782" s="102"/>
      <c r="BP782" s="102"/>
      <c r="BQ782" s="102"/>
      <c r="BR782" s="102"/>
      <c r="BS782" s="102"/>
      <c r="BT782" s="102"/>
      <c r="BU782" s="102"/>
      <c r="BV782" s="102"/>
      <c r="BW782" s="102"/>
      <c r="BX782" s="102"/>
      <c r="BY782" s="102"/>
      <c r="BZ782" s="102"/>
      <c r="CA782" s="102"/>
      <c r="CB782" s="102"/>
      <c r="CC782" s="102"/>
      <c r="CD782" s="102"/>
      <c r="CE782" s="102"/>
      <c r="CF782" s="102"/>
      <c r="CG782" s="102"/>
      <c r="CH782" s="102"/>
      <c r="CI782" s="102"/>
      <c r="CJ782" s="102"/>
      <c r="CK782" s="102"/>
      <c r="CL782" s="102"/>
      <c r="CM782" s="102"/>
      <c r="CN782" s="102"/>
      <c r="CO782" s="102"/>
      <c r="CP782" s="102"/>
      <c r="CQ782" s="102"/>
      <c r="CR782" s="102"/>
      <c r="CS782" s="102"/>
      <c r="CT782" s="102"/>
      <c r="CU782" s="102"/>
      <c r="CV782" s="102"/>
      <c r="CW782" s="102"/>
      <c r="CX782" s="102"/>
      <c r="CY782" s="102"/>
      <c r="CZ782" s="102"/>
      <c r="DA782" s="102"/>
      <c r="DB782" s="102"/>
      <c r="DC782" s="102"/>
      <c r="DD782" s="102"/>
      <c r="DE782" s="102"/>
      <c r="DF782" s="102"/>
      <c r="DG782" s="102"/>
      <c r="DH782" s="102"/>
      <c r="DI782" s="102"/>
      <c r="DJ782" s="102"/>
      <c r="DK782" s="102"/>
      <c r="DL782" s="102"/>
      <c r="DM782" s="102"/>
      <c r="DN782" s="102"/>
      <c r="DO782" s="102"/>
      <c r="DP782" s="102"/>
      <c r="DQ782" s="102"/>
      <c r="DR782" s="102"/>
      <c r="DS782" s="102"/>
      <c r="DT782" s="102"/>
      <c r="DU782" s="102"/>
      <c r="DV782" s="102"/>
      <c r="DW782" s="102"/>
      <c r="DX782" s="102"/>
      <c r="DY782" s="102"/>
      <c r="DZ782" s="102"/>
      <c r="EA782" s="102"/>
      <c r="EB782" s="102"/>
      <c r="EC782" s="102"/>
      <c r="ED782" s="102"/>
      <c r="EE782" s="102"/>
      <c r="EF782" s="102"/>
      <c r="EG782" s="102"/>
      <c r="EH782" s="102"/>
      <c r="EI782" s="102"/>
      <c r="EJ782" s="102"/>
      <c r="EK782" s="102"/>
      <c r="EL782" s="102"/>
      <c r="EM782" s="102"/>
      <c r="EN782" s="102"/>
      <c r="EO782" s="102"/>
      <c r="EP782" s="102"/>
      <c r="EQ782" s="102"/>
      <c r="ER782" s="102"/>
      <c r="ES782" s="102"/>
      <c r="ET782" s="102"/>
      <c r="EU782" s="102"/>
      <c r="EV782" s="102"/>
      <c r="EW782" s="102"/>
      <c r="EX782" s="102"/>
      <c r="EY782" s="102"/>
      <c r="EZ782" s="102"/>
      <c r="FA782" s="102"/>
      <c r="FB782" s="102"/>
      <c r="FC782" s="102"/>
      <c r="FD782" s="102"/>
      <c r="FE782" s="102"/>
      <c r="FF782" s="102"/>
      <c r="FG782" s="102"/>
      <c r="FH782" s="102"/>
      <c r="FI782" s="102"/>
      <c r="FJ782" s="102"/>
      <c r="FK782" s="102"/>
      <c r="FL782" s="102"/>
      <c r="FM782" s="102"/>
      <c r="FN782" s="102"/>
      <c r="FO782" s="102"/>
      <c r="FP782" s="102"/>
      <c r="FQ782" s="102"/>
      <c r="FR782" s="102"/>
      <c r="FS782" s="102"/>
      <c r="FT782" s="102"/>
      <c r="FU782" s="102"/>
      <c r="FV782" s="102"/>
      <c r="FW782" s="102"/>
      <c r="FX782" s="102"/>
      <c r="FY782" s="102"/>
      <c r="FZ782" s="102"/>
      <c r="GA782" s="102"/>
      <c r="GB782" s="102"/>
      <c r="GC782" s="102"/>
      <c r="GD782" s="102"/>
      <c r="GE782" s="102"/>
      <c r="GF782" s="102"/>
      <c r="GG782" s="102"/>
      <c r="GH782" s="102"/>
      <c r="GI782" s="102"/>
      <c r="GJ782" s="102"/>
      <c r="GK782" s="102"/>
      <c r="GL782" s="102"/>
      <c r="GM782" s="102"/>
      <c r="GN782" s="102"/>
      <c r="GO782" s="102"/>
      <c r="GP782" s="102"/>
      <c r="GQ782" s="102"/>
      <c r="GR782" s="102"/>
      <c r="GS782" s="102"/>
      <c r="GT782" s="102"/>
      <c r="GU782" s="102"/>
      <c r="GV782" s="102"/>
      <c r="GW782" s="102"/>
      <c r="GX782" s="102"/>
      <c r="GY782" s="102"/>
      <c r="GZ782" s="102"/>
      <c r="HA782" s="102"/>
      <c r="HB782" s="102"/>
      <c r="HC782" s="102"/>
      <c r="HD782" s="102"/>
      <c r="HE782" s="102"/>
      <c r="HF782" s="102"/>
      <c r="HG782" s="102"/>
      <c r="HH782" s="102"/>
      <c r="HI782" s="102"/>
      <c r="HJ782" s="102"/>
      <c r="HK782" s="102"/>
      <c r="HL782" s="102"/>
      <c r="HM782" s="102"/>
      <c r="HN782" s="102"/>
      <c r="HO782" s="102"/>
      <c r="HP782" s="102"/>
      <c r="HQ782" s="102"/>
    </row>
    <row r="783" spans="1:242">
      <c r="A783" s="119" t="s">
        <v>2694</v>
      </c>
      <c r="B783" s="120" t="s">
        <v>2695</v>
      </c>
      <c r="C783" s="180"/>
      <c r="D783" s="56">
        <f t="shared" si="657"/>
        <v>11897.570000000002</v>
      </c>
      <c r="E783" s="56">
        <f t="shared" si="657"/>
        <v>133.46</v>
      </c>
      <c r="F783" s="56">
        <f t="shared" si="657"/>
        <v>0</v>
      </c>
      <c r="G783" s="56">
        <f t="shared" si="657"/>
        <v>266.92</v>
      </c>
      <c r="H783" s="56">
        <f t="shared" si="657"/>
        <v>2946.4700000000003</v>
      </c>
      <c r="I783" s="56">
        <f t="shared" si="657"/>
        <v>0</v>
      </c>
      <c r="J783" s="56">
        <f t="shared" si="657"/>
        <v>0</v>
      </c>
      <c r="K783" s="56">
        <f t="shared" si="657"/>
        <v>0</v>
      </c>
      <c r="L783" s="56">
        <f t="shared" si="657"/>
        <v>0</v>
      </c>
      <c r="M783" s="56">
        <f t="shared" si="657"/>
        <v>0</v>
      </c>
      <c r="N783" s="56">
        <f t="shared" si="657"/>
        <v>0</v>
      </c>
      <c r="O783" s="56">
        <f t="shared" si="657"/>
        <v>0</v>
      </c>
      <c r="P783" s="56">
        <f t="shared" si="657"/>
        <v>15244.420000000002</v>
      </c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02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  <c r="BY783" s="102"/>
      <c r="BZ783" s="102"/>
      <c r="CA783" s="102"/>
      <c r="CB783" s="102"/>
      <c r="CC783" s="102"/>
      <c r="CD783" s="102"/>
      <c r="CE783" s="102"/>
      <c r="CF783" s="102"/>
      <c r="CG783" s="102"/>
      <c r="CH783" s="102"/>
      <c r="CI783" s="102"/>
      <c r="CJ783" s="102"/>
      <c r="CK783" s="102"/>
      <c r="CL783" s="102"/>
      <c r="CM783" s="102"/>
      <c r="CN783" s="102"/>
      <c r="CO783" s="102"/>
      <c r="CP783" s="102"/>
      <c r="CQ783" s="102"/>
      <c r="CR783" s="102"/>
      <c r="CS783" s="102"/>
      <c r="CT783" s="102"/>
      <c r="CU783" s="102"/>
      <c r="CV783" s="102"/>
      <c r="CW783" s="102"/>
      <c r="CX783" s="102"/>
      <c r="CY783" s="102"/>
      <c r="CZ783" s="102"/>
      <c r="DA783" s="102"/>
      <c r="DB783" s="102"/>
      <c r="DC783" s="102"/>
      <c r="DD783" s="102"/>
      <c r="DE783" s="102"/>
      <c r="DF783" s="102"/>
      <c r="DG783" s="102"/>
      <c r="DH783" s="102"/>
      <c r="DI783" s="102"/>
      <c r="DJ783" s="102"/>
      <c r="DK783" s="102"/>
      <c r="DL783" s="102"/>
      <c r="DM783" s="102"/>
      <c r="DN783" s="102"/>
      <c r="DO783" s="102"/>
      <c r="DP783" s="102"/>
      <c r="DQ783" s="102"/>
      <c r="DR783" s="102"/>
      <c r="DS783" s="102"/>
      <c r="DT783" s="102"/>
      <c r="DU783" s="102"/>
      <c r="DV783" s="102"/>
      <c r="DW783" s="102"/>
      <c r="DX783" s="102"/>
      <c r="DY783" s="102"/>
      <c r="DZ783" s="102"/>
      <c r="EA783" s="102"/>
      <c r="EB783" s="102"/>
      <c r="EC783" s="102"/>
      <c r="ED783" s="102"/>
      <c r="EE783" s="102"/>
      <c r="EF783" s="102"/>
      <c r="EG783" s="102"/>
      <c r="EH783" s="102"/>
      <c r="EI783" s="102"/>
      <c r="EJ783" s="102"/>
      <c r="EK783" s="102"/>
      <c r="EL783" s="102"/>
      <c r="EM783" s="102"/>
      <c r="EN783" s="102"/>
      <c r="EO783" s="102"/>
      <c r="EP783" s="102"/>
      <c r="EQ783" s="102"/>
      <c r="ER783" s="102"/>
      <c r="ES783" s="102"/>
      <c r="ET783" s="102"/>
      <c r="EU783" s="102"/>
      <c r="EV783" s="102"/>
      <c r="EW783" s="102"/>
      <c r="EX783" s="102"/>
      <c r="EY783" s="102"/>
      <c r="EZ783" s="102"/>
      <c r="FA783" s="102"/>
      <c r="FB783" s="102"/>
      <c r="FC783" s="102"/>
      <c r="FD783" s="102"/>
      <c r="FE783" s="102"/>
      <c r="FF783" s="102"/>
      <c r="FG783" s="102"/>
      <c r="FH783" s="102"/>
      <c r="FI783" s="102"/>
      <c r="FJ783" s="102"/>
      <c r="FK783" s="102"/>
      <c r="FL783" s="102"/>
      <c r="FM783" s="102"/>
      <c r="FN783" s="102"/>
      <c r="FO783" s="102"/>
      <c r="FP783" s="102"/>
      <c r="FQ783" s="102"/>
      <c r="FR783" s="102"/>
      <c r="FS783" s="102"/>
      <c r="FT783" s="102"/>
      <c r="FU783" s="102"/>
      <c r="FV783" s="102"/>
      <c r="FW783" s="102"/>
      <c r="FX783" s="102"/>
      <c r="FY783" s="102"/>
      <c r="FZ783" s="102"/>
      <c r="GA783" s="102"/>
      <c r="GB783" s="102"/>
      <c r="GC783" s="102"/>
      <c r="GD783" s="102"/>
      <c r="GE783" s="102"/>
      <c r="GF783" s="102"/>
      <c r="GG783" s="102"/>
      <c r="GH783" s="102"/>
      <c r="GI783" s="102"/>
      <c r="GJ783" s="102"/>
      <c r="GK783" s="102"/>
      <c r="GL783" s="102"/>
      <c r="GM783" s="102"/>
      <c r="GN783" s="102"/>
      <c r="GO783" s="102"/>
      <c r="GP783" s="102"/>
      <c r="GQ783" s="102"/>
      <c r="GR783" s="102"/>
      <c r="GS783" s="102"/>
      <c r="GT783" s="102"/>
      <c r="GU783" s="102"/>
      <c r="GV783" s="102"/>
      <c r="GW783" s="102"/>
      <c r="GX783" s="102"/>
      <c r="GY783" s="102"/>
      <c r="GZ783" s="102"/>
      <c r="HA783" s="102"/>
      <c r="HB783" s="102"/>
      <c r="HC783" s="102"/>
      <c r="HD783" s="102"/>
      <c r="HE783" s="102"/>
      <c r="HF783" s="102"/>
      <c r="HG783" s="102"/>
      <c r="HH783" s="102"/>
      <c r="HI783" s="102"/>
      <c r="HJ783" s="102"/>
      <c r="HK783" s="102"/>
      <c r="HL783" s="102"/>
      <c r="HM783" s="102"/>
      <c r="HN783" s="102"/>
      <c r="HO783" s="102"/>
      <c r="HP783" s="102"/>
      <c r="HQ783" s="102"/>
    </row>
    <row r="784" spans="1:242" s="103" customFormat="1" ht="12" customHeight="1">
      <c r="A784" s="95" t="s">
        <v>2696</v>
      </c>
      <c r="B784" s="110" t="s">
        <v>2695</v>
      </c>
      <c r="C784" s="123"/>
      <c r="D784" s="56">
        <f t="shared" ref="D784:J784" si="658">D785+D787+D789+D791</f>
        <v>11897.570000000002</v>
      </c>
      <c r="E784" s="56">
        <f t="shared" si="658"/>
        <v>133.46</v>
      </c>
      <c r="F784" s="56">
        <f t="shared" si="658"/>
        <v>0</v>
      </c>
      <c r="G784" s="56">
        <f t="shared" si="658"/>
        <v>266.92</v>
      </c>
      <c r="H784" s="56">
        <f t="shared" si="658"/>
        <v>2946.4700000000003</v>
      </c>
      <c r="I784" s="56">
        <f t="shared" si="658"/>
        <v>0</v>
      </c>
      <c r="J784" s="56">
        <f t="shared" si="658"/>
        <v>0</v>
      </c>
      <c r="K784" s="56">
        <f t="shared" ref="K784:P784" si="659">K785+K787+K789+K791</f>
        <v>0</v>
      </c>
      <c r="L784" s="56">
        <f t="shared" si="659"/>
        <v>0</v>
      </c>
      <c r="M784" s="56">
        <f t="shared" si="659"/>
        <v>0</v>
      </c>
      <c r="N784" s="56">
        <f t="shared" si="659"/>
        <v>0</v>
      </c>
      <c r="O784" s="56">
        <f t="shared" si="659"/>
        <v>0</v>
      </c>
      <c r="P784" s="56">
        <f t="shared" si="659"/>
        <v>15244.420000000002</v>
      </c>
      <c r="HR784" s="102"/>
      <c r="HS784" s="102"/>
      <c r="HT784" s="102"/>
      <c r="HU784" s="102"/>
      <c r="HV784" s="102"/>
      <c r="HW784" s="102"/>
      <c r="HX784" s="102"/>
      <c r="HY784" s="102"/>
      <c r="HZ784" s="102"/>
      <c r="IA784" s="102"/>
      <c r="IB784" s="102"/>
      <c r="IC784" s="102"/>
      <c r="ID784" s="102"/>
      <c r="IE784" s="102"/>
      <c r="IF784" s="102"/>
      <c r="IG784" s="102"/>
      <c r="IH784" s="102"/>
    </row>
    <row r="785" spans="1:242" s="103" customFormat="1" ht="20.25" customHeight="1">
      <c r="A785" s="95" t="s">
        <v>2697</v>
      </c>
      <c r="B785" s="110" t="s">
        <v>2698</v>
      </c>
      <c r="C785" s="123"/>
      <c r="D785" s="56">
        <f t="shared" ref="D785:P785" si="660">D786</f>
        <v>10996.7</v>
      </c>
      <c r="E785" s="56">
        <f t="shared" si="660"/>
        <v>0</v>
      </c>
      <c r="F785" s="56">
        <f t="shared" si="660"/>
        <v>0</v>
      </c>
      <c r="G785" s="56">
        <f t="shared" si="660"/>
        <v>0</v>
      </c>
      <c r="H785" s="56">
        <f t="shared" si="660"/>
        <v>2813.01</v>
      </c>
      <c r="I785" s="56">
        <f t="shared" si="660"/>
        <v>0</v>
      </c>
      <c r="J785" s="56">
        <f t="shared" si="660"/>
        <v>0</v>
      </c>
      <c r="K785" s="56">
        <f t="shared" si="660"/>
        <v>0</v>
      </c>
      <c r="L785" s="56">
        <f t="shared" si="660"/>
        <v>0</v>
      </c>
      <c r="M785" s="56">
        <f t="shared" si="660"/>
        <v>0</v>
      </c>
      <c r="N785" s="56">
        <f t="shared" si="660"/>
        <v>0</v>
      </c>
      <c r="O785" s="56">
        <f t="shared" si="660"/>
        <v>0</v>
      </c>
      <c r="P785" s="56">
        <f t="shared" si="660"/>
        <v>13809.710000000001</v>
      </c>
      <c r="HR785" s="102"/>
      <c r="HS785" s="102"/>
      <c r="HT785" s="102"/>
      <c r="HU785" s="102"/>
      <c r="HV785" s="102"/>
      <c r="HW785" s="102"/>
      <c r="HX785" s="102"/>
      <c r="HY785" s="102"/>
      <c r="HZ785" s="102"/>
      <c r="IA785" s="102"/>
      <c r="IB785" s="102"/>
      <c r="IC785" s="102"/>
      <c r="ID785" s="102"/>
      <c r="IE785" s="102"/>
      <c r="IF785" s="102"/>
      <c r="IG785" s="102"/>
      <c r="IH785" s="102"/>
    </row>
    <row r="786" spans="1:242" s="124" customFormat="1" ht="20.25" customHeight="1">
      <c r="A786" s="95" t="s">
        <v>2699</v>
      </c>
      <c r="B786" s="111" t="s">
        <v>1395</v>
      </c>
      <c r="C786" s="123" t="s">
        <v>545</v>
      </c>
      <c r="D786" s="56">
        <v>10996.7</v>
      </c>
      <c r="E786" s="56"/>
      <c r="F786" s="56"/>
      <c r="G786" s="56"/>
      <c r="H786" s="56">
        <v>2813.01</v>
      </c>
      <c r="I786" s="56"/>
      <c r="J786" s="56"/>
      <c r="K786" s="56"/>
      <c r="L786" s="56"/>
      <c r="M786" s="56"/>
      <c r="N786" s="56"/>
      <c r="O786" s="56"/>
      <c r="P786" s="58">
        <f t="shared" ref="P786:P792" si="661">SUM(D786:O786)</f>
        <v>13809.710000000001</v>
      </c>
      <c r="HR786" s="122"/>
      <c r="HS786" s="122"/>
      <c r="HT786" s="122"/>
      <c r="HU786" s="122"/>
      <c r="HV786" s="122"/>
      <c r="HW786" s="122"/>
      <c r="HX786" s="122"/>
      <c r="HY786" s="122"/>
      <c r="HZ786" s="122"/>
      <c r="IA786" s="122"/>
      <c r="IB786" s="122"/>
      <c r="IC786" s="122"/>
      <c r="ID786" s="122"/>
      <c r="IE786" s="122"/>
      <c r="IF786" s="122"/>
      <c r="IG786" s="122"/>
      <c r="IH786" s="122"/>
    </row>
    <row r="787" spans="1:242" s="103" customFormat="1" ht="20.25" customHeight="1">
      <c r="A787" s="95" t="s">
        <v>2700</v>
      </c>
      <c r="B787" s="110" t="s">
        <v>2701</v>
      </c>
      <c r="C787" s="123"/>
      <c r="D787" s="56">
        <f t="shared" ref="D787:P787" si="662">D788</f>
        <v>0</v>
      </c>
      <c r="E787" s="56">
        <f t="shared" si="662"/>
        <v>0</v>
      </c>
      <c r="F787" s="56">
        <f t="shared" si="662"/>
        <v>0</v>
      </c>
      <c r="G787" s="56">
        <f t="shared" si="662"/>
        <v>0</v>
      </c>
      <c r="H787" s="56">
        <f t="shared" si="662"/>
        <v>0</v>
      </c>
      <c r="I787" s="56">
        <f t="shared" si="662"/>
        <v>0</v>
      </c>
      <c r="J787" s="56">
        <f t="shared" si="662"/>
        <v>0</v>
      </c>
      <c r="K787" s="56">
        <f t="shared" si="662"/>
        <v>0</v>
      </c>
      <c r="L787" s="56">
        <f t="shared" si="662"/>
        <v>0</v>
      </c>
      <c r="M787" s="56">
        <f t="shared" si="662"/>
        <v>0</v>
      </c>
      <c r="N787" s="56">
        <f t="shared" si="662"/>
        <v>0</v>
      </c>
      <c r="O787" s="56">
        <f t="shared" si="662"/>
        <v>0</v>
      </c>
      <c r="P787" s="56">
        <f t="shared" si="662"/>
        <v>0</v>
      </c>
      <c r="HR787" s="102"/>
      <c r="HS787" s="102"/>
      <c r="HT787" s="102"/>
      <c r="HU787" s="102"/>
      <c r="HV787" s="102"/>
      <c r="HW787" s="102"/>
      <c r="HX787" s="102"/>
      <c r="HY787" s="102"/>
      <c r="HZ787" s="102"/>
      <c r="IA787" s="102"/>
      <c r="IB787" s="102"/>
      <c r="IC787" s="102"/>
      <c r="ID787" s="102"/>
      <c r="IE787" s="102"/>
      <c r="IF787" s="102"/>
      <c r="IG787" s="102"/>
      <c r="IH787" s="102"/>
    </row>
    <row r="788" spans="1:242" s="103" customFormat="1" ht="20.25" customHeight="1">
      <c r="A788" s="95" t="s">
        <v>2702</v>
      </c>
      <c r="B788" s="111" t="s">
        <v>1395</v>
      </c>
      <c r="C788" s="123" t="s">
        <v>545</v>
      </c>
      <c r="D788" s="56">
        <v>0</v>
      </c>
      <c r="E788" s="56">
        <v>0</v>
      </c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8">
        <f t="shared" si="661"/>
        <v>0</v>
      </c>
      <c r="HR788" s="102"/>
      <c r="HS788" s="102"/>
      <c r="HT788" s="102"/>
      <c r="HU788" s="102"/>
      <c r="HV788" s="102"/>
      <c r="HW788" s="102"/>
      <c r="HX788" s="102"/>
      <c r="HY788" s="102"/>
      <c r="HZ788" s="102"/>
      <c r="IA788" s="102"/>
      <c r="IB788" s="102"/>
      <c r="IC788" s="102"/>
      <c r="ID788" s="102"/>
      <c r="IE788" s="102"/>
      <c r="IF788" s="102"/>
      <c r="IG788" s="102"/>
      <c r="IH788" s="102"/>
    </row>
    <row r="789" spans="1:242" s="103" customFormat="1" ht="20.25" customHeight="1">
      <c r="A789" s="95" t="s">
        <v>2703</v>
      </c>
      <c r="B789" s="110" t="s">
        <v>2704</v>
      </c>
      <c r="C789" s="123"/>
      <c r="D789" s="56">
        <f t="shared" ref="D789:P789" si="663">D790</f>
        <v>900.87</v>
      </c>
      <c r="E789" s="56">
        <f t="shared" si="663"/>
        <v>133.46</v>
      </c>
      <c r="F789" s="56">
        <f t="shared" si="663"/>
        <v>0</v>
      </c>
      <c r="G789" s="56">
        <f t="shared" si="663"/>
        <v>266.92</v>
      </c>
      <c r="H789" s="56">
        <f t="shared" si="663"/>
        <v>133.46</v>
      </c>
      <c r="I789" s="56">
        <f t="shared" si="663"/>
        <v>0</v>
      </c>
      <c r="J789" s="56">
        <f t="shared" si="663"/>
        <v>0</v>
      </c>
      <c r="K789" s="56">
        <f t="shared" si="663"/>
        <v>0</v>
      </c>
      <c r="L789" s="56">
        <f t="shared" si="663"/>
        <v>0</v>
      </c>
      <c r="M789" s="56">
        <f t="shared" si="663"/>
        <v>0</v>
      </c>
      <c r="N789" s="56">
        <f t="shared" si="663"/>
        <v>0</v>
      </c>
      <c r="O789" s="56">
        <f t="shared" si="663"/>
        <v>0</v>
      </c>
      <c r="P789" s="56">
        <f t="shared" si="663"/>
        <v>1434.71</v>
      </c>
      <c r="HR789" s="102"/>
      <c r="HS789" s="102"/>
      <c r="HT789" s="102"/>
      <c r="HU789" s="102"/>
      <c r="HV789" s="102"/>
      <c r="HW789" s="102"/>
      <c r="HX789" s="102"/>
      <c r="HY789" s="102"/>
      <c r="HZ789" s="102"/>
      <c r="IA789" s="102"/>
      <c r="IB789" s="102"/>
      <c r="IC789" s="102"/>
      <c r="ID789" s="102"/>
      <c r="IE789" s="102"/>
      <c r="IF789" s="102"/>
      <c r="IG789" s="102"/>
      <c r="IH789" s="102"/>
    </row>
    <row r="790" spans="1:242" s="103" customFormat="1" ht="20.25" customHeight="1">
      <c r="A790" s="95" t="s">
        <v>2705</v>
      </c>
      <c r="B790" s="111" t="s">
        <v>1395</v>
      </c>
      <c r="C790" s="123" t="s">
        <v>545</v>
      </c>
      <c r="D790" s="56">
        <v>900.87</v>
      </c>
      <c r="E790" s="56">
        <v>133.46</v>
      </c>
      <c r="F790" s="56"/>
      <c r="G790" s="56">
        <v>266.92</v>
      </c>
      <c r="H790" s="56">
        <v>133.46</v>
      </c>
      <c r="I790" s="56"/>
      <c r="J790" s="56"/>
      <c r="K790" s="56"/>
      <c r="L790" s="56"/>
      <c r="M790" s="56"/>
      <c r="N790" s="56"/>
      <c r="O790" s="56"/>
      <c r="P790" s="58">
        <f t="shared" si="661"/>
        <v>1434.71</v>
      </c>
      <c r="HR790" s="102"/>
      <c r="HS790" s="102"/>
      <c r="HT790" s="102"/>
      <c r="HU790" s="102"/>
      <c r="HV790" s="102"/>
      <c r="HW790" s="102"/>
      <c r="HX790" s="102"/>
      <c r="HY790" s="102"/>
      <c r="HZ790" s="102"/>
      <c r="IA790" s="102"/>
      <c r="IB790" s="102"/>
      <c r="IC790" s="102"/>
      <c r="ID790" s="102"/>
      <c r="IE790" s="102"/>
      <c r="IF790" s="102"/>
      <c r="IG790" s="102"/>
      <c r="IH790" s="102"/>
    </row>
    <row r="791" spans="1:242" s="103" customFormat="1" ht="20.25" customHeight="1">
      <c r="A791" s="95" t="s">
        <v>2706</v>
      </c>
      <c r="B791" s="110" t="s">
        <v>2707</v>
      </c>
      <c r="C791" s="123"/>
      <c r="D791" s="56">
        <f t="shared" ref="D791:P791" si="664">D792</f>
        <v>0</v>
      </c>
      <c r="E791" s="56">
        <f t="shared" si="664"/>
        <v>0</v>
      </c>
      <c r="F791" s="56">
        <f t="shared" si="664"/>
        <v>0</v>
      </c>
      <c r="G791" s="56">
        <f t="shared" si="664"/>
        <v>0</v>
      </c>
      <c r="H791" s="56">
        <f t="shared" si="664"/>
        <v>0</v>
      </c>
      <c r="I791" s="56">
        <f t="shared" si="664"/>
        <v>0</v>
      </c>
      <c r="J791" s="56">
        <f t="shared" si="664"/>
        <v>0</v>
      </c>
      <c r="K791" s="56">
        <f t="shared" si="664"/>
        <v>0</v>
      </c>
      <c r="L791" s="56">
        <f t="shared" si="664"/>
        <v>0</v>
      </c>
      <c r="M791" s="56">
        <f t="shared" si="664"/>
        <v>0</v>
      </c>
      <c r="N791" s="56">
        <f t="shared" si="664"/>
        <v>0</v>
      </c>
      <c r="O791" s="56">
        <f t="shared" si="664"/>
        <v>0</v>
      </c>
      <c r="P791" s="56">
        <f t="shared" si="664"/>
        <v>0</v>
      </c>
      <c r="HR791" s="102"/>
      <c r="HS791" s="102"/>
      <c r="HT791" s="102"/>
      <c r="HU791" s="102"/>
      <c r="HV791" s="102"/>
      <c r="HW791" s="102"/>
      <c r="HX791" s="102"/>
      <c r="HY791" s="102"/>
      <c r="HZ791" s="102"/>
      <c r="IA791" s="102"/>
      <c r="IB791" s="102"/>
      <c r="IC791" s="102"/>
      <c r="ID791" s="102"/>
      <c r="IE791" s="102"/>
      <c r="IF791" s="102"/>
      <c r="IG791" s="102"/>
      <c r="IH791" s="102"/>
    </row>
    <row r="792" spans="1:242" s="103" customFormat="1" ht="21.75" customHeight="1">
      <c r="A792" s="95" t="s">
        <v>2708</v>
      </c>
      <c r="B792" s="111" t="s">
        <v>1395</v>
      </c>
      <c r="C792" s="123" t="s">
        <v>545</v>
      </c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8">
        <f t="shared" si="661"/>
        <v>0</v>
      </c>
      <c r="HR792" s="102"/>
      <c r="HS792" s="102"/>
      <c r="HT792" s="102"/>
      <c r="HU792" s="102"/>
      <c r="HV792" s="102"/>
      <c r="HW792" s="102"/>
      <c r="HX792" s="102"/>
      <c r="HY792" s="102"/>
      <c r="HZ792" s="102"/>
      <c r="IA792" s="102"/>
      <c r="IB792" s="102"/>
      <c r="IC792" s="102"/>
      <c r="ID792" s="102"/>
      <c r="IE792" s="102"/>
      <c r="IF792" s="102"/>
      <c r="IG792" s="102"/>
      <c r="IH792" s="102"/>
    </row>
    <row r="793" spans="1:242">
      <c r="A793" s="116" t="s">
        <v>2709</v>
      </c>
      <c r="B793" s="117" t="s">
        <v>2710</v>
      </c>
      <c r="C793" s="180"/>
      <c r="D793" s="118">
        <f t="shared" ref="D793:J793" si="665">D794+D875+D892</f>
        <v>3349</v>
      </c>
      <c r="E793" s="118">
        <f t="shared" si="665"/>
        <v>0</v>
      </c>
      <c r="F793" s="118">
        <f>F794+F875+F892</f>
        <v>993944.22</v>
      </c>
      <c r="G793" s="118">
        <f t="shared" si="665"/>
        <v>1016309.38</v>
      </c>
      <c r="H793" s="118">
        <f t="shared" si="665"/>
        <v>185324.27</v>
      </c>
      <c r="I793" s="118">
        <f t="shared" si="665"/>
        <v>0</v>
      </c>
      <c r="J793" s="118">
        <f t="shared" si="665"/>
        <v>0</v>
      </c>
      <c r="K793" s="118">
        <f t="shared" ref="K793:P793" si="666">K794+K875+K892</f>
        <v>0</v>
      </c>
      <c r="L793" s="118">
        <f t="shared" si="666"/>
        <v>0</v>
      </c>
      <c r="M793" s="118">
        <f t="shared" si="666"/>
        <v>0</v>
      </c>
      <c r="N793" s="118">
        <f t="shared" si="666"/>
        <v>0</v>
      </c>
      <c r="O793" s="118">
        <f t="shared" si="666"/>
        <v>0</v>
      </c>
      <c r="P793" s="118">
        <f t="shared" si="666"/>
        <v>2195577.87</v>
      </c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  <c r="AH793" s="102"/>
      <c r="AI793" s="102"/>
      <c r="AJ793" s="102"/>
      <c r="AK793" s="102"/>
      <c r="AL793" s="102"/>
      <c r="AM793" s="102"/>
      <c r="AN793" s="102"/>
      <c r="AO793" s="102"/>
      <c r="AP793" s="102"/>
      <c r="AQ793" s="102"/>
      <c r="AR793" s="102"/>
      <c r="AS793" s="102"/>
      <c r="AT793" s="102"/>
      <c r="AU793" s="102"/>
      <c r="AV793" s="102"/>
      <c r="AW793" s="102"/>
      <c r="AX793" s="102"/>
      <c r="AY793" s="102"/>
      <c r="AZ793" s="102"/>
      <c r="BA793" s="102"/>
      <c r="BB793" s="102"/>
      <c r="BC793" s="102"/>
      <c r="BD793" s="102"/>
      <c r="BE793" s="102"/>
      <c r="BF793" s="102"/>
      <c r="BG793" s="102"/>
      <c r="BH793" s="102"/>
      <c r="BI793" s="102"/>
      <c r="BJ793" s="102"/>
      <c r="BK793" s="102"/>
      <c r="BL793" s="102"/>
      <c r="BM793" s="102"/>
      <c r="BN793" s="102"/>
      <c r="BO793" s="102"/>
      <c r="BP793" s="102"/>
      <c r="BQ793" s="102"/>
      <c r="BR793" s="102"/>
      <c r="BS793" s="102"/>
      <c r="BT793" s="102"/>
      <c r="BU793" s="102"/>
      <c r="BV793" s="102"/>
      <c r="BW793" s="102"/>
      <c r="BX793" s="102"/>
      <c r="BY793" s="102"/>
      <c r="BZ793" s="102"/>
      <c r="CA793" s="102"/>
      <c r="CB793" s="102"/>
      <c r="CC793" s="102"/>
      <c r="CD793" s="102"/>
      <c r="CE793" s="102"/>
      <c r="CF793" s="102"/>
      <c r="CG793" s="102"/>
      <c r="CH793" s="102"/>
      <c r="CI793" s="102"/>
      <c r="CJ793" s="102"/>
      <c r="CK793" s="102"/>
      <c r="CL793" s="102"/>
      <c r="CM793" s="102"/>
      <c r="CN793" s="102"/>
      <c r="CO793" s="102"/>
      <c r="CP793" s="102"/>
      <c r="CQ793" s="102"/>
      <c r="CR793" s="102"/>
      <c r="CS793" s="102"/>
      <c r="CT793" s="102"/>
      <c r="CU793" s="102"/>
      <c r="CV793" s="102"/>
      <c r="CW793" s="102"/>
      <c r="CX793" s="102"/>
      <c r="CY793" s="102"/>
      <c r="CZ793" s="102"/>
      <c r="DA793" s="102"/>
      <c r="DB793" s="102"/>
      <c r="DC793" s="102"/>
      <c r="DD793" s="102"/>
      <c r="DE793" s="102"/>
      <c r="DF793" s="102"/>
      <c r="DG793" s="102"/>
      <c r="DH793" s="102"/>
      <c r="DI793" s="102"/>
      <c r="DJ793" s="102"/>
      <c r="DK793" s="102"/>
      <c r="DL793" s="102"/>
      <c r="DM793" s="102"/>
      <c r="DN793" s="102"/>
      <c r="DO793" s="102"/>
      <c r="DP793" s="102"/>
      <c r="DQ793" s="102"/>
      <c r="DR793" s="102"/>
      <c r="DS793" s="102"/>
      <c r="DT793" s="102"/>
      <c r="DU793" s="102"/>
      <c r="DV793" s="102"/>
      <c r="DW793" s="102"/>
      <c r="DX793" s="102"/>
      <c r="DY793" s="102"/>
      <c r="DZ793" s="102"/>
      <c r="EA793" s="102"/>
      <c r="EB793" s="102"/>
      <c r="EC793" s="102"/>
      <c r="ED793" s="102"/>
      <c r="EE793" s="102"/>
      <c r="EF793" s="102"/>
      <c r="EG793" s="102"/>
      <c r="EH793" s="102"/>
      <c r="EI793" s="102"/>
      <c r="EJ793" s="102"/>
      <c r="EK793" s="102"/>
      <c r="EL793" s="102"/>
      <c r="EM793" s="102"/>
      <c r="EN793" s="102"/>
      <c r="EO793" s="102"/>
      <c r="EP793" s="102"/>
      <c r="EQ793" s="102"/>
      <c r="ER793" s="102"/>
      <c r="ES793" s="102"/>
      <c r="ET793" s="102"/>
      <c r="EU793" s="102"/>
      <c r="EV793" s="102"/>
      <c r="EW793" s="102"/>
      <c r="EX793" s="102"/>
      <c r="EY793" s="102"/>
      <c r="EZ793" s="102"/>
      <c r="FA793" s="102"/>
      <c r="FB793" s="102"/>
      <c r="FC793" s="102"/>
      <c r="FD793" s="102"/>
      <c r="FE793" s="102"/>
      <c r="FF793" s="102"/>
      <c r="FG793" s="102"/>
      <c r="FH793" s="102"/>
      <c r="FI793" s="102"/>
      <c r="FJ793" s="102"/>
      <c r="FK793" s="102"/>
      <c r="FL793" s="102"/>
      <c r="FM793" s="102"/>
      <c r="FN793" s="102"/>
      <c r="FO793" s="102"/>
      <c r="FP793" s="102"/>
      <c r="FQ793" s="102"/>
      <c r="FR793" s="102"/>
      <c r="FS793" s="102"/>
      <c r="FT793" s="102"/>
      <c r="FU793" s="102"/>
      <c r="FV793" s="102"/>
      <c r="FW793" s="102"/>
      <c r="FX793" s="102"/>
      <c r="FY793" s="102"/>
      <c r="FZ793" s="102"/>
      <c r="GA793" s="102"/>
      <c r="GB793" s="102"/>
      <c r="GC793" s="102"/>
      <c r="GD793" s="102"/>
      <c r="GE793" s="102"/>
      <c r="GF793" s="102"/>
      <c r="GG793" s="102"/>
      <c r="GH793" s="102"/>
      <c r="GI793" s="102"/>
      <c r="GJ793" s="102"/>
      <c r="GK793" s="102"/>
      <c r="GL793" s="102"/>
      <c r="GM793" s="102"/>
      <c r="GN793" s="102"/>
      <c r="GO793" s="102"/>
      <c r="GP793" s="102"/>
      <c r="GQ793" s="102"/>
      <c r="GR793" s="102"/>
      <c r="GS793" s="102"/>
      <c r="GT793" s="102"/>
      <c r="GU793" s="102"/>
      <c r="GV793" s="102"/>
      <c r="GW793" s="102"/>
      <c r="GX793" s="102"/>
      <c r="GY793" s="102"/>
      <c r="GZ793" s="102"/>
      <c r="HA793" s="102"/>
      <c r="HB793" s="102"/>
      <c r="HC793" s="102"/>
      <c r="HD793" s="102"/>
      <c r="HE793" s="102"/>
      <c r="HF793" s="102"/>
      <c r="HG793" s="102"/>
      <c r="HH793" s="102"/>
      <c r="HI793" s="102"/>
      <c r="HJ793" s="102"/>
      <c r="HK793" s="102"/>
      <c r="HL793" s="102"/>
      <c r="HM793" s="102"/>
      <c r="HN793" s="102"/>
      <c r="HO793" s="102"/>
      <c r="HP793" s="102"/>
      <c r="HQ793" s="102"/>
    </row>
    <row r="794" spans="1:242">
      <c r="A794" s="95" t="s">
        <v>2711</v>
      </c>
      <c r="B794" s="110" t="s">
        <v>2166</v>
      </c>
      <c r="C794" s="123"/>
      <c r="D794" s="56">
        <f t="shared" ref="D794:P794" si="667">D795</f>
        <v>3349</v>
      </c>
      <c r="E794" s="56">
        <f t="shared" si="667"/>
        <v>0</v>
      </c>
      <c r="F794" s="56">
        <f>F795</f>
        <v>993944.22</v>
      </c>
      <c r="G794" s="56">
        <f t="shared" si="667"/>
        <v>969362.84</v>
      </c>
      <c r="H794" s="56">
        <f t="shared" si="667"/>
        <v>0</v>
      </c>
      <c r="I794" s="56">
        <f t="shared" si="667"/>
        <v>0</v>
      </c>
      <c r="J794" s="56">
        <f t="shared" si="667"/>
        <v>0</v>
      </c>
      <c r="K794" s="56">
        <f t="shared" si="667"/>
        <v>0</v>
      </c>
      <c r="L794" s="56">
        <f t="shared" si="667"/>
        <v>0</v>
      </c>
      <c r="M794" s="56">
        <f t="shared" si="667"/>
        <v>0</v>
      </c>
      <c r="N794" s="56">
        <f t="shared" si="667"/>
        <v>0</v>
      </c>
      <c r="O794" s="56">
        <f t="shared" si="667"/>
        <v>0</v>
      </c>
      <c r="P794" s="56">
        <f t="shared" si="667"/>
        <v>1963307.06</v>
      </c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102"/>
      <c r="AJ794" s="102"/>
      <c r="AK794" s="102"/>
      <c r="AL794" s="102"/>
      <c r="AM794" s="102"/>
      <c r="AN794" s="102"/>
      <c r="AO794" s="102"/>
      <c r="AP794" s="102"/>
      <c r="AQ794" s="102"/>
      <c r="AR794" s="102"/>
      <c r="AS794" s="102"/>
      <c r="AT794" s="102"/>
      <c r="AU794" s="102"/>
      <c r="AV794" s="102"/>
      <c r="AW794" s="102"/>
      <c r="AX794" s="102"/>
      <c r="AY794" s="102"/>
      <c r="AZ794" s="102"/>
      <c r="BA794" s="102"/>
      <c r="BB794" s="102"/>
      <c r="BC794" s="102"/>
      <c r="BD794" s="102"/>
      <c r="BE794" s="102"/>
      <c r="BF794" s="102"/>
      <c r="BG794" s="102"/>
      <c r="BH794" s="102"/>
      <c r="BI794" s="102"/>
      <c r="BJ794" s="102"/>
      <c r="BK794" s="102"/>
      <c r="BL794" s="102"/>
      <c r="BM794" s="102"/>
      <c r="BN794" s="102"/>
      <c r="BO794" s="102"/>
      <c r="BP794" s="102"/>
      <c r="BQ794" s="102"/>
      <c r="BR794" s="102"/>
      <c r="BS794" s="102"/>
      <c r="BT794" s="102"/>
      <c r="BU794" s="102"/>
      <c r="BV794" s="102"/>
      <c r="BW794" s="102"/>
      <c r="BX794" s="102"/>
      <c r="BY794" s="102"/>
      <c r="BZ794" s="102"/>
      <c r="CA794" s="102"/>
      <c r="CB794" s="102"/>
      <c r="CC794" s="102"/>
      <c r="CD794" s="102"/>
      <c r="CE794" s="102"/>
      <c r="CF794" s="102"/>
      <c r="CG794" s="102"/>
      <c r="CH794" s="102"/>
      <c r="CI794" s="102"/>
      <c r="CJ794" s="102"/>
      <c r="CK794" s="102"/>
      <c r="CL794" s="102"/>
      <c r="CM794" s="102"/>
      <c r="CN794" s="102"/>
      <c r="CO794" s="102"/>
      <c r="CP794" s="102"/>
      <c r="CQ794" s="102"/>
      <c r="CR794" s="102"/>
      <c r="CS794" s="102"/>
      <c r="CT794" s="102"/>
      <c r="CU794" s="102"/>
      <c r="CV794" s="102"/>
      <c r="CW794" s="102"/>
      <c r="CX794" s="102"/>
      <c r="CY794" s="102"/>
      <c r="CZ794" s="102"/>
      <c r="DA794" s="102"/>
      <c r="DB794" s="102"/>
      <c r="DC794" s="102"/>
      <c r="DD794" s="102"/>
      <c r="DE794" s="102"/>
      <c r="DF794" s="102"/>
      <c r="DG794" s="102"/>
      <c r="DH794" s="102"/>
      <c r="DI794" s="102"/>
      <c r="DJ794" s="102"/>
      <c r="DK794" s="102"/>
      <c r="DL794" s="102"/>
      <c r="DM794" s="102"/>
      <c r="DN794" s="102"/>
      <c r="DO794" s="102"/>
      <c r="DP794" s="102"/>
      <c r="DQ794" s="102"/>
      <c r="DR794" s="102"/>
      <c r="DS794" s="102"/>
      <c r="DT794" s="102"/>
      <c r="DU794" s="102"/>
      <c r="DV794" s="102"/>
      <c r="DW794" s="102"/>
      <c r="DX794" s="102"/>
      <c r="DY794" s="102"/>
      <c r="DZ794" s="102"/>
      <c r="EA794" s="102"/>
      <c r="EB794" s="102"/>
      <c r="EC794" s="102"/>
      <c r="ED794" s="102"/>
      <c r="EE794" s="102"/>
      <c r="EF794" s="102"/>
      <c r="EG794" s="102"/>
      <c r="EH794" s="102"/>
      <c r="EI794" s="102"/>
      <c r="EJ794" s="102"/>
      <c r="EK794" s="102"/>
      <c r="EL794" s="102"/>
      <c r="EM794" s="102"/>
      <c r="EN794" s="102"/>
      <c r="EO794" s="102"/>
      <c r="EP794" s="102"/>
      <c r="EQ794" s="102"/>
      <c r="ER794" s="102"/>
      <c r="ES794" s="102"/>
      <c r="ET794" s="102"/>
      <c r="EU794" s="102"/>
      <c r="EV794" s="102"/>
      <c r="EW794" s="102"/>
      <c r="EX794" s="102"/>
      <c r="EY794" s="102"/>
      <c r="EZ794" s="102"/>
      <c r="FA794" s="102"/>
      <c r="FB794" s="102"/>
      <c r="FC794" s="102"/>
      <c r="FD794" s="102"/>
      <c r="FE794" s="102"/>
      <c r="FF794" s="102"/>
      <c r="FG794" s="102"/>
      <c r="FH794" s="102"/>
      <c r="FI794" s="102"/>
      <c r="FJ794" s="102"/>
      <c r="FK794" s="102"/>
      <c r="FL794" s="102"/>
      <c r="FM794" s="102"/>
      <c r="FN794" s="102"/>
      <c r="FO794" s="102"/>
      <c r="FP794" s="102"/>
      <c r="FQ794" s="102"/>
      <c r="FR794" s="102"/>
      <c r="FS794" s="102"/>
      <c r="FT794" s="102"/>
      <c r="FU794" s="102"/>
      <c r="FV794" s="102"/>
      <c r="FW794" s="102"/>
      <c r="FX794" s="102"/>
      <c r="FY794" s="102"/>
      <c r="FZ794" s="102"/>
      <c r="GA794" s="102"/>
      <c r="GB794" s="102"/>
      <c r="GC794" s="102"/>
      <c r="GD794" s="102"/>
      <c r="GE794" s="102"/>
      <c r="GF794" s="102"/>
      <c r="GG794" s="102"/>
      <c r="GH794" s="102"/>
      <c r="GI794" s="102"/>
      <c r="GJ794" s="102"/>
      <c r="GK794" s="102"/>
      <c r="GL794" s="102"/>
      <c r="GM794" s="102"/>
      <c r="GN794" s="102"/>
      <c r="GO794" s="102"/>
      <c r="GP794" s="102"/>
      <c r="GQ794" s="102"/>
      <c r="GR794" s="102"/>
      <c r="GS794" s="102"/>
      <c r="GT794" s="102"/>
      <c r="GU794" s="102"/>
      <c r="GV794" s="102"/>
      <c r="GW794" s="102"/>
      <c r="GX794" s="102"/>
      <c r="GY794" s="102"/>
      <c r="GZ794" s="102"/>
      <c r="HA794" s="102"/>
      <c r="HB794" s="102"/>
      <c r="HC794" s="102"/>
      <c r="HD794" s="102"/>
      <c r="HE794" s="102"/>
      <c r="HF794" s="102"/>
      <c r="HG794" s="102"/>
      <c r="HH794" s="102"/>
      <c r="HI794" s="102"/>
      <c r="HJ794" s="102"/>
      <c r="HK794" s="102"/>
      <c r="HL794" s="102"/>
      <c r="HM794" s="102"/>
      <c r="HN794" s="102"/>
      <c r="HO794" s="102"/>
      <c r="HP794" s="102"/>
      <c r="HQ794" s="102"/>
    </row>
    <row r="795" spans="1:242" s="103" customFormat="1" ht="12" customHeight="1">
      <c r="A795" s="95" t="s">
        <v>2712</v>
      </c>
      <c r="B795" s="110" t="s">
        <v>751</v>
      </c>
      <c r="C795" s="123"/>
      <c r="D795" s="56">
        <f>D796+D808+D812+D825</f>
        <v>3349</v>
      </c>
      <c r="E795" s="56">
        <f>E812+E796</f>
        <v>0</v>
      </c>
      <c r="F795" s="56">
        <f>F812+F808+F801+F805+F796</f>
        <v>993944.22</v>
      </c>
      <c r="G795" s="56">
        <f>G812</f>
        <v>969362.84</v>
      </c>
      <c r="H795" s="56">
        <f>H812</f>
        <v>0</v>
      </c>
      <c r="I795" s="56">
        <f>I812</f>
        <v>0</v>
      </c>
      <c r="J795" s="56">
        <f>J812</f>
        <v>0</v>
      </c>
      <c r="K795" s="56">
        <f t="shared" ref="K795:P795" si="668">K812</f>
        <v>0</v>
      </c>
      <c r="L795" s="56">
        <f t="shared" si="668"/>
        <v>0</v>
      </c>
      <c r="M795" s="56">
        <f t="shared" si="668"/>
        <v>0</v>
      </c>
      <c r="N795" s="56">
        <f t="shared" si="668"/>
        <v>0</v>
      </c>
      <c r="O795" s="56">
        <f t="shared" si="668"/>
        <v>0</v>
      </c>
      <c r="P795" s="56">
        <f t="shared" si="668"/>
        <v>1963307.06</v>
      </c>
      <c r="HR795" s="102"/>
      <c r="HS795" s="102"/>
      <c r="HT795" s="102"/>
      <c r="HU795" s="102"/>
      <c r="HV795" s="102"/>
      <c r="HW795" s="102"/>
      <c r="HX795" s="102"/>
      <c r="HY795" s="102"/>
      <c r="HZ795" s="102"/>
      <c r="IA795" s="102"/>
      <c r="IB795" s="102"/>
      <c r="IC795" s="102"/>
      <c r="ID795" s="102"/>
      <c r="IE795" s="102"/>
      <c r="IF795" s="102"/>
      <c r="IG795" s="102"/>
      <c r="IH795" s="102"/>
    </row>
    <row r="796" spans="1:242" s="103" customFormat="1" ht="21" customHeight="1">
      <c r="A796" s="95" t="s">
        <v>2713</v>
      </c>
      <c r="B796" s="110" t="s">
        <v>2714</v>
      </c>
      <c r="C796" s="123"/>
      <c r="D796" s="56">
        <f>D797</f>
        <v>3349</v>
      </c>
      <c r="E796" s="56">
        <f t="shared" ref="E796:P797" si="669">E797</f>
        <v>0</v>
      </c>
      <c r="F796" s="56">
        <f t="shared" si="669"/>
        <v>0</v>
      </c>
      <c r="G796" s="56">
        <f t="shared" si="669"/>
        <v>0</v>
      </c>
      <c r="H796" s="56">
        <f t="shared" si="669"/>
        <v>0</v>
      </c>
      <c r="I796" s="56">
        <f t="shared" si="669"/>
        <v>0</v>
      </c>
      <c r="J796" s="56">
        <f t="shared" si="669"/>
        <v>0</v>
      </c>
      <c r="K796" s="56">
        <f t="shared" si="669"/>
        <v>0</v>
      </c>
      <c r="L796" s="56">
        <f t="shared" si="669"/>
        <v>0</v>
      </c>
      <c r="M796" s="56">
        <f t="shared" si="669"/>
        <v>0</v>
      </c>
      <c r="N796" s="56">
        <f t="shared" si="669"/>
        <v>0</v>
      </c>
      <c r="O796" s="56">
        <f t="shared" si="669"/>
        <v>0</v>
      </c>
      <c r="P796" s="56">
        <f t="shared" si="669"/>
        <v>3349</v>
      </c>
      <c r="HR796" s="102"/>
      <c r="HS796" s="102"/>
      <c r="HT796" s="102"/>
      <c r="HU796" s="102"/>
      <c r="HV796" s="102"/>
      <c r="HW796" s="102"/>
      <c r="HX796" s="102"/>
      <c r="HY796" s="102"/>
      <c r="HZ796" s="102"/>
      <c r="IA796" s="102"/>
      <c r="IB796" s="102"/>
      <c r="IC796" s="102"/>
      <c r="ID796" s="102"/>
      <c r="IE796" s="102"/>
      <c r="IF796" s="102"/>
      <c r="IG796" s="102"/>
      <c r="IH796" s="102"/>
    </row>
    <row r="797" spans="1:242" s="103" customFormat="1" ht="21" customHeight="1">
      <c r="A797" s="95" t="s">
        <v>2715</v>
      </c>
      <c r="B797" s="110" t="s">
        <v>2714</v>
      </c>
      <c r="C797" s="123"/>
      <c r="D797" s="56">
        <f>D798</f>
        <v>3349</v>
      </c>
      <c r="E797" s="56">
        <f t="shared" si="669"/>
        <v>0</v>
      </c>
      <c r="F797" s="56">
        <f t="shared" si="669"/>
        <v>0</v>
      </c>
      <c r="G797" s="56">
        <f t="shared" si="669"/>
        <v>0</v>
      </c>
      <c r="H797" s="56">
        <f t="shared" si="669"/>
        <v>0</v>
      </c>
      <c r="I797" s="56">
        <f t="shared" si="669"/>
        <v>0</v>
      </c>
      <c r="J797" s="56">
        <f t="shared" si="669"/>
        <v>0</v>
      </c>
      <c r="K797" s="56">
        <f t="shared" si="669"/>
        <v>0</v>
      </c>
      <c r="L797" s="56">
        <f t="shared" si="669"/>
        <v>0</v>
      </c>
      <c r="M797" s="56">
        <f t="shared" si="669"/>
        <v>0</v>
      </c>
      <c r="N797" s="56">
        <f t="shared" si="669"/>
        <v>0</v>
      </c>
      <c r="O797" s="56">
        <f t="shared" si="669"/>
        <v>0</v>
      </c>
      <c r="P797" s="56">
        <f t="shared" si="669"/>
        <v>3349</v>
      </c>
      <c r="HR797" s="102"/>
      <c r="HS797" s="102"/>
      <c r="HT797" s="102"/>
      <c r="HU797" s="102"/>
      <c r="HV797" s="102"/>
      <c r="HW797" s="102"/>
      <c r="HX797" s="102"/>
      <c r="HY797" s="102"/>
      <c r="HZ797" s="102"/>
      <c r="IA797" s="102"/>
      <c r="IB797" s="102"/>
      <c r="IC797" s="102"/>
      <c r="ID797" s="102"/>
      <c r="IE797" s="102"/>
      <c r="IF797" s="102"/>
      <c r="IG797" s="102"/>
      <c r="IH797" s="102"/>
    </row>
    <row r="798" spans="1:242" s="103" customFormat="1" ht="21" customHeight="1">
      <c r="A798" s="145" t="s">
        <v>2716</v>
      </c>
      <c r="B798" s="110" t="s">
        <v>2717</v>
      </c>
      <c r="C798" s="123"/>
      <c r="D798" s="56">
        <f t="shared" ref="D798:J798" si="670">D799+D800</f>
        <v>3349</v>
      </c>
      <c r="E798" s="56">
        <f t="shared" si="670"/>
        <v>0</v>
      </c>
      <c r="F798" s="56">
        <f t="shared" si="670"/>
        <v>0</v>
      </c>
      <c r="G798" s="56">
        <f t="shared" si="670"/>
        <v>0</v>
      </c>
      <c r="H798" s="56">
        <f t="shared" si="670"/>
        <v>0</v>
      </c>
      <c r="I798" s="56">
        <f t="shared" si="670"/>
        <v>0</v>
      </c>
      <c r="J798" s="56">
        <f t="shared" si="670"/>
        <v>0</v>
      </c>
      <c r="K798" s="56">
        <f t="shared" ref="K798:P798" si="671">K799+K800</f>
        <v>0</v>
      </c>
      <c r="L798" s="56">
        <f t="shared" si="671"/>
        <v>0</v>
      </c>
      <c r="M798" s="56">
        <f t="shared" si="671"/>
        <v>0</v>
      </c>
      <c r="N798" s="56">
        <f t="shared" si="671"/>
        <v>0</v>
      </c>
      <c r="O798" s="56">
        <f t="shared" si="671"/>
        <v>0</v>
      </c>
      <c r="P798" s="56">
        <f t="shared" si="671"/>
        <v>3349</v>
      </c>
      <c r="HR798" s="102"/>
      <c r="HS798" s="102"/>
      <c r="HT798" s="102"/>
      <c r="HU798" s="102"/>
      <c r="HV798" s="102"/>
      <c r="HW798" s="102"/>
      <c r="HX798" s="102"/>
      <c r="HY798" s="102"/>
      <c r="HZ798" s="102"/>
      <c r="IA798" s="102"/>
      <c r="IB798" s="102"/>
      <c r="IC798" s="102"/>
      <c r="ID798" s="102"/>
      <c r="IE798" s="102"/>
      <c r="IF798" s="102"/>
      <c r="IG798" s="102"/>
      <c r="IH798" s="102"/>
    </row>
    <row r="799" spans="1:242" s="103" customFormat="1" ht="21" customHeight="1">
      <c r="A799" s="93" t="s">
        <v>2718</v>
      </c>
      <c r="B799" s="111" t="s">
        <v>2719</v>
      </c>
      <c r="C799" s="123" t="s">
        <v>385</v>
      </c>
      <c r="D799" s="56">
        <v>3349</v>
      </c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8">
        <f t="shared" ref="P799:P800" si="672">SUM(D799:O799)</f>
        <v>3349</v>
      </c>
      <c r="HR799" s="102"/>
      <c r="HS799" s="102"/>
      <c r="HT799" s="102"/>
      <c r="HU799" s="102"/>
      <c r="HV799" s="102"/>
      <c r="HW799" s="102"/>
      <c r="HX799" s="102"/>
      <c r="HY799" s="102"/>
      <c r="HZ799" s="102"/>
      <c r="IA799" s="102"/>
      <c r="IB799" s="102"/>
      <c r="IC799" s="102"/>
      <c r="ID799" s="102"/>
      <c r="IE799" s="102"/>
      <c r="IF799" s="102"/>
      <c r="IG799" s="102"/>
      <c r="IH799" s="102"/>
    </row>
    <row r="800" spans="1:242" s="103" customFormat="1" ht="21" customHeight="1">
      <c r="A800" s="93" t="s">
        <v>2720</v>
      </c>
      <c r="B800" s="111" t="s">
        <v>2721</v>
      </c>
      <c r="C800" s="123" t="s">
        <v>385</v>
      </c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8">
        <f t="shared" si="672"/>
        <v>0</v>
      </c>
      <c r="HR800" s="102"/>
      <c r="HS800" s="102"/>
      <c r="HT800" s="102"/>
      <c r="HU800" s="102"/>
      <c r="HV800" s="102"/>
      <c r="HW800" s="102"/>
      <c r="HX800" s="102"/>
      <c r="HY800" s="102"/>
      <c r="HZ800" s="102"/>
      <c r="IA800" s="102"/>
      <c r="IB800" s="102"/>
      <c r="IC800" s="102"/>
      <c r="ID800" s="102"/>
      <c r="IE800" s="102"/>
      <c r="IF800" s="102"/>
      <c r="IG800" s="102"/>
      <c r="IH800" s="102"/>
    </row>
    <row r="801" spans="1:242" s="103" customFormat="1" ht="21" customHeight="1">
      <c r="A801" s="95" t="s">
        <v>3260</v>
      </c>
      <c r="B801" s="110" t="s">
        <v>3259</v>
      </c>
      <c r="C801" s="123"/>
      <c r="D801" s="56"/>
      <c r="E801" s="56"/>
      <c r="F801" s="56">
        <f>F802</f>
        <v>0</v>
      </c>
      <c r="G801" s="56">
        <f t="shared" ref="G801:P803" si="673">G802</f>
        <v>0</v>
      </c>
      <c r="H801" s="56">
        <f t="shared" si="673"/>
        <v>0</v>
      </c>
      <c r="I801" s="56">
        <f t="shared" si="673"/>
        <v>0</v>
      </c>
      <c r="J801" s="56">
        <f t="shared" si="673"/>
        <v>0</v>
      </c>
      <c r="K801" s="56">
        <f t="shared" si="673"/>
        <v>0</v>
      </c>
      <c r="L801" s="56">
        <f t="shared" si="673"/>
        <v>0</v>
      </c>
      <c r="M801" s="56">
        <f t="shared" si="673"/>
        <v>0</v>
      </c>
      <c r="N801" s="56">
        <f t="shared" si="673"/>
        <v>0</v>
      </c>
      <c r="O801" s="56">
        <f t="shared" si="673"/>
        <v>0</v>
      </c>
      <c r="P801" s="56">
        <f t="shared" si="673"/>
        <v>0</v>
      </c>
      <c r="HR801" s="102"/>
      <c r="HS801" s="102"/>
      <c r="HT801" s="102"/>
      <c r="HU801" s="102"/>
      <c r="HV801" s="102"/>
      <c r="HW801" s="102"/>
      <c r="HX801" s="102"/>
      <c r="HY801" s="102"/>
      <c r="HZ801" s="102"/>
      <c r="IA801" s="102"/>
      <c r="IB801" s="102"/>
      <c r="IC801" s="102"/>
      <c r="ID801" s="102"/>
      <c r="IE801" s="102"/>
      <c r="IF801" s="102"/>
      <c r="IG801" s="102"/>
      <c r="IH801" s="102"/>
    </row>
    <row r="802" spans="1:242" s="103" customFormat="1" ht="21" customHeight="1">
      <c r="A802" s="95" t="s">
        <v>3261</v>
      </c>
      <c r="B802" s="110" t="s">
        <v>3262</v>
      </c>
      <c r="C802" s="123"/>
      <c r="D802" s="56"/>
      <c r="E802" s="56"/>
      <c r="F802" s="56">
        <f>F803</f>
        <v>0</v>
      </c>
      <c r="G802" s="56">
        <f t="shared" si="673"/>
        <v>0</v>
      </c>
      <c r="H802" s="56">
        <f t="shared" si="673"/>
        <v>0</v>
      </c>
      <c r="I802" s="56">
        <f t="shared" si="673"/>
        <v>0</v>
      </c>
      <c r="J802" s="56">
        <f t="shared" si="673"/>
        <v>0</v>
      </c>
      <c r="K802" s="56">
        <f t="shared" si="673"/>
        <v>0</v>
      </c>
      <c r="L802" s="56">
        <f t="shared" si="673"/>
        <v>0</v>
      </c>
      <c r="M802" s="56">
        <f t="shared" si="673"/>
        <v>0</v>
      </c>
      <c r="N802" s="56">
        <f t="shared" si="673"/>
        <v>0</v>
      </c>
      <c r="O802" s="56">
        <f t="shared" si="673"/>
        <v>0</v>
      </c>
      <c r="P802" s="56">
        <f t="shared" si="673"/>
        <v>0</v>
      </c>
      <c r="HR802" s="102"/>
      <c r="HS802" s="102"/>
      <c r="HT802" s="102"/>
      <c r="HU802" s="102"/>
      <c r="HV802" s="102"/>
      <c r="HW802" s="102"/>
      <c r="HX802" s="102"/>
      <c r="HY802" s="102"/>
      <c r="HZ802" s="102"/>
      <c r="IA802" s="102"/>
      <c r="IB802" s="102"/>
      <c r="IC802" s="102"/>
      <c r="ID802" s="102"/>
      <c r="IE802" s="102"/>
      <c r="IF802" s="102"/>
      <c r="IG802" s="102"/>
      <c r="IH802" s="102"/>
    </row>
    <row r="803" spans="1:242" s="103" customFormat="1" ht="21" customHeight="1">
      <c r="A803" s="145" t="s">
        <v>3265</v>
      </c>
      <c r="B803" s="110" t="s">
        <v>3263</v>
      </c>
      <c r="C803" s="123"/>
      <c r="D803" s="56"/>
      <c r="E803" s="56"/>
      <c r="F803" s="56">
        <f>F804</f>
        <v>0</v>
      </c>
      <c r="G803" s="56">
        <f t="shared" si="673"/>
        <v>0</v>
      </c>
      <c r="H803" s="56">
        <f t="shared" si="673"/>
        <v>0</v>
      </c>
      <c r="I803" s="56">
        <f t="shared" si="673"/>
        <v>0</v>
      </c>
      <c r="J803" s="56">
        <f t="shared" si="673"/>
        <v>0</v>
      </c>
      <c r="K803" s="56">
        <f t="shared" si="673"/>
        <v>0</v>
      </c>
      <c r="L803" s="56">
        <f t="shared" si="673"/>
        <v>0</v>
      </c>
      <c r="M803" s="56">
        <f t="shared" si="673"/>
        <v>0</v>
      </c>
      <c r="N803" s="56">
        <f t="shared" si="673"/>
        <v>0</v>
      </c>
      <c r="O803" s="56">
        <f t="shared" si="673"/>
        <v>0</v>
      </c>
      <c r="P803" s="56">
        <f t="shared" si="673"/>
        <v>0</v>
      </c>
      <c r="HR803" s="102"/>
      <c r="HS803" s="102"/>
      <c r="HT803" s="102"/>
      <c r="HU803" s="102"/>
      <c r="HV803" s="102"/>
      <c r="HW803" s="102"/>
      <c r="HX803" s="102"/>
      <c r="HY803" s="102"/>
      <c r="HZ803" s="102"/>
      <c r="IA803" s="102"/>
      <c r="IB803" s="102"/>
      <c r="IC803" s="102"/>
      <c r="ID803" s="102"/>
      <c r="IE803" s="102"/>
      <c r="IF803" s="102"/>
      <c r="IG803" s="102"/>
      <c r="IH803" s="102"/>
    </row>
    <row r="804" spans="1:242" s="103" customFormat="1" ht="21" customHeight="1">
      <c r="A804" s="93" t="s">
        <v>3264</v>
      </c>
      <c r="B804" s="111" t="s">
        <v>3266</v>
      </c>
      <c r="C804" s="123" t="s">
        <v>325</v>
      </c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8">
        <f>SUM(D804:O804)</f>
        <v>0</v>
      </c>
      <c r="HR804" s="102"/>
      <c r="HS804" s="102"/>
      <c r="HT804" s="102"/>
      <c r="HU804" s="102"/>
      <c r="HV804" s="102"/>
      <c r="HW804" s="102"/>
      <c r="HX804" s="102"/>
      <c r="HY804" s="102"/>
      <c r="HZ804" s="102"/>
      <c r="IA804" s="102"/>
      <c r="IB804" s="102"/>
      <c r="IC804" s="102"/>
      <c r="ID804" s="102"/>
      <c r="IE804" s="102"/>
      <c r="IF804" s="102"/>
      <c r="IG804" s="102"/>
      <c r="IH804" s="102"/>
    </row>
    <row r="805" spans="1:242" s="103" customFormat="1" ht="21" customHeight="1">
      <c r="A805" s="95" t="s">
        <v>3267</v>
      </c>
      <c r="B805" s="110" t="s">
        <v>3268</v>
      </c>
      <c r="C805" s="123"/>
      <c r="D805" s="56"/>
      <c r="E805" s="56"/>
      <c r="F805" s="56">
        <f>F806</f>
        <v>0</v>
      </c>
      <c r="G805" s="56">
        <f t="shared" ref="G805:P806" si="674">G806</f>
        <v>0</v>
      </c>
      <c r="H805" s="56">
        <f t="shared" si="674"/>
        <v>0</v>
      </c>
      <c r="I805" s="56">
        <f t="shared" si="674"/>
        <v>0</v>
      </c>
      <c r="J805" s="56">
        <f t="shared" si="674"/>
        <v>0</v>
      </c>
      <c r="K805" s="56">
        <f t="shared" si="674"/>
        <v>0</v>
      </c>
      <c r="L805" s="56">
        <f t="shared" si="674"/>
        <v>0</v>
      </c>
      <c r="M805" s="56">
        <f t="shared" si="674"/>
        <v>0</v>
      </c>
      <c r="N805" s="56">
        <f t="shared" si="674"/>
        <v>0</v>
      </c>
      <c r="O805" s="56">
        <f t="shared" si="674"/>
        <v>0</v>
      </c>
      <c r="P805" s="56">
        <f t="shared" si="674"/>
        <v>0</v>
      </c>
      <c r="HR805" s="102"/>
      <c r="HS805" s="102"/>
      <c r="HT805" s="102"/>
      <c r="HU805" s="102"/>
      <c r="HV805" s="102"/>
      <c r="HW805" s="102"/>
      <c r="HX805" s="102"/>
      <c r="HY805" s="102"/>
      <c r="HZ805" s="102"/>
      <c r="IA805" s="102"/>
      <c r="IB805" s="102"/>
      <c r="IC805" s="102"/>
      <c r="ID805" s="102"/>
      <c r="IE805" s="102"/>
      <c r="IF805" s="102"/>
      <c r="IG805" s="102"/>
      <c r="IH805" s="102"/>
    </row>
    <row r="806" spans="1:242" s="103" customFormat="1" ht="21" customHeight="1">
      <c r="A806" s="145" t="s">
        <v>3269</v>
      </c>
      <c r="B806" s="110" t="s">
        <v>3270</v>
      </c>
      <c r="C806" s="123"/>
      <c r="D806" s="56"/>
      <c r="E806" s="56"/>
      <c r="F806" s="56">
        <f>F807</f>
        <v>0</v>
      </c>
      <c r="G806" s="56">
        <f t="shared" si="674"/>
        <v>0</v>
      </c>
      <c r="H806" s="56">
        <f t="shared" si="674"/>
        <v>0</v>
      </c>
      <c r="I806" s="56">
        <f t="shared" si="674"/>
        <v>0</v>
      </c>
      <c r="J806" s="56">
        <f t="shared" si="674"/>
        <v>0</v>
      </c>
      <c r="K806" s="56">
        <f t="shared" si="674"/>
        <v>0</v>
      </c>
      <c r="L806" s="56">
        <f t="shared" si="674"/>
        <v>0</v>
      </c>
      <c r="M806" s="56">
        <f t="shared" si="674"/>
        <v>0</v>
      </c>
      <c r="N806" s="56">
        <f t="shared" si="674"/>
        <v>0</v>
      </c>
      <c r="O806" s="56">
        <f t="shared" si="674"/>
        <v>0</v>
      </c>
      <c r="P806" s="56">
        <f t="shared" si="674"/>
        <v>0</v>
      </c>
      <c r="HR806" s="102"/>
      <c r="HS806" s="102"/>
      <c r="HT806" s="102"/>
      <c r="HU806" s="102"/>
      <c r="HV806" s="102"/>
      <c r="HW806" s="102"/>
      <c r="HX806" s="102"/>
      <c r="HY806" s="102"/>
      <c r="HZ806" s="102"/>
      <c r="IA806" s="102"/>
      <c r="IB806" s="102"/>
      <c r="IC806" s="102"/>
      <c r="ID806" s="102"/>
      <c r="IE806" s="102"/>
      <c r="IF806" s="102"/>
      <c r="IG806" s="102"/>
      <c r="IH806" s="102"/>
    </row>
    <row r="807" spans="1:242" s="103" customFormat="1" ht="21" customHeight="1">
      <c r="A807" s="93" t="s">
        <v>3271</v>
      </c>
      <c r="B807" s="111" t="s">
        <v>3272</v>
      </c>
      <c r="C807" s="123" t="s">
        <v>367</v>
      </c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8">
        <f t="shared" ref="P807" si="675">SUM(D807:O807)</f>
        <v>0</v>
      </c>
      <c r="HR807" s="102"/>
      <c r="HS807" s="102"/>
      <c r="HT807" s="102"/>
      <c r="HU807" s="102"/>
      <c r="HV807" s="102"/>
      <c r="HW807" s="102"/>
      <c r="HX807" s="102"/>
      <c r="HY807" s="102"/>
      <c r="HZ807" s="102"/>
      <c r="IA807" s="102"/>
      <c r="IB807" s="102"/>
      <c r="IC807" s="102"/>
      <c r="ID807" s="102"/>
      <c r="IE807" s="102"/>
      <c r="IF807" s="102"/>
      <c r="IG807" s="102"/>
      <c r="IH807" s="102"/>
    </row>
    <row r="808" spans="1:242" s="103" customFormat="1" ht="21.75" customHeight="1">
      <c r="A808" s="95" t="s">
        <v>2722</v>
      </c>
      <c r="B808" s="110" t="s">
        <v>2723</v>
      </c>
      <c r="C808" s="123"/>
      <c r="D808" s="56">
        <f>D809</f>
        <v>0</v>
      </c>
      <c r="E808" s="56"/>
      <c r="F808" s="56">
        <f t="shared" ref="F808:P810" si="676">F809</f>
        <v>0</v>
      </c>
      <c r="G808" s="56">
        <f t="shared" si="676"/>
        <v>0</v>
      </c>
      <c r="H808" s="56">
        <f t="shared" si="676"/>
        <v>0</v>
      </c>
      <c r="I808" s="56">
        <f t="shared" si="676"/>
        <v>0</v>
      </c>
      <c r="J808" s="56">
        <f t="shared" si="676"/>
        <v>0</v>
      </c>
      <c r="K808" s="56">
        <f t="shared" si="676"/>
        <v>0</v>
      </c>
      <c r="L808" s="56">
        <f t="shared" si="676"/>
        <v>0</v>
      </c>
      <c r="M808" s="56">
        <f t="shared" si="676"/>
        <v>0</v>
      </c>
      <c r="N808" s="56">
        <f t="shared" si="676"/>
        <v>0</v>
      </c>
      <c r="O808" s="56">
        <f t="shared" si="676"/>
        <v>0</v>
      </c>
      <c r="P808" s="56">
        <f t="shared" si="676"/>
        <v>0</v>
      </c>
      <c r="HR808" s="102"/>
      <c r="HS808" s="102"/>
      <c r="HT808" s="102"/>
      <c r="HU808" s="102"/>
      <c r="HV808" s="102"/>
      <c r="HW808" s="102"/>
      <c r="HX808" s="102"/>
      <c r="HY808" s="102"/>
      <c r="HZ808" s="102"/>
      <c r="IA808" s="102"/>
      <c r="IB808" s="102"/>
      <c r="IC808" s="102"/>
      <c r="ID808" s="102"/>
      <c r="IE808" s="102"/>
      <c r="IF808" s="102"/>
      <c r="IG808" s="102"/>
      <c r="IH808" s="102"/>
    </row>
    <row r="809" spans="1:242" s="126" customFormat="1" ht="21" customHeight="1">
      <c r="A809" s="95" t="s">
        <v>2724</v>
      </c>
      <c r="B809" s="110" t="s">
        <v>2723</v>
      </c>
      <c r="C809" s="123"/>
      <c r="D809" s="56">
        <f>D810</f>
        <v>0</v>
      </c>
      <c r="E809" s="56"/>
      <c r="F809" s="56">
        <f t="shared" si="676"/>
        <v>0</v>
      </c>
      <c r="G809" s="56">
        <f t="shared" si="676"/>
        <v>0</v>
      </c>
      <c r="H809" s="56">
        <f t="shared" si="676"/>
        <v>0</v>
      </c>
      <c r="I809" s="56">
        <f t="shared" si="676"/>
        <v>0</v>
      </c>
      <c r="J809" s="56">
        <f t="shared" si="676"/>
        <v>0</v>
      </c>
      <c r="K809" s="56">
        <f t="shared" si="676"/>
        <v>0</v>
      </c>
      <c r="L809" s="56">
        <f t="shared" si="676"/>
        <v>0</v>
      </c>
      <c r="M809" s="56">
        <f t="shared" si="676"/>
        <v>0</v>
      </c>
      <c r="N809" s="56">
        <f t="shared" si="676"/>
        <v>0</v>
      </c>
      <c r="O809" s="56">
        <f t="shared" si="676"/>
        <v>0</v>
      </c>
      <c r="P809" s="56">
        <f t="shared" si="676"/>
        <v>0</v>
      </c>
      <c r="HR809" s="104"/>
      <c r="HS809" s="104"/>
      <c r="HT809" s="104"/>
      <c r="HU809" s="104"/>
      <c r="HV809" s="104"/>
      <c r="HW809" s="104"/>
      <c r="HX809" s="104"/>
      <c r="HY809" s="104"/>
      <c r="HZ809" s="104"/>
      <c r="IA809" s="104"/>
      <c r="IB809" s="104"/>
      <c r="IC809" s="104"/>
      <c r="ID809" s="104"/>
      <c r="IE809" s="104"/>
      <c r="IF809" s="104"/>
      <c r="IG809" s="104"/>
      <c r="IH809" s="104"/>
    </row>
    <row r="810" spans="1:242" s="147" customFormat="1" ht="27.75" customHeight="1">
      <c r="A810" s="145" t="s">
        <v>2725</v>
      </c>
      <c r="B810" s="146" t="s">
        <v>2726</v>
      </c>
      <c r="C810" s="123"/>
      <c r="D810" s="56">
        <f>D811</f>
        <v>0</v>
      </c>
      <c r="E810" s="56"/>
      <c r="F810" s="56">
        <f>F811</f>
        <v>0</v>
      </c>
      <c r="G810" s="56">
        <f t="shared" si="676"/>
        <v>0</v>
      </c>
      <c r="H810" s="56">
        <f t="shared" si="676"/>
        <v>0</v>
      </c>
      <c r="I810" s="56">
        <f t="shared" si="676"/>
        <v>0</v>
      </c>
      <c r="J810" s="56">
        <f t="shared" si="676"/>
        <v>0</v>
      </c>
      <c r="K810" s="56">
        <f t="shared" si="676"/>
        <v>0</v>
      </c>
      <c r="L810" s="56">
        <f t="shared" si="676"/>
        <v>0</v>
      </c>
      <c r="M810" s="56">
        <f t="shared" si="676"/>
        <v>0</v>
      </c>
      <c r="N810" s="56">
        <f t="shared" si="676"/>
        <v>0</v>
      </c>
      <c r="O810" s="56">
        <f t="shared" si="676"/>
        <v>0</v>
      </c>
      <c r="P810" s="56">
        <f t="shared" si="676"/>
        <v>0</v>
      </c>
      <c r="HR810" s="104"/>
      <c r="HS810" s="104"/>
      <c r="HT810" s="104"/>
      <c r="HU810" s="104"/>
      <c r="HV810" s="104"/>
      <c r="HW810" s="104"/>
      <c r="HX810" s="104"/>
      <c r="HY810" s="104"/>
      <c r="HZ810" s="104"/>
      <c r="IA810" s="104"/>
      <c r="IB810" s="104"/>
      <c r="IC810" s="104"/>
      <c r="ID810" s="104"/>
      <c r="IE810" s="104"/>
      <c r="IF810" s="104"/>
      <c r="IG810" s="104"/>
      <c r="IH810" s="104"/>
    </row>
    <row r="811" spans="1:242" s="20" customFormat="1" ht="12.75" customHeight="1">
      <c r="A811" s="93" t="s">
        <v>2727</v>
      </c>
      <c r="B811" s="111" t="s">
        <v>2728</v>
      </c>
      <c r="C811" s="123" t="s">
        <v>2729</v>
      </c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>
        <f t="shared" ref="P811" si="677">SUM(D811:O811)</f>
        <v>0</v>
      </c>
      <c r="HR811" s="102"/>
      <c r="HS811" s="102"/>
      <c r="HT811" s="102"/>
      <c r="HU811" s="102"/>
      <c r="HV811" s="102"/>
      <c r="HW811" s="102"/>
      <c r="HX811" s="102"/>
      <c r="HY811" s="102"/>
      <c r="HZ811" s="102"/>
      <c r="IA811" s="102"/>
      <c r="IB811" s="102"/>
      <c r="IC811" s="102"/>
      <c r="ID811" s="102"/>
      <c r="IE811" s="102"/>
      <c r="IF811" s="102"/>
      <c r="IG811" s="102"/>
      <c r="IH811" s="102"/>
    </row>
    <row r="812" spans="1:242" s="103" customFormat="1" ht="21.75" customHeight="1">
      <c r="A812" s="95" t="s">
        <v>2730</v>
      </c>
      <c r="B812" s="110" t="s">
        <v>2731</v>
      </c>
      <c r="C812" s="123"/>
      <c r="D812" s="56">
        <f>SUM(D813+D819)</f>
        <v>0</v>
      </c>
      <c r="E812" s="56">
        <f>SUM(E813+E825+E819)</f>
        <v>0</v>
      </c>
      <c r="F812" s="56">
        <f t="shared" ref="F812:J812" si="678">SUM(F813+F825)</f>
        <v>993944.22</v>
      </c>
      <c r="G812" s="56">
        <f t="shared" si="678"/>
        <v>969362.84</v>
      </c>
      <c r="H812" s="56">
        <f t="shared" si="678"/>
        <v>0</v>
      </c>
      <c r="I812" s="56">
        <f t="shared" si="678"/>
        <v>0</v>
      </c>
      <c r="J812" s="56">
        <f t="shared" si="678"/>
        <v>0</v>
      </c>
      <c r="K812" s="56">
        <f t="shared" ref="K812:P812" si="679">SUM(K813+K825)</f>
        <v>0</v>
      </c>
      <c r="L812" s="56">
        <f t="shared" si="679"/>
        <v>0</v>
      </c>
      <c r="M812" s="56">
        <f t="shared" si="679"/>
        <v>0</v>
      </c>
      <c r="N812" s="56">
        <f t="shared" si="679"/>
        <v>0</v>
      </c>
      <c r="O812" s="56">
        <f t="shared" si="679"/>
        <v>0</v>
      </c>
      <c r="P812" s="56">
        <f t="shared" si="679"/>
        <v>1963307.06</v>
      </c>
      <c r="HR812" s="102"/>
      <c r="HS812" s="102"/>
      <c r="HT812" s="102"/>
      <c r="HU812" s="102"/>
      <c r="HV812" s="102"/>
      <c r="HW812" s="102"/>
      <c r="HX812" s="102"/>
      <c r="HY812" s="102"/>
      <c r="HZ812" s="102"/>
      <c r="IA812" s="102"/>
      <c r="IB812" s="102"/>
      <c r="IC812" s="102"/>
      <c r="ID812" s="102"/>
      <c r="IE812" s="102"/>
      <c r="IF812" s="102"/>
      <c r="IG812" s="102"/>
      <c r="IH812" s="102"/>
    </row>
    <row r="813" spans="1:242" s="126" customFormat="1" ht="21" customHeight="1">
      <c r="A813" s="95" t="s">
        <v>2732</v>
      </c>
      <c r="B813" s="110" t="s">
        <v>2733</v>
      </c>
      <c r="C813" s="123"/>
      <c r="D813" s="56">
        <f t="shared" ref="D813:P813" si="680">D814</f>
        <v>0</v>
      </c>
      <c r="E813" s="56">
        <f t="shared" si="680"/>
        <v>0</v>
      </c>
      <c r="F813" s="56">
        <f t="shared" si="680"/>
        <v>0</v>
      </c>
      <c r="G813" s="56">
        <f t="shared" si="680"/>
        <v>0</v>
      </c>
      <c r="H813" s="56">
        <f t="shared" si="680"/>
        <v>0</v>
      </c>
      <c r="I813" s="56">
        <f t="shared" si="680"/>
        <v>0</v>
      </c>
      <c r="J813" s="56">
        <f t="shared" si="680"/>
        <v>0</v>
      </c>
      <c r="K813" s="56">
        <f t="shared" si="680"/>
        <v>0</v>
      </c>
      <c r="L813" s="56">
        <f t="shared" si="680"/>
        <v>0</v>
      </c>
      <c r="M813" s="56">
        <f t="shared" si="680"/>
        <v>0</v>
      </c>
      <c r="N813" s="56">
        <f t="shared" si="680"/>
        <v>0</v>
      </c>
      <c r="O813" s="56">
        <f t="shared" si="680"/>
        <v>0</v>
      </c>
      <c r="P813" s="56">
        <f t="shared" si="680"/>
        <v>0</v>
      </c>
      <c r="HR813" s="104"/>
      <c r="HS813" s="104"/>
      <c r="HT813" s="104"/>
      <c r="HU813" s="104"/>
      <c r="HV813" s="104"/>
      <c r="HW813" s="104"/>
      <c r="HX813" s="104"/>
      <c r="HY813" s="104"/>
      <c r="HZ813" s="104"/>
      <c r="IA813" s="104"/>
      <c r="IB813" s="104"/>
      <c r="IC813" s="104"/>
      <c r="ID813" s="104"/>
      <c r="IE813" s="104"/>
      <c r="IF813" s="104"/>
      <c r="IG813" s="104"/>
      <c r="IH813" s="104"/>
    </row>
    <row r="814" spans="1:242" s="147" customFormat="1" ht="27.75" customHeight="1">
      <c r="A814" s="145" t="s">
        <v>2734</v>
      </c>
      <c r="B814" s="146" t="s">
        <v>2735</v>
      </c>
      <c r="C814" s="123"/>
      <c r="D814" s="56">
        <f>SUM(D815:D818)</f>
        <v>0</v>
      </c>
      <c r="E814" s="56">
        <f t="shared" ref="E814:J814" si="681">SUM(E815:E816)</f>
        <v>0</v>
      </c>
      <c r="F814" s="56">
        <f t="shared" si="681"/>
        <v>0</v>
      </c>
      <c r="G814" s="56">
        <f t="shared" si="681"/>
        <v>0</v>
      </c>
      <c r="H814" s="56">
        <f t="shared" si="681"/>
        <v>0</v>
      </c>
      <c r="I814" s="56">
        <f t="shared" si="681"/>
        <v>0</v>
      </c>
      <c r="J814" s="56">
        <f t="shared" si="681"/>
        <v>0</v>
      </c>
      <c r="K814" s="56">
        <f t="shared" ref="K814:P814" si="682">SUM(K815:K816)</f>
        <v>0</v>
      </c>
      <c r="L814" s="56">
        <f t="shared" si="682"/>
        <v>0</v>
      </c>
      <c r="M814" s="56">
        <f t="shared" si="682"/>
        <v>0</v>
      </c>
      <c r="N814" s="56">
        <f t="shared" si="682"/>
        <v>0</v>
      </c>
      <c r="O814" s="56">
        <f t="shared" si="682"/>
        <v>0</v>
      </c>
      <c r="P814" s="56">
        <f t="shared" si="682"/>
        <v>0</v>
      </c>
      <c r="HR814" s="104"/>
      <c r="HS814" s="104"/>
      <c r="HT814" s="104"/>
      <c r="HU814" s="104"/>
      <c r="HV814" s="104"/>
      <c r="HW814" s="104"/>
      <c r="HX814" s="104"/>
      <c r="HY814" s="104"/>
      <c r="HZ814" s="104"/>
      <c r="IA814" s="104"/>
      <c r="IB814" s="104"/>
      <c r="IC814" s="104"/>
      <c r="ID814" s="104"/>
      <c r="IE814" s="104"/>
      <c r="IF814" s="104"/>
      <c r="IG814" s="104"/>
      <c r="IH814" s="104"/>
    </row>
    <row r="815" spans="1:242" s="20" customFormat="1" ht="12.75" customHeight="1">
      <c r="A815" s="93" t="s">
        <v>2736</v>
      </c>
      <c r="B815" s="111" t="s">
        <v>2737</v>
      </c>
      <c r="C815" s="123" t="s">
        <v>503</v>
      </c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>
        <f t="shared" ref="P815:P818" si="683">SUM(D815:O815)</f>
        <v>0</v>
      </c>
      <c r="HR815" s="102"/>
      <c r="HS815" s="102"/>
      <c r="HT815" s="102"/>
      <c r="HU815" s="102"/>
      <c r="HV815" s="102"/>
      <c r="HW815" s="102"/>
      <c r="HX815" s="102"/>
      <c r="HY815" s="102"/>
      <c r="HZ815" s="102"/>
      <c r="IA815" s="102"/>
      <c r="IB815" s="102"/>
      <c r="IC815" s="102"/>
      <c r="ID815" s="102"/>
      <c r="IE815" s="102"/>
      <c r="IF815" s="102"/>
      <c r="IG815" s="102"/>
      <c r="IH815" s="102"/>
    </row>
    <row r="816" spans="1:242" s="20" customFormat="1" ht="12.75" customHeight="1">
      <c r="A816" s="93" t="s">
        <v>2738</v>
      </c>
      <c r="B816" s="111" t="s">
        <v>2739</v>
      </c>
      <c r="C816" s="123" t="s">
        <v>515</v>
      </c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>
        <f t="shared" si="683"/>
        <v>0</v>
      </c>
      <c r="HR816" s="102"/>
      <c r="HS816" s="102"/>
      <c r="HT816" s="102"/>
      <c r="HU816" s="102"/>
      <c r="HV816" s="102"/>
      <c r="HW816" s="102"/>
      <c r="HX816" s="102"/>
      <c r="HY816" s="102"/>
      <c r="HZ816" s="102"/>
      <c r="IA816" s="102"/>
      <c r="IB816" s="102"/>
      <c r="IC816" s="102"/>
      <c r="ID816" s="102"/>
      <c r="IE816" s="102"/>
      <c r="IF816" s="102"/>
      <c r="IG816" s="102"/>
      <c r="IH816" s="102"/>
    </row>
    <row r="817" spans="1:242" s="20" customFormat="1" ht="12.75" customHeight="1">
      <c r="A817" s="93" t="s">
        <v>2740</v>
      </c>
      <c r="B817" s="111" t="s">
        <v>2741</v>
      </c>
      <c r="C817" s="123" t="s">
        <v>509</v>
      </c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>
        <f t="shared" si="683"/>
        <v>0</v>
      </c>
      <c r="HR817" s="102"/>
      <c r="HS817" s="102"/>
      <c r="HT817" s="102"/>
      <c r="HU817" s="102"/>
      <c r="HV817" s="102"/>
      <c r="HW817" s="102"/>
      <c r="HX817" s="102"/>
      <c r="HY817" s="102"/>
      <c r="HZ817" s="102"/>
      <c r="IA817" s="102"/>
      <c r="IB817" s="102"/>
      <c r="IC817" s="102"/>
      <c r="ID817" s="102"/>
      <c r="IE817" s="102"/>
      <c r="IF817" s="102"/>
      <c r="IG817" s="102"/>
      <c r="IH817" s="102"/>
    </row>
    <row r="818" spans="1:242" s="20" customFormat="1" ht="12.75" customHeight="1">
      <c r="A818" s="93" t="s">
        <v>2742</v>
      </c>
      <c r="B818" s="111" t="s">
        <v>2743</v>
      </c>
      <c r="C818" s="123" t="s">
        <v>2017</v>
      </c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>
        <f t="shared" si="683"/>
        <v>0</v>
      </c>
      <c r="HR818" s="102"/>
      <c r="HS818" s="102"/>
      <c r="HT818" s="102"/>
      <c r="HU818" s="102"/>
      <c r="HV818" s="102"/>
      <c r="HW818" s="102"/>
      <c r="HX818" s="102"/>
      <c r="HY818" s="102"/>
      <c r="HZ818" s="102"/>
      <c r="IA818" s="102"/>
      <c r="IB818" s="102"/>
      <c r="IC818" s="102"/>
      <c r="ID818" s="102"/>
      <c r="IE818" s="102"/>
      <c r="IF818" s="102"/>
      <c r="IG818" s="102"/>
      <c r="IH818" s="102"/>
    </row>
    <row r="819" spans="1:242" s="126" customFormat="1" ht="17.25" customHeight="1">
      <c r="A819" s="95" t="s">
        <v>2744</v>
      </c>
      <c r="B819" s="110" t="s">
        <v>2745</v>
      </c>
      <c r="C819" s="123"/>
      <c r="D819" s="56">
        <f t="shared" ref="D819:P819" si="684">SUM(D820)</f>
        <v>0</v>
      </c>
      <c r="E819" s="56">
        <f t="shared" si="684"/>
        <v>0</v>
      </c>
      <c r="F819" s="56">
        <f t="shared" si="684"/>
        <v>0</v>
      </c>
      <c r="G819" s="56">
        <f t="shared" si="684"/>
        <v>0</v>
      </c>
      <c r="H819" s="56">
        <f t="shared" si="684"/>
        <v>0</v>
      </c>
      <c r="I819" s="56">
        <f t="shared" si="684"/>
        <v>0</v>
      </c>
      <c r="J819" s="56">
        <f t="shared" si="684"/>
        <v>0</v>
      </c>
      <c r="K819" s="56">
        <f t="shared" si="684"/>
        <v>0</v>
      </c>
      <c r="L819" s="56">
        <f t="shared" si="684"/>
        <v>0</v>
      </c>
      <c r="M819" s="56">
        <f t="shared" si="684"/>
        <v>0</v>
      </c>
      <c r="N819" s="56">
        <f t="shared" si="684"/>
        <v>0</v>
      </c>
      <c r="O819" s="56">
        <f t="shared" si="684"/>
        <v>0</v>
      </c>
      <c r="P819" s="56">
        <f t="shared" si="684"/>
        <v>0</v>
      </c>
      <c r="HR819" s="104"/>
      <c r="HS819" s="104"/>
      <c r="HT819" s="104"/>
      <c r="HU819" s="104"/>
      <c r="HV819" s="104"/>
      <c r="HW819" s="104"/>
      <c r="HX819" s="104"/>
      <c r="HY819" s="104"/>
      <c r="HZ819" s="104"/>
      <c r="IA819" s="104"/>
      <c r="IB819" s="104"/>
      <c r="IC819" s="104"/>
      <c r="ID819" s="104"/>
      <c r="IE819" s="104"/>
      <c r="IF819" s="104"/>
      <c r="IG819" s="104"/>
      <c r="IH819" s="104"/>
    </row>
    <row r="820" spans="1:242" s="147" customFormat="1" ht="16.5" customHeight="1">
      <c r="A820" s="145" t="s">
        <v>2746</v>
      </c>
      <c r="B820" s="146" t="s">
        <v>2747</v>
      </c>
      <c r="C820" s="123"/>
      <c r="D820" s="56">
        <f>SUM(D821:D823)</f>
        <v>0</v>
      </c>
      <c r="E820" s="56">
        <f t="shared" ref="E820:J820" si="685">SUM(E821:E824)</f>
        <v>0</v>
      </c>
      <c r="F820" s="56">
        <f t="shared" si="685"/>
        <v>0</v>
      </c>
      <c r="G820" s="56">
        <f t="shared" si="685"/>
        <v>0</v>
      </c>
      <c r="H820" s="56">
        <f t="shared" si="685"/>
        <v>0</v>
      </c>
      <c r="I820" s="56">
        <f t="shared" si="685"/>
        <v>0</v>
      </c>
      <c r="J820" s="56">
        <f t="shared" si="685"/>
        <v>0</v>
      </c>
      <c r="K820" s="56">
        <f t="shared" ref="K820:P820" si="686">SUM(K821:K824)</f>
        <v>0</v>
      </c>
      <c r="L820" s="56">
        <f t="shared" si="686"/>
        <v>0</v>
      </c>
      <c r="M820" s="56">
        <f t="shared" si="686"/>
        <v>0</v>
      </c>
      <c r="N820" s="56">
        <f t="shared" si="686"/>
        <v>0</v>
      </c>
      <c r="O820" s="56">
        <f t="shared" si="686"/>
        <v>0</v>
      </c>
      <c r="P820" s="56">
        <f t="shared" si="686"/>
        <v>0</v>
      </c>
      <c r="HR820" s="104"/>
      <c r="HS820" s="104"/>
      <c r="HT820" s="104"/>
      <c r="HU820" s="104"/>
      <c r="HV820" s="104"/>
      <c r="HW820" s="104"/>
      <c r="HX820" s="104"/>
      <c r="HY820" s="104"/>
      <c r="HZ820" s="104"/>
      <c r="IA820" s="104"/>
      <c r="IB820" s="104"/>
      <c r="IC820" s="104"/>
      <c r="ID820" s="104"/>
      <c r="IE820" s="104"/>
      <c r="IF820" s="104"/>
      <c r="IG820" s="104"/>
      <c r="IH820" s="104"/>
    </row>
    <row r="821" spans="1:242" s="147" customFormat="1" ht="16.5" customHeight="1">
      <c r="A821" s="93" t="s">
        <v>2748</v>
      </c>
      <c r="B821" s="111" t="s">
        <v>1595</v>
      </c>
      <c r="C821" s="123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8">
        <f t="shared" ref="P821:P824" si="687">SUM(D821:O821)</f>
        <v>0</v>
      </c>
      <c r="HR821" s="104"/>
      <c r="HS821" s="104"/>
      <c r="HT821" s="104"/>
      <c r="HU821" s="104"/>
      <c r="HV821" s="104"/>
      <c r="HW821" s="104"/>
      <c r="HX821" s="104"/>
      <c r="HY821" s="104"/>
      <c r="HZ821" s="104"/>
      <c r="IA821" s="104"/>
      <c r="IB821" s="104"/>
      <c r="IC821" s="104"/>
      <c r="ID821" s="104"/>
      <c r="IE821" s="104"/>
      <c r="IF821" s="104"/>
      <c r="IG821" s="104"/>
      <c r="IH821" s="104"/>
    </row>
    <row r="822" spans="1:242" s="147" customFormat="1" ht="16.5" customHeight="1">
      <c r="A822" s="93" t="s">
        <v>2751</v>
      </c>
      <c r="B822" s="93" t="s">
        <v>2752</v>
      </c>
      <c r="C822" s="94" t="s">
        <v>2753</v>
      </c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8">
        <f t="shared" si="687"/>
        <v>0</v>
      </c>
      <c r="HR822" s="104"/>
      <c r="HS822" s="104"/>
      <c r="HT822" s="104"/>
      <c r="HU822" s="104"/>
      <c r="HV822" s="104"/>
      <c r="HW822" s="104"/>
      <c r="HX822" s="104"/>
      <c r="HY822" s="104"/>
      <c r="HZ822" s="104"/>
      <c r="IA822" s="104"/>
      <c r="IB822" s="104"/>
      <c r="IC822" s="104"/>
      <c r="ID822" s="104"/>
      <c r="IE822" s="104"/>
      <c r="IF822" s="104"/>
      <c r="IG822" s="104"/>
      <c r="IH822" s="104"/>
    </row>
    <row r="823" spans="1:242" s="147" customFormat="1" ht="16.5" customHeight="1">
      <c r="A823" s="93" t="s">
        <v>2754</v>
      </c>
      <c r="B823" s="93" t="s">
        <v>2755</v>
      </c>
      <c r="C823" s="94" t="s">
        <v>2756</v>
      </c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8">
        <f t="shared" si="687"/>
        <v>0</v>
      </c>
      <c r="HR823" s="104"/>
      <c r="HS823" s="104"/>
      <c r="HT823" s="104"/>
      <c r="HU823" s="104"/>
      <c r="HV823" s="104"/>
      <c r="HW823" s="104"/>
      <c r="HX823" s="104"/>
      <c r="HY823" s="104"/>
      <c r="HZ823" s="104"/>
      <c r="IA823" s="104"/>
      <c r="IB823" s="104"/>
      <c r="IC823" s="104"/>
      <c r="ID823" s="104"/>
      <c r="IE823" s="104"/>
      <c r="IF823" s="104"/>
      <c r="IG823" s="104"/>
      <c r="IH823" s="104"/>
    </row>
    <row r="824" spans="1:242" s="169" customFormat="1" ht="16.5" customHeight="1">
      <c r="A824" s="93" t="s">
        <v>2757</v>
      </c>
      <c r="B824" s="93" t="s">
        <v>2758</v>
      </c>
      <c r="C824" s="94" t="s">
        <v>2759</v>
      </c>
      <c r="D824" s="56"/>
      <c r="E824" s="56">
        <v>0</v>
      </c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8">
        <f t="shared" si="687"/>
        <v>0</v>
      </c>
      <c r="HR824" s="148"/>
      <c r="HS824" s="148"/>
      <c r="HT824" s="148"/>
      <c r="HU824" s="148"/>
      <c r="HV824" s="148"/>
      <c r="HW824" s="148"/>
      <c r="HX824" s="148"/>
      <c r="HY824" s="148"/>
      <c r="HZ824" s="148"/>
      <c r="IA824" s="148"/>
      <c r="IB824" s="148"/>
      <c r="IC824" s="148"/>
      <c r="ID824" s="148"/>
      <c r="IE824" s="148"/>
      <c r="IF824" s="148"/>
      <c r="IG824" s="148"/>
      <c r="IH824" s="148"/>
    </row>
    <row r="825" spans="1:242" s="126" customFormat="1" ht="17.25" customHeight="1">
      <c r="A825" s="95" t="s">
        <v>2760</v>
      </c>
      <c r="B825" s="110" t="s">
        <v>2313</v>
      </c>
      <c r="C825" s="123"/>
      <c r="D825" s="56">
        <f>D826</f>
        <v>0</v>
      </c>
      <c r="E825" s="56">
        <f t="shared" ref="E825:P826" si="688">E826</f>
        <v>0</v>
      </c>
      <c r="F825" s="56">
        <f t="shared" si="688"/>
        <v>993944.22</v>
      </c>
      <c r="G825" s="56">
        <f t="shared" si="688"/>
        <v>969362.84</v>
      </c>
      <c r="H825" s="56">
        <f t="shared" si="688"/>
        <v>0</v>
      </c>
      <c r="I825" s="56">
        <f t="shared" si="688"/>
        <v>0</v>
      </c>
      <c r="J825" s="56">
        <f t="shared" si="688"/>
        <v>0</v>
      </c>
      <c r="K825" s="56">
        <f t="shared" si="688"/>
        <v>0</v>
      </c>
      <c r="L825" s="56">
        <f t="shared" si="688"/>
        <v>0</v>
      </c>
      <c r="M825" s="56">
        <f t="shared" si="688"/>
        <v>0</v>
      </c>
      <c r="N825" s="56">
        <f t="shared" si="688"/>
        <v>0</v>
      </c>
      <c r="O825" s="56">
        <f t="shared" si="688"/>
        <v>0</v>
      </c>
      <c r="P825" s="56">
        <f t="shared" si="688"/>
        <v>1963307.06</v>
      </c>
      <c r="HR825" s="104"/>
      <c r="HS825" s="104"/>
      <c r="HT825" s="104"/>
      <c r="HU825" s="104"/>
      <c r="HV825" s="104"/>
      <c r="HW825" s="104"/>
      <c r="HX825" s="104"/>
      <c r="HY825" s="104"/>
      <c r="HZ825" s="104"/>
      <c r="IA825" s="104"/>
      <c r="IB825" s="104"/>
      <c r="IC825" s="104"/>
      <c r="ID825" s="104"/>
      <c r="IE825" s="104"/>
      <c r="IF825" s="104"/>
      <c r="IG825" s="104"/>
      <c r="IH825" s="104"/>
    </row>
    <row r="826" spans="1:242" s="147" customFormat="1" ht="16.5" customHeight="1">
      <c r="A826" s="145" t="s">
        <v>2761</v>
      </c>
      <c r="B826" s="146" t="s">
        <v>2313</v>
      </c>
      <c r="C826" s="123"/>
      <c r="D826" s="56">
        <f>D827</f>
        <v>0</v>
      </c>
      <c r="E826" s="56">
        <f t="shared" si="688"/>
        <v>0</v>
      </c>
      <c r="F826" s="56">
        <f t="shared" si="688"/>
        <v>993944.22</v>
      </c>
      <c r="G826" s="56">
        <f t="shared" si="688"/>
        <v>969362.84</v>
      </c>
      <c r="H826" s="56">
        <f t="shared" si="688"/>
        <v>0</v>
      </c>
      <c r="I826" s="56">
        <f t="shared" si="688"/>
        <v>0</v>
      </c>
      <c r="J826" s="56">
        <f t="shared" si="688"/>
        <v>0</v>
      </c>
      <c r="K826" s="56">
        <f t="shared" si="688"/>
        <v>0</v>
      </c>
      <c r="L826" s="56">
        <f t="shared" si="688"/>
        <v>0</v>
      </c>
      <c r="M826" s="56">
        <f t="shared" si="688"/>
        <v>0</v>
      </c>
      <c r="N826" s="56">
        <f t="shared" si="688"/>
        <v>0</v>
      </c>
      <c r="O826" s="56">
        <f t="shared" si="688"/>
        <v>0</v>
      </c>
      <c r="P826" s="56">
        <f t="shared" si="688"/>
        <v>1963307.06</v>
      </c>
      <c r="HR826" s="104"/>
      <c r="HS826" s="104"/>
      <c r="HT826" s="104"/>
      <c r="HU826" s="104"/>
      <c r="HV826" s="104"/>
      <c r="HW826" s="104"/>
      <c r="HX826" s="104"/>
      <c r="HY826" s="104"/>
      <c r="HZ826" s="104"/>
      <c r="IA826" s="104"/>
      <c r="IB826" s="104"/>
      <c r="IC826" s="104"/>
      <c r="ID826" s="104"/>
      <c r="IE826" s="104"/>
      <c r="IF826" s="104"/>
      <c r="IG826" s="104"/>
      <c r="IH826" s="104"/>
    </row>
    <row r="827" spans="1:242" s="147" customFormat="1" ht="18" customHeight="1">
      <c r="A827" s="145" t="s">
        <v>2762</v>
      </c>
      <c r="B827" s="146" t="s">
        <v>2316</v>
      </c>
      <c r="C827" s="123"/>
      <c r="D827" s="56">
        <f>SUM(D828:D840)</f>
        <v>0</v>
      </c>
      <c r="E827" s="56">
        <f>SUM(E828:E865)</f>
        <v>0</v>
      </c>
      <c r="F827" s="56">
        <f>SUM(F828:F871)</f>
        <v>993944.22</v>
      </c>
      <c r="G827" s="56">
        <f>SUM(G828:G874)</f>
        <v>969362.84</v>
      </c>
      <c r="H827" s="56">
        <f>SUM(H828:H865)</f>
        <v>0</v>
      </c>
      <c r="I827" s="56">
        <f>SUM(I828:I865)</f>
        <v>0</v>
      </c>
      <c r="J827" s="56">
        <f>SUM(J828:J865)</f>
        <v>0</v>
      </c>
      <c r="K827" s="56">
        <f t="shared" ref="K827:P827" si="689">SUM(K828:K865)</f>
        <v>0</v>
      </c>
      <c r="L827" s="56">
        <f t="shared" si="689"/>
        <v>0</v>
      </c>
      <c r="M827" s="56">
        <f t="shared" si="689"/>
        <v>0</v>
      </c>
      <c r="N827" s="56">
        <f t="shared" si="689"/>
        <v>0</v>
      </c>
      <c r="O827" s="56">
        <f t="shared" si="689"/>
        <v>0</v>
      </c>
      <c r="P827" s="56">
        <f t="shared" si="689"/>
        <v>1963307.06</v>
      </c>
      <c r="HR827" s="104"/>
      <c r="HS827" s="104"/>
      <c r="HT827" s="104"/>
      <c r="HU827" s="104"/>
      <c r="HV827" s="104"/>
      <c r="HW827" s="104"/>
      <c r="HX827" s="104"/>
      <c r="HY827" s="104"/>
      <c r="HZ827" s="104"/>
      <c r="IA827" s="104"/>
      <c r="IB827" s="104"/>
      <c r="IC827" s="104"/>
      <c r="ID827" s="104"/>
      <c r="IE827" s="104"/>
      <c r="IF827" s="104"/>
      <c r="IG827" s="104"/>
      <c r="IH827" s="104"/>
    </row>
    <row r="828" spans="1:242" s="169" customFormat="1" ht="18" customHeight="1">
      <c r="A828" s="93" t="s">
        <v>2763</v>
      </c>
      <c r="B828" s="93" t="s">
        <v>3333</v>
      </c>
      <c r="C828" s="94" t="s">
        <v>558</v>
      </c>
      <c r="D828" s="58"/>
      <c r="E828" s="58"/>
      <c r="F828" s="58">
        <v>993944.22</v>
      </c>
      <c r="G828" s="58">
        <v>969362.84</v>
      </c>
      <c r="H828" s="58"/>
      <c r="I828" s="58"/>
      <c r="J828" s="58"/>
      <c r="K828" s="58"/>
      <c r="L828" s="58"/>
      <c r="M828" s="58"/>
      <c r="N828" s="58"/>
      <c r="O828" s="58"/>
      <c r="P828" s="58">
        <f t="shared" ref="P828:P874" si="690">SUM(D828:O828)</f>
        <v>1963307.06</v>
      </c>
      <c r="HR828" s="148"/>
      <c r="HS828" s="148"/>
      <c r="HT828" s="148"/>
      <c r="HU828" s="148"/>
      <c r="HV828" s="148"/>
      <c r="HW828" s="148"/>
      <c r="HX828" s="148"/>
      <c r="HY828" s="148"/>
      <c r="HZ828" s="148"/>
      <c r="IA828" s="148"/>
      <c r="IB828" s="148"/>
      <c r="IC828" s="148"/>
      <c r="ID828" s="148"/>
      <c r="IE828" s="148"/>
      <c r="IF828" s="148"/>
      <c r="IG828" s="148"/>
      <c r="IH828" s="148"/>
    </row>
    <row r="829" spans="1:242" s="147" customFormat="1" ht="18" customHeight="1">
      <c r="A829" s="93" t="s">
        <v>2764</v>
      </c>
      <c r="B829" s="93" t="s">
        <v>1593</v>
      </c>
      <c r="C829" s="94" t="s">
        <v>613</v>
      </c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>
        <f t="shared" si="690"/>
        <v>0</v>
      </c>
      <c r="HR829" s="104"/>
      <c r="HS829" s="104"/>
      <c r="HT829" s="104"/>
      <c r="HU829" s="104"/>
      <c r="HV829" s="104"/>
      <c r="HW829" s="104"/>
      <c r="HX829" s="104"/>
      <c r="HY829" s="104"/>
      <c r="HZ829" s="104"/>
      <c r="IA829" s="104"/>
      <c r="IB829" s="104"/>
      <c r="IC829" s="104"/>
      <c r="ID829" s="104"/>
      <c r="IE829" s="104"/>
      <c r="IF829" s="104"/>
      <c r="IG829" s="104"/>
      <c r="IH829" s="104"/>
    </row>
    <row r="830" spans="1:242" s="147" customFormat="1" ht="18" customHeight="1">
      <c r="A830" s="93" t="s">
        <v>2765</v>
      </c>
      <c r="B830" s="93" t="s">
        <v>2766</v>
      </c>
      <c r="C830" s="94" t="s">
        <v>651</v>
      </c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>
        <f t="shared" si="690"/>
        <v>0</v>
      </c>
      <c r="HR830" s="104"/>
      <c r="HS830" s="104"/>
      <c r="HT830" s="104"/>
      <c r="HU830" s="104"/>
      <c r="HV830" s="104"/>
      <c r="HW830" s="104"/>
      <c r="HX830" s="104"/>
      <c r="HY830" s="104"/>
      <c r="HZ830" s="104"/>
      <c r="IA830" s="104"/>
      <c r="IB830" s="104"/>
      <c r="IC830" s="104"/>
      <c r="ID830" s="104"/>
      <c r="IE830" s="104"/>
      <c r="IF830" s="104"/>
      <c r="IG830" s="104"/>
      <c r="IH830" s="104"/>
    </row>
    <row r="831" spans="1:242" s="147" customFormat="1" ht="18" customHeight="1">
      <c r="A831" s="93" t="s">
        <v>2767</v>
      </c>
      <c r="B831" s="93" t="s">
        <v>1455</v>
      </c>
      <c r="C831" s="94" t="s">
        <v>683</v>
      </c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>
        <f t="shared" si="690"/>
        <v>0</v>
      </c>
      <c r="HR831" s="104"/>
      <c r="HS831" s="104"/>
      <c r="HT831" s="104"/>
      <c r="HU831" s="104"/>
      <c r="HV831" s="104"/>
      <c r="HW831" s="104"/>
      <c r="HX831" s="104"/>
      <c r="HY831" s="104"/>
      <c r="HZ831" s="104"/>
      <c r="IA831" s="104"/>
      <c r="IB831" s="104"/>
      <c r="IC831" s="104"/>
      <c r="ID831" s="104"/>
      <c r="IE831" s="104"/>
      <c r="IF831" s="104"/>
      <c r="IG831" s="104"/>
      <c r="IH831" s="104"/>
    </row>
    <row r="832" spans="1:242" s="147" customFormat="1" ht="18" customHeight="1">
      <c r="A832" s="93" t="s">
        <v>2768</v>
      </c>
      <c r="B832" s="93" t="s">
        <v>1594</v>
      </c>
      <c r="C832" s="94" t="s">
        <v>1564</v>
      </c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>
        <f t="shared" si="690"/>
        <v>0</v>
      </c>
      <c r="HR832" s="104"/>
      <c r="HS832" s="104"/>
      <c r="HT832" s="104"/>
      <c r="HU832" s="104"/>
      <c r="HV832" s="104"/>
      <c r="HW832" s="104"/>
      <c r="HX832" s="104"/>
      <c r="HY832" s="104"/>
      <c r="HZ832" s="104"/>
      <c r="IA832" s="104"/>
      <c r="IB832" s="104"/>
      <c r="IC832" s="104"/>
      <c r="ID832" s="104"/>
      <c r="IE832" s="104"/>
      <c r="IF832" s="104"/>
      <c r="IG832" s="104"/>
      <c r="IH832" s="104"/>
    </row>
    <row r="833" spans="1:242" s="147" customFormat="1" ht="18" customHeight="1">
      <c r="A833" s="93" t="s">
        <v>2769</v>
      </c>
      <c r="B833" s="93" t="s">
        <v>2749</v>
      </c>
      <c r="C833" s="94" t="s">
        <v>2750</v>
      </c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>
        <f t="shared" si="690"/>
        <v>0</v>
      </c>
      <c r="HR833" s="104"/>
      <c r="HS833" s="104"/>
      <c r="HT833" s="104"/>
      <c r="HU833" s="104"/>
      <c r="HV833" s="104"/>
      <c r="HW833" s="104"/>
      <c r="HX833" s="104"/>
      <c r="HY833" s="104"/>
      <c r="HZ833" s="104"/>
      <c r="IA833" s="104"/>
      <c r="IB833" s="104"/>
      <c r="IC833" s="104"/>
      <c r="ID833" s="104"/>
      <c r="IE833" s="104"/>
      <c r="IF833" s="104"/>
      <c r="IG833" s="104"/>
      <c r="IH833" s="104"/>
    </row>
    <row r="834" spans="1:242" s="147" customFormat="1" ht="18" customHeight="1">
      <c r="A834" s="93"/>
      <c r="B834" s="93" t="s">
        <v>2770</v>
      </c>
      <c r="C834" s="94" t="s">
        <v>1567</v>
      </c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>
        <f t="shared" si="690"/>
        <v>0</v>
      </c>
      <c r="HR834" s="104"/>
      <c r="HS834" s="104"/>
      <c r="HT834" s="104"/>
      <c r="HU834" s="104"/>
      <c r="HV834" s="104"/>
      <c r="HW834" s="104"/>
      <c r="HX834" s="104"/>
      <c r="HY834" s="104"/>
      <c r="HZ834" s="104"/>
      <c r="IA834" s="104"/>
      <c r="IB834" s="104"/>
      <c r="IC834" s="104"/>
      <c r="ID834" s="104"/>
      <c r="IE834" s="104"/>
      <c r="IF834" s="104"/>
      <c r="IG834" s="104"/>
      <c r="IH834" s="104"/>
    </row>
    <row r="835" spans="1:242" s="147" customFormat="1" ht="18" customHeight="1">
      <c r="A835" s="93" t="s">
        <v>2771</v>
      </c>
      <c r="B835" s="93" t="s">
        <v>2772</v>
      </c>
      <c r="C835" s="94" t="s">
        <v>2082</v>
      </c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>
        <f t="shared" si="690"/>
        <v>0</v>
      </c>
      <c r="HR835" s="104"/>
      <c r="HS835" s="104"/>
      <c r="HT835" s="104"/>
      <c r="HU835" s="104"/>
      <c r="HV835" s="104"/>
      <c r="HW835" s="104"/>
      <c r="HX835" s="104"/>
      <c r="HY835" s="104"/>
      <c r="HZ835" s="104"/>
      <c r="IA835" s="104"/>
      <c r="IB835" s="104"/>
      <c r="IC835" s="104"/>
      <c r="ID835" s="104"/>
      <c r="IE835" s="104"/>
      <c r="IF835" s="104"/>
      <c r="IG835" s="104"/>
      <c r="IH835" s="104"/>
    </row>
    <row r="836" spans="1:242" s="121" customFormat="1">
      <c r="A836" s="93" t="s">
        <v>2773</v>
      </c>
      <c r="B836" s="93" t="s">
        <v>2774</v>
      </c>
      <c r="C836" s="94" t="s">
        <v>1557</v>
      </c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>
        <f t="shared" si="690"/>
        <v>0</v>
      </c>
      <c r="HR836" s="122"/>
      <c r="HS836" s="122"/>
      <c r="HT836" s="122"/>
      <c r="HU836" s="122"/>
      <c r="HV836" s="122"/>
      <c r="HW836" s="122"/>
      <c r="HX836" s="122"/>
      <c r="HY836" s="122"/>
      <c r="HZ836" s="122"/>
      <c r="IA836" s="122"/>
      <c r="IB836" s="122"/>
      <c r="IC836" s="122"/>
      <c r="ID836" s="122"/>
      <c r="IE836" s="122"/>
      <c r="IF836" s="122"/>
      <c r="IG836" s="122"/>
      <c r="IH836" s="122"/>
    </row>
    <row r="837" spans="1:242" s="121" customFormat="1">
      <c r="A837" s="93" t="s">
        <v>2775</v>
      </c>
      <c r="B837" s="93" t="s">
        <v>2776</v>
      </c>
      <c r="C837" s="94" t="s">
        <v>1569</v>
      </c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>
        <f t="shared" si="690"/>
        <v>0</v>
      </c>
      <c r="HR837" s="122"/>
      <c r="HS837" s="122"/>
      <c r="HT837" s="122"/>
      <c r="HU837" s="122"/>
      <c r="HV837" s="122"/>
      <c r="HW837" s="122"/>
      <c r="HX837" s="122"/>
      <c r="HY837" s="122"/>
      <c r="HZ837" s="122"/>
      <c r="IA837" s="122"/>
      <c r="IB837" s="122"/>
      <c r="IC837" s="122"/>
      <c r="ID837" s="122"/>
      <c r="IE837" s="122"/>
      <c r="IF837" s="122"/>
      <c r="IG837" s="122"/>
      <c r="IH837" s="122"/>
    </row>
    <row r="838" spans="1:242" s="121" customFormat="1">
      <c r="A838" s="93" t="s">
        <v>3224</v>
      </c>
      <c r="B838" s="93" t="s">
        <v>2777</v>
      </c>
      <c r="C838" s="94" t="s">
        <v>2097</v>
      </c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>
        <f t="shared" si="690"/>
        <v>0</v>
      </c>
      <c r="HR838" s="122"/>
      <c r="HS838" s="122"/>
      <c r="HT838" s="122"/>
      <c r="HU838" s="122"/>
      <c r="HV838" s="122"/>
      <c r="HW838" s="122"/>
      <c r="HX838" s="122"/>
      <c r="HY838" s="122"/>
      <c r="HZ838" s="122"/>
      <c r="IA838" s="122"/>
      <c r="IB838" s="122"/>
      <c r="IC838" s="122"/>
      <c r="ID838" s="122"/>
      <c r="IE838" s="122"/>
      <c r="IF838" s="122"/>
      <c r="IG838" s="122"/>
      <c r="IH838" s="122"/>
    </row>
    <row r="839" spans="1:242" s="121" customFormat="1">
      <c r="A839" s="93" t="s">
        <v>3225</v>
      </c>
      <c r="B839" s="93" t="s">
        <v>2778</v>
      </c>
      <c r="C839" s="94" t="s">
        <v>2100</v>
      </c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>
        <f t="shared" si="690"/>
        <v>0</v>
      </c>
      <c r="HR839" s="122"/>
      <c r="HS839" s="122"/>
      <c r="HT839" s="122"/>
      <c r="HU839" s="122"/>
      <c r="HV839" s="122"/>
      <c r="HW839" s="122"/>
      <c r="HX839" s="122"/>
      <c r="HY839" s="122"/>
      <c r="HZ839" s="122"/>
      <c r="IA839" s="122"/>
      <c r="IB839" s="122"/>
      <c r="IC839" s="122"/>
      <c r="ID839" s="122"/>
      <c r="IE839" s="122"/>
      <c r="IF839" s="122"/>
      <c r="IG839" s="122"/>
      <c r="IH839" s="122"/>
    </row>
    <row r="840" spans="1:242" s="121" customFormat="1" ht="13.5" customHeight="1">
      <c r="A840" s="93" t="s">
        <v>2779</v>
      </c>
      <c r="B840" s="93" t="s">
        <v>2780</v>
      </c>
      <c r="C840" s="94" t="s">
        <v>2094</v>
      </c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>
        <f t="shared" si="690"/>
        <v>0</v>
      </c>
      <c r="HR840" s="122"/>
      <c r="HS840" s="122"/>
      <c r="HT840" s="122"/>
      <c r="HU840" s="122"/>
      <c r="HV840" s="122"/>
      <c r="HW840" s="122"/>
      <c r="HX840" s="122"/>
      <c r="HY840" s="122"/>
      <c r="HZ840" s="122"/>
      <c r="IA840" s="122"/>
      <c r="IB840" s="122"/>
      <c r="IC840" s="122"/>
      <c r="ID840" s="122"/>
      <c r="IE840" s="122"/>
      <c r="IF840" s="122"/>
      <c r="IG840" s="122"/>
      <c r="IH840" s="122"/>
    </row>
    <row r="841" spans="1:242" s="121" customFormat="1" ht="13.5" customHeight="1">
      <c r="A841" s="93" t="s">
        <v>3092</v>
      </c>
      <c r="B841" s="93" t="s">
        <v>3226</v>
      </c>
      <c r="C841" s="94" t="s">
        <v>3093</v>
      </c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>
        <f t="shared" si="690"/>
        <v>0</v>
      </c>
      <c r="HR841" s="122"/>
      <c r="HS841" s="122"/>
      <c r="HT841" s="122"/>
      <c r="HU841" s="122"/>
      <c r="HV841" s="122"/>
      <c r="HW841" s="122"/>
      <c r="HX841" s="122"/>
      <c r="HY841" s="122"/>
      <c r="HZ841" s="122"/>
      <c r="IA841" s="122"/>
      <c r="IB841" s="122"/>
      <c r="IC841" s="122"/>
      <c r="ID841" s="122"/>
      <c r="IE841" s="122"/>
      <c r="IF841" s="122"/>
      <c r="IG841" s="122"/>
      <c r="IH841" s="122"/>
    </row>
    <row r="842" spans="1:242" s="175" customFormat="1" ht="15.75" customHeight="1">
      <c r="A842" s="93" t="s">
        <v>3046</v>
      </c>
      <c r="B842" s="93" t="s">
        <v>3047</v>
      </c>
      <c r="C842" s="94" t="s">
        <v>3048</v>
      </c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>
        <f t="shared" si="690"/>
        <v>0</v>
      </c>
      <c r="HR842" s="150"/>
      <c r="HS842" s="150"/>
      <c r="HT842" s="150"/>
      <c r="HU842" s="150"/>
      <c r="HV842" s="150"/>
      <c r="HW842" s="150"/>
      <c r="HX842" s="150"/>
      <c r="HY842" s="150"/>
      <c r="HZ842" s="150"/>
      <c r="IA842" s="150"/>
      <c r="IB842" s="150"/>
      <c r="IC842" s="150"/>
      <c r="ID842" s="150"/>
      <c r="IE842" s="150"/>
      <c r="IF842" s="150"/>
      <c r="IG842" s="150"/>
      <c r="IH842" s="150"/>
    </row>
    <row r="843" spans="1:242" s="175" customFormat="1" ht="15.75" customHeight="1">
      <c r="A843" s="93" t="s">
        <v>3039</v>
      </c>
      <c r="B843" s="93" t="s">
        <v>3040</v>
      </c>
      <c r="C843" s="94" t="s">
        <v>3022</v>
      </c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>
        <f t="shared" si="690"/>
        <v>0</v>
      </c>
      <c r="HR843" s="150"/>
      <c r="HS843" s="150"/>
      <c r="HT843" s="150"/>
      <c r="HU843" s="150"/>
      <c r="HV843" s="150"/>
      <c r="HW843" s="150"/>
      <c r="HX843" s="150"/>
      <c r="HY843" s="150"/>
      <c r="HZ843" s="150"/>
      <c r="IA843" s="150"/>
      <c r="IB843" s="150"/>
      <c r="IC843" s="150"/>
      <c r="ID843" s="150"/>
      <c r="IE843" s="150"/>
      <c r="IF843" s="150"/>
      <c r="IG843" s="150"/>
      <c r="IH843" s="150"/>
    </row>
    <row r="844" spans="1:242" s="175" customFormat="1" ht="15.75" customHeight="1">
      <c r="A844" s="93" t="s">
        <v>3094</v>
      </c>
      <c r="B844" s="93" t="s">
        <v>3227</v>
      </c>
      <c r="C844" s="94" t="s">
        <v>3096</v>
      </c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>
        <f t="shared" si="690"/>
        <v>0</v>
      </c>
      <c r="HR844" s="150"/>
      <c r="HS844" s="150"/>
      <c r="HT844" s="150"/>
      <c r="HU844" s="150"/>
      <c r="HV844" s="150"/>
      <c r="HW844" s="150"/>
      <c r="HX844" s="150"/>
      <c r="HY844" s="150"/>
      <c r="HZ844" s="150"/>
      <c r="IA844" s="150"/>
      <c r="IB844" s="150"/>
      <c r="IC844" s="150"/>
      <c r="ID844" s="150"/>
      <c r="IE844" s="150"/>
      <c r="IF844" s="150"/>
      <c r="IG844" s="150"/>
      <c r="IH844" s="150"/>
    </row>
    <row r="845" spans="1:242" s="175" customFormat="1" ht="15.75" customHeight="1">
      <c r="A845" s="93" t="s">
        <v>3095</v>
      </c>
      <c r="B845" s="93" t="s">
        <v>3228</v>
      </c>
      <c r="C845" s="94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>
        <f t="shared" si="690"/>
        <v>0</v>
      </c>
      <c r="HR845" s="150"/>
      <c r="HS845" s="150"/>
      <c r="HT845" s="150"/>
      <c r="HU845" s="150"/>
      <c r="HV845" s="150"/>
      <c r="HW845" s="150"/>
      <c r="HX845" s="150"/>
      <c r="HY845" s="150"/>
      <c r="HZ845" s="150"/>
      <c r="IA845" s="150"/>
      <c r="IB845" s="150"/>
      <c r="IC845" s="150"/>
      <c r="ID845" s="150"/>
      <c r="IE845" s="150"/>
      <c r="IF845" s="150"/>
      <c r="IG845" s="150"/>
      <c r="IH845" s="150"/>
    </row>
    <row r="846" spans="1:242" s="175" customFormat="1" ht="15.75" customHeight="1">
      <c r="A846" s="93" t="s">
        <v>3041</v>
      </c>
      <c r="B846" s="93" t="s">
        <v>3042</v>
      </c>
      <c r="C846" s="94" t="s">
        <v>3020</v>
      </c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>
        <f t="shared" si="690"/>
        <v>0</v>
      </c>
      <c r="HR846" s="150"/>
      <c r="HS846" s="150"/>
      <c r="HT846" s="150"/>
      <c r="HU846" s="150"/>
      <c r="HV846" s="150"/>
      <c r="HW846" s="150"/>
      <c r="HX846" s="150"/>
      <c r="HY846" s="150"/>
      <c r="HZ846" s="150"/>
      <c r="IA846" s="150"/>
      <c r="IB846" s="150"/>
      <c r="IC846" s="150"/>
      <c r="ID846" s="150"/>
      <c r="IE846" s="150"/>
      <c r="IF846" s="150"/>
      <c r="IG846" s="150"/>
      <c r="IH846" s="150"/>
    </row>
    <row r="847" spans="1:242" s="175" customFormat="1" ht="15.75" customHeight="1">
      <c r="A847" s="93" t="s">
        <v>3112</v>
      </c>
      <c r="B847" s="93" t="s">
        <v>3079</v>
      </c>
      <c r="C847" s="94" t="s">
        <v>3078</v>
      </c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>
        <f t="shared" si="690"/>
        <v>0</v>
      </c>
      <c r="HR847" s="150"/>
      <c r="HS847" s="150"/>
      <c r="HT847" s="150"/>
      <c r="HU847" s="150"/>
      <c r="HV847" s="150"/>
      <c r="HW847" s="150"/>
      <c r="HX847" s="150"/>
      <c r="HY847" s="150"/>
      <c r="HZ847" s="150"/>
      <c r="IA847" s="150"/>
      <c r="IB847" s="150"/>
      <c r="IC847" s="150"/>
      <c r="ID847" s="150"/>
      <c r="IE847" s="150"/>
      <c r="IF847" s="150"/>
      <c r="IG847" s="150"/>
      <c r="IH847" s="150"/>
    </row>
    <row r="848" spans="1:242" s="175" customFormat="1" ht="15.75" customHeight="1">
      <c r="A848" s="93" t="s">
        <v>3113</v>
      </c>
      <c r="B848" s="93" t="s">
        <v>3080</v>
      </c>
      <c r="C848" s="94" t="s">
        <v>3081</v>
      </c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>
        <f t="shared" si="690"/>
        <v>0</v>
      </c>
      <c r="HR848" s="150"/>
      <c r="HS848" s="150"/>
      <c r="HT848" s="150"/>
      <c r="HU848" s="150"/>
      <c r="HV848" s="150"/>
      <c r="HW848" s="150"/>
      <c r="HX848" s="150"/>
      <c r="HY848" s="150"/>
      <c r="HZ848" s="150"/>
      <c r="IA848" s="150"/>
      <c r="IB848" s="150"/>
      <c r="IC848" s="150"/>
      <c r="ID848" s="150"/>
      <c r="IE848" s="150"/>
      <c r="IF848" s="150"/>
      <c r="IG848" s="150"/>
      <c r="IH848" s="150"/>
    </row>
    <row r="849" spans="1:242" s="175" customFormat="1" ht="15.75" customHeight="1">
      <c r="A849" s="93" t="s">
        <v>3110</v>
      </c>
      <c r="B849" s="93" t="s">
        <v>3074</v>
      </c>
      <c r="C849" s="94" t="s">
        <v>3075</v>
      </c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>
        <f t="shared" si="690"/>
        <v>0</v>
      </c>
      <c r="HR849" s="150"/>
      <c r="HS849" s="150"/>
      <c r="HT849" s="150"/>
      <c r="HU849" s="150"/>
      <c r="HV849" s="150"/>
      <c r="HW849" s="150"/>
      <c r="HX849" s="150"/>
      <c r="HY849" s="150"/>
      <c r="HZ849" s="150"/>
      <c r="IA849" s="150"/>
      <c r="IB849" s="150"/>
      <c r="IC849" s="150"/>
      <c r="ID849" s="150"/>
      <c r="IE849" s="150"/>
      <c r="IF849" s="150"/>
      <c r="IG849" s="150"/>
      <c r="IH849" s="150"/>
    </row>
    <row r="850" spans="1:242" s="175" customFormat="1" ht="15.75" customHeight="1">
      <c r="A850" s="93" t="s">
        <v>3118</v>
      </c>
      <c r="B850" s="93" t="s">
        <v>3091</v>
      </c>
      <c r="C850" s="94" t="s">
        <v>3090</v>
      </c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>
        <f t="shared" si="690"/>
        <v>0</v>
      </c>
      <c r="HR850" s="150"/>
      <c r="HS850" s="150"/>
      <c r="HT850" s="150"/>
      <c r="HU850" s="150"/>
      <c r="HV850" s="150"/>
      <c r="HW850" s="150"/>
      <c r="HX850" s="150"/>
      <c r="HY850" s="150"/>
      <c r="HZ850" s="150"/>
      <c r="IA850" s="150"/>
      <c r="IB850" s="150"/>
      <c r="IC850" s="150"/>
      <c r="ID850" s="150"/>
      <c r="IE850" s="150"/>
      <c r="IF850" s="150"/>
      <c r="IG850" s="150"/>
      <c r="IH850" s="150"/>
    </row>
    <row r="851" spans="1:242" s="175" customFormat="1" ht="15.75" customHeight="1">
      <c r="A851" s="93" t="s">
        <v>3116</v>
      </c>
      <c r="B851" s="93" t="s">
        <v>3084</v>
      </c>
      <c r="C851" s="94" t="s">
        <v>3087</v>
      </c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>
        <f t="shared" si="690"/>
        <v>0</v>
      </c>
      <c r="HR851" s="150"/>
      <c r="HS851" s="150"/>
      <c r="HT851" s="150"/>
      <c r="HU851" s="150"/>
      <c r="HV851" s="150"/>
      <c r="HW851" s="150"/>
      <c r="HX851" s="150"/>
      <c r="HY851" s="150"/>
      <c r="HZ851" s="150"/>
      <c r="IA851" s="150"/>
      <c r="IB851" s="150"/>
      <c r="IC851" s="150"/>
      <c r="ID851" s="150"/>
      <c r="IE851" s="150"/>
      <c r="IF851" s="150"/>
      <c r="IG851" s="150"/>
      <c r="IH851" s="150"/>
    </row>
    <row r="852" spans="1:242" s="175" customFormat="1" ht="15.75" customHeight="1">
      <c r="A852" s="93" t="s">
        <v>3117</v>
      </c>
      <c r="B852" s="93" t="s">
        <v>3088</v>
      </c>
      <c r="C852" s="94" t="s">
        <v>3089</v>
      </c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>
        <f t="shared" si="690"/>
        <v>0</v>
      </c>
      <c r="HR852" s="150"/>
      <c r="HS852" s="150"/>
      <c r="HT852" s="150"/>
      <c r="HU852" s="150"/>
      <c r="HV852" s="150"/>
      <c r="HW852" s="150"/>
      <c r="HX852" s="150"/>
      <c r="HY852" s="150"/>
      <c r="HZ852" s="150"/>
      <c r="IA852" s="150"/>
      <c r="IB852" s="150"/>
      <c r="IC852" s="150"/>
      <c r="ID852" s="150"/>
      <c r="IE852" s="150"/>
      <c r="IF852" s="150"/>
      <c r="IG852" s="150"/>
      <c r="IH852" s="150"/>
    </row>
    <row r="853" spans="1:242" s="175" customFormat="1" ht="15.75" customHeight="1">
      <c r="A853" s="93" t="s">
        <v>3111</v>
      </c>
      <c r="B853" s="93" t="s">
        <v>3076</v>
      </c>
      <c r="C853" s="94" t="s">
        <v>3077</v>
      </c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>
        <f t="shared" si="690"/>
        <v>0</v>
      </c>
      <c r="HR853" s="150"/>
      <c r="HS853" s="150"/>
      <c r="HT853" s="150"/>
      <c r="HU853" s="150"/>
      <c r="HV853" s="150"/>
      <c r="HW853" s="150"/>
      <c r="HX853" s="150"/>
      <c r="HY853" s="150"/>
      <c r="HZ853" s="150"/>
      <c r="IA853" s="150"/>
      <c r="IB853" s="150"/>
      <c r="IC853" s="150"/>
      <c r="ID853" s="150"/>
      <c r="IE853" s="150"/>
      <c r="IF853" s="150"/>
      <c r="IG853" s="150"/>
      <c r="IH853" s="150"/>
    </row>
    <row r="854" spans="1:242" s="175" customFormat="1" ht="15.75" customHeight="1">
      <c r="A854" s="93" t="s">
        <v>3115</v>
      </c>
      <c r="B854" s="93" t="s">
        <v>3086</v>
      </c>
      <c r="C854" s="94" t="s">
        <v>3085</v>
      </c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>
        <f t="shared" si="690"/>
        <v>0</v>
      </c>
      <c r="HR854" s="150"/>
      <c r="HS854" s="150"/>
      <c r="HT854" s="150"/>
      <c r="HU854" s="150"/>
      <c r="HV854" s="150"/>
      <c r="HW854" s="150"/>
      <c r="HX854" s="150"/>
      <c r="HY854" s="150"/>
      <c r="HZ854" s="150"/>
      <c r="IA854" s="150"/>
      <c r="IB854" s="150"/>
      <c r="IC854" s="150"/>
      <c r="ID854" s="150"/>
      <c r="IE854" s="150"/>
      <c r="IF854" s="150"/>
      <c r="IG854" s="150"/>
      <c r="IH854" s="150"/>
    </row>
    <row r="855" spans="1:242" s="175" customFormat="1" ht="15.75" customHeight="1">
      <c r="A855" s="93" t="s">
        <v>3102</v>
      </c>
      <c r="B855" s="93" t="s">
        <v>3101</v>
      </c>
      <c r="C855" s="94" t="s">
        <v>3068</v>
      </c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>
        <f t="shared" si="690"/>
        <v>0</v>
      </c>
      <c r="HR855" s="150"/>
      <c r="HS855" s="150"/>
      <c r="HT855" s="150"/>
      <c r="HU855" s="150"/>
      <c r="HV855" s="150"/>
      <c r="HW855" s="150"/>
      <c r="HX855" s="150"/>
      <c r="HY855" s="150"/>
      <c r="HZ855" s="150"/>
      <c r="IA855" s="150"/>
      <c r="IB855" s="150"/>
      <c r="IC855" s="150"/>
      <c r="ID855" s="150"/>
      <c r="IE855" s="150"/>
      <c r="IF855" s="150"/>
      <c r="IG855" s="150"/>
      <c r="IH855" s="150"/>
    </row>
    <row r="856" spans="1:242" s="175" customFormat="1" ht="15.75" customHeight="1">
      <c r="A856" s="93" t="s">
        <v>3103</v>
      </c>
      <c r="B856" s="93" t="s">
        <v>3104</v>
      </c>
      <c r="C856" s="94" t="s">
        <v>3069</v>
      </c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>
        <f t="shared" si="690"/>
        <v>0</v>
      </c>
      <c r="HR856" s="150"/>
      <c r="HS856" s="150"/>
      <c r="HT856" s="150"/>
      <c r="HU856" s="150"/>
      <c r="HV856" s="150"/>
      <c r="HW856" s="150"/>
      <c r="HX856" s="150"/>
      <c r="HY856" s="150"/>
      <c r="HZ856" s="150"/>
      <c r="IA856" s="150"/>
      <c r="IB856" s="150"/>
      <c r="IC856" s="150"/>
      <c r="ID856" s="150"/>
      <c r="IE856" s="150"/>
      <c r="IF856" s="150"/>
      <c r="IG856" s="150"/>
      <c r="IH856" s="150"/>
    </row>
    <row r="857" spans="1:242" s="175" customFormat="1" ht="15.75" customHeight="1">
      <c r="A857" s="93" t="s">
        <v>3105</v>
      </c>
      <c r="B857" s="93" t="s">
        <v>3119</v>
      </c>
      <c r="C857" s="94" t="s">
        <v>3070</v>
      </c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>
        <f t="shared" si="690"/>
        <v>0</v>
      </c>
      <c r="HR857" s="150"/>
      <c r="HS857" s="150"/>
      <c r="HT857" s="150"/>
      <c r="HU857" s="150"/>
      <c r="HV857" s="150"/>
      <c r="HW857" s="150"/>
      <c r="HX857" s="150"/>
      <c r="HY857" s="150"/>
      <c r="HZ857" s="150"/>
      <c r="IA857" s="150"/>
      <c r="IB857" s="150"/>
      <c r="IC857" s="150"/>
      <c r="ID857" s="150"/>
      <c r="IE857" s="150"/>
      <c r="IF857" s="150"/>
      <c r="IG857" s="150"/>
      <c r="IH857" s="150"/>
    </row>
    <row r="858" spans="1:242" s="175" customFormat="1" ht="15.75" customHeight="1">
      <c r="A858" s="93" t="s">
        <v>3106</v>
      </c>
      <c r="B858" s="93" t="s">
        <v>3107</v>
      </c>
      <c r="C858" s="94" t="s">
        <v>3072</v>
      </c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>
        <f t="shared" si="690"/>
        <v>0</v>
      </c>
      <c r="HR858" s="150"/>
      <c r="HS858" s="150"/>
      <c r="HT858" s="150"/>
      <c r="HU858" s="150"/>
      <c r="HV858" s="150"/>
      <c r="HW858" s="150"/>
      <c r="HX858" s="150"/>
      <c r="HY858" s="150"/>
      <c r="HZ858" s="150"/>
      <c r="IA858" s="150"/>
      <c r="IB858" s="150"/>
      <c r="IC858" s="150"/>
      <c r="ID858" s="150"/>
      <c r="IE858" s="150"/>
      <c r="IF858" s="150"/>
      <c r="IG858" s="150"/>
      <c r="IH858" s="150"/>
    </row>
    <row r="859" spans="1:242" s="175" customFormat="1" ht="15.75" customHeight="1">
      <c r="A859" s="93" t="s">
        <v>3108</v>
      </c>
      <c r="B859" s="93" t="s">
        <v>3109</v>
      </c>
      <c r="C859" s="94" t="s">
        <v>3071</v>
      </c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>
        <f t="shared" si="690"/>
        <v>0</v>
      </c>
      <c r="HR859" s="150"/>
      <c r="HS859" s="150"/>
      <c r="HT859" s="150"/>
      <c r="HU859" s="150"/>
      <c r="HV859" s="150"/>
      <c r="HW859" s="150"/>
      <c r="HX859" s="150"/>
      <c r="HY859" s="150"/>
      <c r="HZ859" s="150"/>
      <c r="IA859" s="150"/>
      <c r="IB859" s="150"/>
      <c r="IC859" s="150"/>
      <c r="ID859" s="150"/>
      <c r="IE859" s="150"/>
      <c r="IF859" s="150"/>
      <c r="IG859" s="150"/>
      <c r="IH859" s="150"/>
    </row>
    <row r="860" spans="1:242" s="175" customFormat="1" ht="15.75" customHeight="1">
      <c r="A860" s="93" t="s">
        <v>3098</v>
      </c>
      <c r="B860" s="93" t="s">
        <v>3120</v>
      </c>
      <c r="C860" s="94" t="s">
        <v>2753</v>
      </c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>
        <f t="shared" si="690"/>
        <v>0</v>
      </c>
      <c r="HR860" s="150"/>
      <c r="HS860" s="150"/>
      <c r="HT860" s="150"/>
      <c r="HU860" s="150"/>
      <c r="HV860" s="150"/>
      <c r="HW860" s="150"/>
      <c r="HX860" s="150"/>
      <c r="HY860" s="150"/>
      <c r="HZ860" s="150"/>
      <c r="IA860" s="150"/>
      <c r="IB860" s="150"/>
      <c r="IC860" s="150"/>
      <c r="ID860" s="150"/>
      <c r="IE860" s="150"/>
      <c r="IF860" s="150"/>
      <c r="IG860" s="150"/>
      <c r="IH860" s="150"/>
    </row>
    <row r="861" spans="1:242" s="175" customFormat="1" ht="15.75" customHeight="1">
      <c r="A861" s="93" t="s">
        <v>3099</v>
      </c>
      <c r="B861" s="93" t="s">
        <v>3121</v>
      </c>
      <c r="C861" s="94" t="s">
        <v>2756</v>
      </c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>
        <f t="shared" si="690"/>
        <v>0</v>
      </c>
      <c r="HR861" s="150"/>
      <c r="HS861" s="150"/>
      <c r="HT861" s="150"/>
      <c r="HU861" s="150"/>
      <c r="HV861" s="150"/>
      <c r="HW861" s="150"/>
      <c r="HX861" s="150"/>
      <c r="HY861" s="150"/>
      <c r="HZ861" s="150"/>
      <c r="IA861" s="150"/>
      <c r="IB861" s="150"/>
      <c r="IC861" s="150"/>
      <c r="ID861" s="150"/>
      <c r="IE861" s="150"/>
      <c r="IF861" s="150"/>
      <c r="IG861" s="150"/>
      <c r="IH861" s="150"/>
    </row>
    <row r="862" spans="1:242" s="175" customFormat="1" ht="15.75" customHeight="1">
      <c r="A862" s="93" t="s">
        <v>3100</v>
      </c>
      <c r="B862" s="93" t="s">
        <v>3122</v>
      </c>
      <c r="C862" s="94" t="s">
        <v>2759</v>
      </c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>
        <f t="shared" si="690"/>
        <v>0</v>
      </c>
      <c r="HR862" s="150"/>
      <c r="HS862" s="150"/>
      <c r="HT862" s="150"/>
      <c r="HU862" s="150"/>
      <c r="HV862" s="150"/>
      <c r="HW862" s="150"/>
      <c r="HX862" s="150"/>
      <c r="HY862" s="150"/>
      <c r="HZ862" s="150"/>
      <c r="IA862" s="150"/>
      <c r="IB862" s="150"/>
      <c r="IC862" s="150"/>
      <c r="ID862" s="150"/>
      <c r="IE862" s="150"/>
      <c r="IF862" s="150"/>
      <c r="IG862" s="150"/>
      <c r="IH862" s="150"/>
    </row>
    <row r="863" spans="1:242" s="175" customFormat="1" ht="15.75" customHeight="1">
      <c r="A863" s="93" t="s">
        <v>3114</v>
      </c>
      <c r="B863" s="93" t="s">
        <v>3083</v>
      </c>
      <c r="C863" s="94" t="s">
        <v>3082</v>
      </c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>
        <f t="shared" si="690"/>
        <v>0</v>
      </c>
      <c r="HR863" s="150"/>
      <c r="HS863" s="150"/>
      <c r="HT863" s="150"/>
      <c r="HU863" s="150"/>
      <c r="HV863" s="150"/>
      <c r="HW863" s="150"/>
      <c r="HX863" s="150"/>
      <c r="HY863" s="150"/>
      <c r="HZ863" s="150"/>
      <c r="IA863" s="150"/>
      <c r="IB863" s="150"/>
      <c r="IC863" s="150"/>
      <c r="ID863" s="150"/>
      <c r="IE863" s="150"/>
      <c r="IF863" s="150"/>
      <c r="IG863" s="150"/>
      <c r="IH863" s="150"/>
    </row>
    <row r="864" spans="1:242" s="175" customFormat="1" ht="13.5" customHeight="1">
      <c r="A864" s="93" t="s">
        <v>3106</v>
      </c>
      <c r="B864" s="93" t="s">
        <v>3229</v>
      </c>
      <c r="C864" s="94" t="s">
        <v>3072</v>
      </c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>
        <f t="shared" si="690"/>
        <v>0</v>
      </c>
      <c r="HR864" s="150"/>
      <c r="HS864" s="150"/>
      <c r="HT864" s="150"/>
      <c r="HU864" s="150"/>
      <c r="HV864" s="150"/>
      <c r="HW864" s="150"/>
      <c r="HX864" s="150"/>
      <c r="HY864" s="150"/>
      <c r="HZ864" s="150"/>
      <c r="IA864" s="150"/>
      <c r="IB864" s="150"/>
      <c r="IC864" s="150"/>
      <c r="ID864" s="150"/>
      <c r="IE864" s="150"/>
      <c r="IF864" s="150"/>
      <c r="IG864" s="150"/>
      <c r="IH864" s="150"/>
    </row>
    <row r="865" spans="1:242" s="175" customFormat="1" ht="13.5" customHeight="1">
      <c r="A865" s="93" t="s">
        <v>3108</v>
      </c>
      <c r="B865" s="93" t="s">
        <v>3230</v>
      </c>
      <c r="C865" s="94" t="s">
        <v>3071</v>
      </c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>
        <f t="shared" si="690"/>
        <v>0</v>
      </c>
      <c r="HR865" s="150"/>
      <c r="HS865" s="150"/>
      <c r="HT865" s="150"/>
      <c r="HU865" s="150"/>
      <c r="HV865" s="150"/>
      <c r="HW865" s="150"/>
      <c r="HX865" s="150"/>
      <c r="HY865" s="150"/>
      <c r="HZ865" s="150"/>
      <c r="IA865" s="150"/>
      <c r="IB865" s="150"/>
      <c r="IC865" s="150"/>
      <c r="ID865" s="150"/>
      <c r="IE865" s="150"/>
      <c r="IF865" s="150"/>
      <c r="IG865" s="150"/>
      <c r="IH865" s="150"/>
    </row>
    <row r="866" spans="1:242" s="175" customFormat="1" ht="13.5" customHeight="1">
      <c r="A866" s="93" t="s">
        <v>3347</v>
      </c>
      <c r="B866" s="93" t="s">
        <v>3348</v>
      </c>
      <c r="C866" s="94" t="s">
        <v>2729</v>
      </c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>
        <f t="shared" si="690"/>
        <v>0</v>
      </c>
      <c r="HR866" s="150"/>
      <c r="HS866" s="150"/>
      <c r="HT866" s="150"/>
      <c r="HU866" s="150"/>
      <c r="HV866" s="150"/>
      <c r="HW866" s="150"/>
      <c r="HX866" s="150"/>
      <c r="HY866" s="150"/>
      <c r="HZ866" s="150"/>
      <c r="IA866" s="150"/>
      <c r="IB866" s="150"/>
      <c r="IC866" s="150"/>
      <c r="ID866" s="150"/>
      <c r="IE866" s="150"/>
      <c r="IF866" s="150"/>
      <c r="IG866" s="150"/>
      <c r="IH866" s="150"/>
    </row>
    <row r="867" spans="1:242" s="175" customFormat="1" ht="13.5" customHeight="1">
      <c r="A867" s="93" t="s">
        <v>3349</v>
      </c>
      <c r="B867" s="93" t="s">
        <v>3350</v>
      </c>
      <c r="C867" s="94" t="s">
        <v>3351</v>
      </c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>
        <f t="shared" si="690"/>
        <v>0</v>
      </c>
      <c r="HR867" s="150"/>
      <c r="HS867" s="150"/>
      <c r="HT867" s="150"/>
      <c r="HU867" s="150"/>
      <c r="HV867" s="150"/>
      <c r="HW867" s="150"/>
      <c r="HX867" s="150"/>
      <c r="HY867" s="150"/>
      <c r="HZ867" s="150"/>
      <c r="IA867" s="150"/>
      <c r="IB867" s="150"/>
      <c r="IC867" s="150"/>
      <c r="ID867" s="150"/>
      <c r="IE867" s="150"/>
      <c r="IF867" s="150"/>
      <c r="IG867" s="150"/>
      <c r="IH867" s="150"/>
    </row>
    <row r="868" spans="1:242" s="175" customFormat="1" ht="13.5" customHeight="1">
      <c r="A868" s="93" t="s">
        <v>3337</v>
      </c>
      <c r="B868" s="93" t="s">
        <v>3338</v>
      </c>
      <c r="C868" s="94" t="s">
        <v>3339</v>
      </c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>
        <f t="shared" si="690"/>
        <v>0</v>
      </c>
      <c r="HR868" s="150"/>
      <c r="HS868" s="150"/>
      <c r="HT868" s="150"/>
      <c r="HU868" s="150"/>
      <c r="HV868" s="150"/>
      <c r="HW868" s="150"/>
      <c r="HX868" s="150"/>
      <c r="HY868" s="150"/>
      <c r="HZ868" s="150"/>
      <c r="IA868" s="150"/>
      <c r="IB868" s="150"/>
      <c r="IC868" s="150"/>
      <c r="ID868" s="150"/>
      <c r="IE868" s="150"/>
      <c r="IF868" s="150"/>
      <c r="IG868" s="150"/>
      <c r="IH868" s="150"/>
    </row>
    <row r="869" spans="1:242" s="175" customFormat="1" ht="13.5" customHeight="1">
      <c r="A869" s="93" t="s">
        <v>3344</v>
      </c>
      <c r="B869" s="93" t="s">
        <v>3345</v>
      </c>
      <c r="C869" s="94" t="s">
        <v>3346</v>
      </c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>
        <f t="shared" si="690"/>
        <v>0</v>
      </c>
      <c r="HR869" s="150"/>
      <c r="HS869" s="150"/>
      <c r="HT869" s="150"/>
      <c r="HU869" s="150"/>
      <c r="HV869" s="150"/>
      <c r="HW869" s="150"/>
      <c r="HX869" s="150"/>
      <c r="HY869" s="150"/>
      <c r="HZ869" s="150"/>
      <c r="IA869" s="150"/>
      <c r="IB869" s="150"/>
      <c r="IC869" s="150"/>
      <c r="ID869" s="150"/>
      <c r="IE869" s="150"/>
      <c r="IF869" s="150"/>
      <c r="IG869" s="150"/>
      <c r="IH869" s="150"/>
    </row>
    <row r="870" spans="1:242" s="175" customFormat="1" ht="13.5" customHeight="1">
      <c r="A870" s="93" t="s">
        <v>3412</v>
      </c>
      <c r="B870" s="93" t="s">
        <v>3413</v>
      </c>
      <c r="C870" s="94" t="s">
        <v>3391</v>
      </c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>
        <f t="shared" si="690"/>
        <v>0</v>
      </c>
      <c r="HR870" s="150"/>
      <c r="HS870" s="150"/>
      <c r="HT870" s="150"/>
      <c r="HU870" s="150"/>
      <c r="HV870" s="150"/>
      <c r="HW870" s="150"/>
      <c r="HX870" s="150"/>
      <c r="HY870" s="150"/>
      <c r="HZ870" s="150"/>
      <c r="IA870" s="150"/>
      <c r="IB870" s="150"/>
      <c r="IC870" s="150"/>
      <c r="ID870" s="150"/>
      <c r="IE870" s="150"/>
      <c r="IF870" s="150"/>
      <c r="IG870" s="150"/>
      <c r="IH870" s="150"/>
    </row>
    <row r="871" spans="1:242" s="175" customFormat="1" ht="13.5" customHeight="1">
      <c r="A871" s="93" t="s">
        <v>3324</v>
      </c>
      <c r="B871" s="93" t="s">
        <v>3325</v>
      </c>
      <c r="C871" s="94" t="s">
        <v>3319</v>
      </c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>
        <f t="shared" si="690"/>
        <v>0</v>
      </c>
      <c r="HR871" s="150"/>
      <c r="HS871" s="150"/>
      <c r="HT871" s="150"/>
      <c r="HU871" s="150"/>
      <c r="HV871" s="150"/>
      <c r="HW871" s="150"/>
      <c r="HX871" s="150"/>
      <c r="HY871" s="150"/>
      <c r="HZ871" s="150"/>
      <c r="IA871" s="150"/>
      <c r="IB871" s="150"/>
      <c r="IC871" s="150"/>
      <c r="ID871" s="150"/>
      <c r="IE871" s="150"/>
      <c r="IF871" s="150"/>
      <c r="IG871" s="150"/>
      <c r="IH871" s="150"/>
    </row>
    <row r="872" spans="1:242" s="175" customFormat="1" ht="13.5" customHeight="1">
      <c r="A872" s="93" t="s">
        <v>3340</v>
      </c>
      <c r="B872" s="93" t="s">
        <v>3335</v>
      </c>
      <c r="C872" s="94" t="s">
        <v>3336</v>
      </c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>
        <f t="shared" si="690"/>
        <v>0</v>
      </c>
      <c r="HR872" s="150"/>
      <c r="HS872" s="150"/>
      <c r="HT872" s="150"/>
      <c r="HU872" s="150"/>
      <c r="HV872" s="150"/>
      <c r="HW872" s="150"/>
      <c r="HX872" s="150"/>
      <c r="HY872" s="150"/>
      <c r="HZ872" s="150"/>
      <c r="IA872" s="150"/>
      <c r="IB872" s="150"/>
      <c r="IC872" s="150"/>
      <c r="ID872" s="150"/>
      <c r="IE872" s="150"/>
      <c r="IF872" s="150"/>
      <c r="IG872" s="150"/>
      <c r="IH872" s="150"/>
    </row>
    <row r="873" spans="1:242" s="175" customFormat="1" ht="13.5" customHeight="1">
      <c r="A873" s="93" t="s">
        <v>3341</v>
      </c>
      <c r="B873" s="93" t="s">
        <v>3342</v>
      </c>
      <c r="C873" s="94" t="s">
        <v>3343</v>
      </c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>
        <f t="shared" si="690"/>
        <v>0</v>
      </c>
      <c r="HR873" s="150"/>
      <c r="HS873" s="150"/>
      <c r="HT873" s="150"/>
      <c r="HU873" s="150"/>
      <c r="HV873" s="150"/>
      <c r="HW873" s="150"/>
      <c r="HX873" s="150"/>
      <c r="HY873" s="150"/>
      <c r="HZ873" s="150"/>
      <c r="IA873" s="150"/>
      <c r="IB873" s="150"/>
      <c r="IC873" s="150"/>
      <c r="ID873" s="150"/>
      <c r="IE873" s="150"/>
      <c r="IF873" s="150"/>
      <c r="IG873" s="150"/>
      <c r="IH873" s="150"/>
    </row>
    <row r="874" spans="1:242" s="175" customFormat="1" ht="13.5" customHeight="1">
      <c r="A874" s="93" t="s">
        <v>3352</v>
      </c>
      <c r="B874" s="93" t="s">
        <v>3353</v>
      </c>
      <c r="C874" s="94" t="s">
        <v>3354</v>
      </c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>
        <f t="shared" si="690"/>
        <v>0</v>
      </c>
      <c r="HR874" s="150"/>
      <c r="HS874" s="150"/>
      <c r="HT874" s="150"/>
      <c r="HU874" s="150"/>
      <c r="HV874" s="150"/>
      <c r="HW874" s="150"/>
      <c r="HX874" s="150"/>
      <c r="HY874" s="150"/>
      <c r="HZ874" s="150"/>
      <c r="IA874" s="150"/>
      <c r="IB874" s="150"/>
      <c r="IC874" s="150"/>
      <c r="ID874" s="150"/>
      <c r="IE874" s="150"/>
      <c r="IF874" s="150"/>
      <c r="IG874" s="150"/>
      <c r="IH874" s="150"/>
    </row>
    <row r="875" spans="1:242" ht="24" customHeight="1">
      <c r="A875" s="95" t="s">
        <v>2781</v>
      </c>
      <c r="B875" s="110" t="s">
        <v>3231</v>
      </c>
      <c r="C875" s="123"/>
      <c r="D875" s="56">
        <f>D876</f>
        <v>0</v>
      </c>
      <c r="E875" s="56">
        <f t="shared" ref="E875:J875" si="691">E876+E882</f>
        <v>0</v>
      </c>
      <c r="F875" s="56">
        <f t="shared" si="691"/>
        <v>0</v>
      </c>
      <c r="G875" s="56">
        <f t="shared" si="691"/>
        <v>46946.54</v>
      </c>
      <c r="H875" s="56">
        <f t="shared" si="691"/>
        <v>185324.27</v>
      </c>
      <c r="I875" s="56">
        <f t="shared" si="691"/>
        <v>0</v>
      </c>
      <c r="J875" s="56">
        <f t="shared" si="691"/>
        <v>0</v>
      </c>
      <c r="K875" s="56">
        <f t="shared" ref="K875:P875" si="692">K876+K882</f>
        <v>0</v>
      </c>
      <c r="L875" s="56">
        <f t="shared" si="692"/>
        <v>0</v>
      </c>
      <c r="M875" s="56">
        <f t="shared" si="692"/>
        <v>0</v>
      </c>
      <c r="N875" s="56">
        <f t="shared" si="692"/>
        <v>0</v>
      </c>
      <c r="O875" s="56">
        <f t="shared" si="692"/>
        <v>0</v>
      </c>
      <c r="P875" s="56">
        <f t="shared" si="692"/>
        <v>232270.81</v>
      </c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  <c r="BA875" s="102"/>
      <c r="BB875" s="102"/>
      <c r="BC875" s="102"/>
      <c r="BD875" s="102"/>
      <c r="BE875" s="102"/>
      <c r="BF875" s="102"/>
      <c r="BG875" s="102"/>
      <c r="BH875" s="102"/>
      <c r="BI875" s="102"/>
      <c r="BJ875" s="102"/>
      <c r="BK875" s="102"/>
      <c r="BL875" s="102"/>
      <c r="BM875" s="102"/>
      <c r="BN875" s="102"/>
      <c r="BO875" s="102"/>
      <c r="BP875" s="102"/>
      <c r="BQ875" s="102"/>
      <c r="BR875" s="102"/>
      <c r="BS875" s="102"/>
      <c r="BT875" s="102"/>
      <c r="BU875" s="102"/>
      <c r="BV875" s="102"/>
      <c r="BW875" s="102"/>
      <c r="BX875" s="102"/>
      <c r="BY875" s="102"/>
      <c r="BZ875" s="102"/>
      <c r="CA875" s="102"/>
      <c r="CB875" s="102"/>
      <c r="CC875" s="102"/>
      <c r="CD875" s="102"/>
      <c r="CE875" s="102"/>
      <c r="CF875" s="102"/>
      <c r="CG875" s="102"/>
      <c r="CH875" s="102"/>
      <c r="CI875" s="102"/>
      <c r="CJ875" s="102"/>
      <c r="CK875" s="102"/>
      <c r="CL875" s="102"/>
      <c r="CM875" s="102"/>
      <c r="CN875" s="102"/>
      <c r="CO875" s="102"/>
      <c r="CP875" s="102"/>
      <c r="CQ875" s="102"/>
      <c r="CR875" s="102"/>
      <c r="CS875" s="102"/>
      <c r="CT875" s="102"/>
      <c r="CU875" s="102"/>
      <c r="CV875" s="102"/>
      <c r="CW875" s="102"/>
      <c r="CX875" s="102"/>
      <c r="CY875" s="102"/>
      <c r="CZ875" s="102"/>
      <c r="DA875" s="102"/>
      <c r="DB875" s="102"/>
      <c r="DC875" s="102"/>
      <c r="DD875" s="102"/>
      <c r="DE875" s="102"/>
      <c r="DF875" s="102"/>
      <c r="DG875" s="102"/>
      <c r="DH875" s="102"/>
      <c r="DI875" s="102"/>
      <c r="DJ875" s="102"/>
      <c r="DK875" s="102"/>
      <c r="DL875" s="102"/>
      <c r="DM875" s="102"/>
      <c r="DN875" s="102"/>
      <c r="DO875" s="102"/>
      <c r="DP875" s="102"/>
      <c r="DQ875" s="102"/>
      <c r="DR875" s="102"/>
      <c r="DS875" s="102"/>
      <c r="DT875" s="102"/>
      <c r="DU875" s="102"/>
      <c r="DV875" s="102"/>
      <c r="DW875" s="102"/>
      <c r="DX875" s="102"/>
      <c r="DY875" s="102"/>
      <c r="DZ875" s="102"/>
      <c r="EA875" s="102"/>
      <c r="EB875" s="102"/>
      <c r="EC875" s="102"/>
      <c r="ED875" s="102"/>
      <c r="EE875" s="102"/>
      <c r="EF875" s="102"/>
      <c r="EG875" s="102"/>
      <c r="EH875" s="102"/>
      <c r="EI875" s="102"/>
      <c r="EJ875" s="102"/>
      <c r="EK875" s="102"/>
      <c r="EL875" s="102"/>
      <c r="EM875" s="102"/>
      <c r="EN875" s="102"/>
      <c r="EO875" s="102"/>
      <c r="EP875" s="102"/>
      <c r="EQ875" s="102"/>
      <c r="ER875" s="102"/>
      <c r="ES875" s="102"/>
      <c r="ET875" s="102"/>
      <c r="EU875" s="102"/>
      <c r="EV875" s="102"/>
      <c r="EW875" s="102"/>
      <c r="EX875" s="102"/>
      <c r="EY875" s="102"/>
      <c r="EZ875" s="102"/>
      <c r="FA875" s="102"/>
      <c r="FB875" s="102"/>
      <c r="FC875" s="102"/>
      <c r="FD875" s="102"/>
      <c r="FE875" s="102"/>
      <c r="FF875" s="102"/>
      <c r="FG875" s="102"/>
      <c r="FH875" s="102"/>
      <c r="FI875" s="102"/>
      <c r="FJ875" s="102"/>
      <c r="FK875" s="102"/>
      <c r="FL875" s="102"/>
      <c r="FM875" s="102"/>
      <c r="FN875" s="102"/>
      <c r="FO875" s="102"/>
      <c r="FP875" s="102"/>
      <c r="FQ875" s="102"/>
      <c r="FR875" s="102"/>
      <c r="FS875" s="102"/>
      <c r="FT875" s="102"/>
      <c r="FU875" s="102"/>
      <c r="FV875" s="102"/>
      <c r="FW875" s="102"/>
      <c r="FX875" s="102"/>
      <c r="FY875" s="102"/>
      <c r="FZ875" s="102"/>
      <c r="GA875" s="102"/>
      <c r="GB875" s="102"/>
      <c r="GC875" s="102"/>
      <c r="GD875" s="102"/>
      <c r="GE875" s="102"/>
      <c r="GF875" s="102"/>
      <c r="GG875" s="102"/>
      <c r="GH875" s="102"/>
      <c r="GI875" s="102"/>
      <c r="GJ875" s="102"/>
      <c r="GK875" s="102"/>
      <c r="GL875" s="102"/>
      <c r="GM875" s="102"/>
      <c r="GN875" s="102"/>
      <c r="GO875" s="102"/>
      <c r="GP875" s="102"/>
      <c r="GQ875" s="102"/>
      <c r="GR875" s="102"/>
      <c r="GS875" s="102"/>
      <c r="GT875" s="102"/>
      <c r="GU875" s="102"/>
      <c r="GV875" s="102"/>
      <c r="GW875" s="102"/>
      <c r="GX875" s="102"/>
      <c r="GY875" s="102"/>
      <c r="GZ875" s="102"/>
      <c r="HA875" s="102"/>
      <c r="HB875" s="102"/>
      <c r="HC875" s="102"/>
      <c r="HD875" s="102"/>
      <c r="HE875" s="102"/>
      <c r="HF875" s="102"/>
      <c r="HG875" s="102"/>
      <c r="HH875" s="102"/>
      <c r="HI875" s="102"/>
      <c r="HJ875" s="102"/>
      <c r="HK875" s="102"/>
      <c r="HL875" s="102"/>
      <c r="HM875" s="102"/>
      <c r="HN875" s="102"/>
      <c r="HO875" s="102"/>
      <c r="HP875" s="102"/>
      <c r="HQ875" s="102"/>
    </row>
    <row r="876" spans="1:242" s="103" customFormat="1" ht="21" customHeight="1">
      <c r="A876" s="95" t="s">
        <v>2782</v>
      </c>
      <c r="B876" s="110" t="s">
        <v>3231</v>
      </c>
      <c r="C876" s="123"/>
      <c r="D876" s="56">
        <f t="shared" ref="D876:P876" si="693">D877</f>
        <v>0</v>
      </c>
      <c r="E876" s="56">
        <f t="shared" si="693"/>
        <v>0</v>
      </c>
      <c r="F876" s="56">
        <f t="shared" si="693"/>
        <v>0</v>
      </c>
      <c r="G876" s="56">
        <f t="shared" si="693"/>
        <v>46946.54</v>
      </c>
      <c r="H876" s="56">
        <f t="shared" si="693"/>
        <v>0</v>
      </c>
      <c r="I876" s="56">
        <f t="shared" si="693"/>
        <v>0</v>
      </c>
      <c r="J876" s="56">
        <f t="shared" si="693"/>
        <v>0</v>
      </c>
      <c r="K876" s="56">
        <f t="shared" si="693"/>
        <v>0</v>
      </c>
      <c r="L876" s="56">
        <f t="shared" si="693"/>
        <v>0</v>
      </c>
      <c r="M876" s="56">
        <f t="shared" si="693"/>
        <v>0</v>
      </c>
      <c r="N876" s="56">
        <f t="shared" si="693"/>
        <v>0</v>
      </c>
      <c r="O876" s="56">
        <f t="shared" si="693"/>
        <v>0</v>
      </c>
      <c r="P876" s="56">
        <f t="shared" si="693"/>
        <v>46946.54</v>
      </c>
      <c r="HR876" s="102"/>
      <c r="HS876" s="102"/>
      <c r="HT876" s="102"/>
      <c r="HU876" s="102"/>
      <c r="HV876" s="102"/>
      <c r="HW876" s="102"/>
      <c r="HX876" s="102"/>
      <c r="HY876" s="102"/>
      <c r="HZ876" s="102"/>
      <c r="IA876" s="102"/>
      <c r="IB876" s="102"/>
      <c r="IC876" s="102"/>
      <c r="ID876" s="102"/>
      <c r="IE876" s="102"/>
      <c r="IF876" s="102"/>
      <c r="IG876" s="102"/>
      <c r="IH876" s="102"/>
    </row>
    <row r="877" spans="1:242" s="103" customFormat="1" ht="21" customHeight="1">
      <c r="A877" s="95" t="s">
        <v>2783</v>
      </c>
      <c r="B877" s="110" t="s">
        <v>2784</v>
      </c>
      <c r="C877" s="123"/>
      <c r="D877" s="56">
        <f>D878+D879</f>
        <v>0</v>
      </c>
      <c r="E877" s="56">
        <f t="shared" ref="E877:J877" si="694">SUM(E878:E881)</f>
        <v>0</v>
      </c>
      <c r="F877" s="56">
        <f t="shared" si="694"/>
        <v>0</v>
      </c>
      <c r="G877" s="56">
        <f t="shared" si="694"/>
        <v>46946.54</v>
      </c>
      <c r="H877" s="56">
        <f>SUM(H878:H881)</f>
        <v>0</v>
      </c>
      <c r="I877" s="56">
        <f t="shared" si="694"/>
        <v>0</v>
      </c>
      <c r="J877" s="56">
        <f t="shared" si="694"/>
        <v>0</v>
      </c>
      <c r="K877" s="56">
        <f t="shared" ref="K877:P877" si="695">SUM(K878:K881)</f>
        <v>0</v>
      </c>
      <c r="L877" s="56">
        <f t="shared" si="695"/>
        <v>0</v>
      </c>
      <c r="M877" s="56">
        <f t="shared" si="695"/>
        <v>0</v>
      </c>
      <c r="N877" s="56">
        <f t="shared" si="695"/>
        <v>0</v>
      </c>
      <c r="O877" s="56">
        <f t="shared" si="695"/>
        <v>0</v>
      </c>
      <c r="P877" s="56">
        <f t="shared" si="695"/>
        <v>46946.54</v>
      </c>
      <c r="HR877" s="102"/>
      <c r="HS877" s="102"/>
      <c r="HT877" s="102"/>
      <c r="HU877" s="102"/>
      <c r="HV877" s="102"/>
      <c r="HW877" s="102"/>
      <c r="HX877" s="102"/>
      <c r="HY877" s="102"/>
      <c r="HZ877" s="102"/>
      <c r="IA877" s="102"/>
      <c r="IB877" s="102"/>
      <c r="IC877" s="102"/>
      <c r="ID877" s="102"/>
      <c r="IE877" s="102"/>
      <c r="IF877" s="102"/>
      <c r="IG877" s="102"/>
      <c r="IH877" s="102"/>
    </row>
    <row r="878" spans="1:242" s="121" customFormat="1">
      <c r="A878" s="93" t="s">
        <v>2785</v>
      </c>
      <c r="B878" s="93" t="s">
        <v>2786</v>
      </c>
      <c r="C878" s="94" t="s">
        <v>2088</v>
      </c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>
        <f t="shared" ref="P878:P881" si="696">SUM(D878:O878)</f>
        <v>0</v>
      </c>
      <c r="HR878" s="122"/>
      <c r="HS878" s="122"/>
      <c r="HT878" s="122"/>
      <c r="HU878" s="122"/>
      <c r="HV878" s="122"/>
      <c r="HW878" s="122"/>
      <c r="HX878" s="122"/>
      <c r="HY878" s="122"/>
      <c r="HZ878" s="122"/>
      <c r="IA878" s="122"/>
      <c r="IB878" s="122"/>
      <c r="IC878" s="122"/>
      <c r="ID878" s="122"/>
      <c r="IE878" s="122"/>
      <c r="IF878" s="122"/>
      <c r="IG878" s="122"/>
      <c r="IH878" s="122"/>
    </row>
    <row r="879" spans="1:242" s="121" customFormat="1" ht="16.5" customHeight="1">
      <c r="A879" s="93" t="s">
        <v>2787</v>
      </c>
      <c r="B879" s="93" t="s">
        <v>2788</v>
      </c>
      <c r="C879" s="94" t="s">
        <v>2091</v>
      </c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>
        <f t="shared" si="696"/>
        <v>0</v>
      </c>
      <c r="HR879" s="122"/>
      <c r="HS879" s="122"/>
      <c r="HT879" s="122"/>
      <c r="HU879" s="122"/>
      <c r="HV879" s="122"/>
      <c r="HW879" s="122"/>
      <c r="HX879" s="122"/>
      <c r="HY879" s="122"/>
      <c r="HZ879" s="122"/>
      <c r="IA879" s="122"/>
      <c r="IB879" s="122"/>
      <c r="IC879" s="122"/>
      <c r="ID879" s="122"/>
      <c r="IE879" s="122"/>
      <c r="IF879" s="122"/>
      <c r="IG879" s="122"/>
      <c r="IH879" s="122"/>
    </row>
    <row r="880" spans="1:242" s="121" customFormat="1">
      <c r="A880" s="93" t="s">
        <v>3334</v>
      </c>
      <c r="B880" s="93" t="s">
        <v>3372</v>
      </c>
      <c r="C880" s="94" t="s">
        <v>1568</v>
      </c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>
        <f t="shared" si="696"/>
        <v>0</v>
      </c>
      <c r="HR880" s="122"/>
      <c r="HS880" s="122"/>
      <c r="HT880" s="122"/>
      <c r="HU880" s="122"/>
      <c r="HV880" s="122"/>
      <c r="HW880" s="122"/>
      <c r="HX880" s="122"/>
      <c r="HY880" s="122"/>
      <c r="HZ880" s="122"/>
      <c r="IA880" s="122"/>
      <c r="IB880" s="122"/>
      <c r="IC880" s="122"/>
      <c r="ID880" s="122"/>
      <c r="IE880" s="122"/>
      <c r="IF880" s="122"/>
      <c r="IG880" s="122"/>
      <c r="IH880" s="122"/>
    </row>
    <row r="881" spans="1:242" s="121" customFormat="1">
      <c r="A881" s="93" t="s">
        <v>3232</v>
      </c>
      <c r="B881" s="93" t="s">
        <v>3233</v>
      </c>
      <c r="C881" s="94" t="s">
        <v>3307</v>
      </c>
      <c r="D881" s="58"/>
      <c r="E881" s="58"/>
      <c r="F881" s="58"/>
      <c r="G881" s="58">
        <v>46946.54</v>
      </c>
      <c r="H881" s="58"/>
      <c r="I881" s="58"/>
      <c r="J881" s="58"/>
      <c r="K881" s="58"/>
      <c r="L881" s="58"/>
      <c r="M881" s="58"/>
      <c r="N881" s="58"/>
      <c r="O881" s="58"/>
      <c r="P881" s="58">
        <f t="shared" si="696"/>
        <v>46946.54</v>
      </c>
      <c r="HR881" s="122"/>
      <c r="HS881" s="122"/>
      <c r="HT881" s="122"/>
      <c r="HU881" s="122"/>
      <c r="HV881" s="122"/>
      <c r="HW881" s="122"/>
      <c r="HX881" s="122"/>
      <c r="HY881" s="122"/>
      <c r="HZ881" s="122"/>
      <c r="IA881" s="122"/>
      <c r="IB881" s="122"/>
      <c r="IC881" s="122"/>
      <c r="ID881" s="122"/>
      <c r="IE881" s="122"/>
      <c r="IF881" s="122"/>
      <c r="IG881" s="122"/>
      <c r="IH881" s="122"/>
    </row>
    <row r="882" spans="1:242" s="169" customFormat="1" ht="14.25" customHeight="1">
      <c r="A882" s="95" t="s">
        <v>2966</v>
      </c>
      <c r="B882" s="95" t="s">
        <v>2967</v>
      </c>
      <c r="C882" s="94"/>
      <c r="D882" s="56"/>
      <c r="E882" s="56">
        <f t="shared" ref="E882:J882" si="697">E883+E887</f>
        <v>0</v>
      </c>
      <c r="F882" s="56">
        <f t="shared" si="697"/>
        <v>0</v>
      </c>
      <c r="G882" s="56">
        <f t="shared" si="697"/>
        <v>0</v>
      </c>
      <c r="H882" s="56">
        <f t="shared" si="697"/>
        <v>185324.27</v>
      </c>
      <c r="I882" s="56">
        <f t="shared" si="697"/>
        <v>0</v>
      </c>
      <c r="J882" s="56">
        <f t="shared" si="697"/>
        <v>0</v>
      </c>
      <c r="K882" s="56">
        <f t="shared" ref="K882:P882" si="698">K883+K887</f>
        <v>0</v>
      </c>
      <c r="L882" s="56">
        <f t="shared" si="698"/>
        <v>0</v>
      </c>
      <c r="M882" s="56">
        <f t="shared" si="698"/>
        <v>0</v>
      </c>
      <c r="N882" s="56">
        <f t="shared" si="698"/>
        <v>0</v>
      </c>
      <c r="O882" s="56">
        <f t="shared" si="698"/>
        <v>0</v>
      </c>
      <c r="P882" s="56">
        <f t="shared" si="698"/>
        <v>185324.27</v>
      </c>
      <c r="HR882" s="148"/>
      <c r="HS882" s="148"/>
      <c r="HT882" s="148"/>
      <c r="HU882" s="148"/>
      <c r="HV882" s="148"/>
      <c r="HW882" s="148"/>
      <c r="HX882" s="148"/>
      <c r="HY882" s="148"/>
      <c r="HZ882" s="148"/>
      <c r="IA882" s="148"/>
      <c r="IB882" s="148"/>
      <c r="IC882" s="148"/>
      <c r="ID882" s="148"/>
      <c r="IE882" s="148"/>
      <c r="IF882" s="148"/>
      <c r="IG882" s="148"/>
      <c r="IH882" s="148"/>
    </row>
    <row r="883" spans="1:242" s="169" customFormat="1" ht="14.25" customHeight="1">
      <c r="A883" s="95" t="s">
        <v>2968</v>
      </c>
      <c r="B883" s="95" t="s">
        <v>2714</v>
      </c>
      <c r="C883" s="94"/>
      <c r="D883" s="56"/>
      <c r="E883" s="56">
        <f>E884</f>
        <v>0</v>
      </c>
      <c r="F883" s="56">
        <f t="shared" ref="F883:P885" si="699">F884</f>
        <v>0</v>
      </c>
      <c r="G883" s="56">
        <f t="shared" si="699"/>
        <v>0</v>
      </c>
      <c r="H883" s="56">
        <f t="shared" si="699"/>
        <v>0</v>
      </c>
      <c r="I883" s="56">
        <f t="shared" si="699"/>
        <v>0</v>
      </c>
      <c r="J883" s="56">
        <f t="shared" si="699"/>
        <v>0</v>
      </c>
      <c r="K883" s="56">
        <f t="shared" si="699"/>
        <v>0</v>
      </c>
      <c r="L883" s="56">
        <f t="shared" si="699"/>
        <v>0</v>
      </c>
      <c r="M883" s="56">
        <f t="shared" si="699"/>
        <v>0</v>
      </c>
      <c r="N883" s="56">
        <f t="shared" si="699"/>
        <v>0</v>
      </c>
      <c r="O883" s="56">
        <f t="shared" si="699"/>
        <v>0</v>
      </c>
      <c r="P883" s="56">
        <f t="shared" si="699"/>
        <v>0</v>
      </c>
      <c r="HR883" s="148"/>
      <c r="HS883" s="148"/>
      <c r="HT883" s="148"/>
      <c r="HU883" s="148"/>
      <c r="HV883" s="148"/>
      <c r="HW883" s="148"/>
      <c r="HX883" s="148"/>
      <c r="HY883" s="148"/>
      <c r="HZ883" s="148"/>
      <c r="IA883" s="148"/>
      <c r="IB883" s="148"/>
      <c r="IC883" s="148"/>
      <c r="ID883" s="148"/>
      <c r="IE883" s="148"/>
      <c r="IF883" s="148"/>
      <c r="IG883" s="148"/>
      <c r="IH883" s="148"/>
    </row>
    <row r="884" spans="1:242" s="169" customFormat="1" ht="14.25" customHeight="1">
      <c r="A884" s="95" t="s">
        <v>2969</v>
      </c>
      <c r="B884" s="95" t="s">
        <v>2714</v>
      </c>
      <c r="C884" s="94"/>
      <c r="D884" s="56"/>
      <c r="E884" s="56">
        <f>E885</f>
        <v>0</v>
      </c>
      <c r="F884" s="56">
        <f t="shared" si="699"/>
        <v>0</v>
      </c>
      <c r="G884" s="56">
        <f t="shared" si="699"/>
        <v>0</v>
      </c>
      <c r="H884" s="56">
        <f t="shared" si="699"/>
        <v>0</v>
      </c>
      <c r="I884" s="56">
        <f t="shared" si="699"/>
        <v>0</v>
      </c>
      <c r="J884" s="56">
        <f t="shared" si="699"/>
        <v>0</v>
      </c>
      <c r="K884" s="56">
        <f t="shared" si="699"/>
        <v>0</v>
      </c>
      <c r="L884" s="56">
        <f t="shared" si="699"/>
        <v>0</v>
      </c>
      <c r="M884" s="56">
        <f t="shared" si="699"/>
        <v>0</v>
      </c>
      <c r="N884" s="56">
        <f t="shared" si="699"/>
        <v>0</v>
      </c>
      <c r="O884" s="56">
        <f t="shared" si="699"/>
        <v>0</v>
      </c>
      <c r="P884" s="56">
        <f t="shared" si="699"/>
        <v>0</v>
      </c>
      <c r="HR884" s="148"/>
      <c r="HS884" s="148"/>
      <c r="HT884" s="148"/>
      <c r="HU884" s="148"/>
      <c r="HV884" s="148"/>
      <c r="HW884" s="148"/>
      <c r="HX884" s="148"/>
      <c r="HY884" s="148"/>
      <c r="HZ884" s="148"/>
      <c r="IA884" s="148"/>
      <c r="IB884" s="148"/>
      <c r="IC884" s="148"/>
      <c r="ID884" s="148"/>
      <c r="IE884" s="148"/>
      <c r="IF884" s="148"/>
      <c r="IG884" s="148"/>
      <c r="IH884" s="148"/>
    </row>
    <row r="885" spans="1:242" s="169" customFormat="1" ht="14.25" customHeight="1">
      <c r="A885" s="95" t="s">
        <v>2970</v>
      </c>
      <c r="B885" s="95" t="s">
        <v>2717</v>
      </c>
      <c r="C885" s="94"/>
      <c r="D885" s="56"/>
      <c r="E885" s="56">
        <f>E886</f>
        <v>0</v>
      </c>
      <c r="F885" s="56">
        <f t="shared" si="699"/>
        <v>0</v>
      </c>
      <c r="G885" s="56">
        <f t="shared" si="699"/>
        <v>0</v>
      </c>
      <c r="H885" s="56">
        <f t="shared" si="699"/>
        <v>0</v>
      </c>
      <c r="I885" s="56">
        <f t="shared" si="699"/>
        <v>0</v>
      </c>
      <c r="J885" s="56">
        <f t="shared" si="699"/>
        <v>0</v>
      </c>
      <c r="K885" s="56">
        <f t="shared" si="699"/>
        <v>0</v>
      </c>
      <c r="L885" s="56">
        <f t="shared" si="699"/>
        <v>0</v>
      </c>
      <c r="M885" s="56">
        <f t="shared" si="699"/>
        <v>0</v>
      </c>
      <c r="N885" s="56">
        <f t="shared" si="699"/>
        <v>0</v>
      </c>
      <c r="O885" s="56">
        <f t="shared" si="699"/>
        <v>0</v>
      </c>
      <c r="P885" s="56">
        <f t="shared" si="699"/>
        <v>0</v>
      </c>
      <c r="HR885" s="148"/>
      <c r="HS885" s="148"/>
      <c r="HT885" s="148"/>
      <c r="HU885" s="148"/>
      <c r="HV885" s="148"/>
      <c r="HW885" s="148"/>
      <c r="HX885" s="148"/>
      <c r="HY885" s="148"/>
      <c r="HZ885" s="148"/>
      <c r="IA885" s="148"/>
      <c r="IB885" s="148"/>
      <c r="IC885" s="148"/>
      <c r="ID885" s="148"/>
      <c r="IE885" s="148"/>
      <c r="IF885" s="148"/>
      <c r="IG885" s="148"/>
      <c r="IH885" s="148"/>
    </row>
    <row r="886" spans="1:242" s="121" customFormat="1">
      <c r="A886" s="93" t="s">
        <v>2971</v>
      </c>
      <c r="B886" s="93" t="s">
        <v>2972</v>
      </c>
      <c r="C886" s="94" t="s">
        <v>325</v>
      </c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>
        <f t="shared" ref="P886" si="700">SUM(D886:O886)</f>
        <v>0</v>
      </c>
      <c r="HR886" s="122"/>
      <c r="HS886" s="122"/>
      <c r="HT886" s="122"/>
      <c r="HU886" s="122"/>
      <c r="HV886" s="122"/>
      <c r="HW886" s="122"/>
      <c r="HX886" s="122"/>
      <c r="HY886" s="122"/>
      <c r="HZ886" s="122"/>
      <c r="IA886" s="122"/>
      <c r="IB886" s="122"/>
      <c r="IC886" s="122"/>
      <c r="ID886" s="122"/>
      <c r="IE886" s="122"/>
      <c r="IF886" s="122"/>
      <c r="IG886" s="122"/>
      <c r="IH886" s="122"/>
    </row>
    <row r="887" spans="1:242" s="169" customFormat="1" ht="11.25">
      <c r="A887" s="95" t="s">
        <v>2973</v>
      </c>
      <c r="B887" s="95" t="s">
        <v>2419</v>
      </c>
      <c r="C887" s="94"/>
      <c r="D887" s="56"/>
      <c r="E887" s="56">
        <f>E888</f>
        <v>0</v>
      </c>
      <c r="F887" s="56">
        <f t="shared" ref="F887:P889" si="701">F888</f>
        <v>0</v>
      </c>
      <c r="G887" s="56">
        <f t="shared" si="701"/>
        <v>0</v>
      </c>
      <c r="H887" s="56">
        <f t="shared" si="701"/>
        <v>185324.27</v>
      </c>
      <c r="I887" s="56">
        <f t="shared" si="701"/>
        <v>0</v>
      </c>
      <c r="J887" s="56">
        <f t="shared" si="701"/>
        <v>0</v>
      </c>
      <c r="K887" s="56">
        <f t="shared" si="701"/>
        <v>0</v>
      </c>
      <c r="L887" s="56">
        <f t="shared" si="701"/>
        <v>0</v>
      </c>
      <c r="M887" s="56">
        <f t="shared" si="701"/>
        <v>0</v>
      </c>
      <c r="N887" s="56">
        <f t="shared" si="701"/>
        <v>0</v>
      </c>
      <c r="O887" s="56">
        <f t="shared" si="701"/>
        <v>0</v>
      </c>
      <c r="P887" s="56">
        <f t="shared" si="701"/>
        <v>185324.27</v>
      </c>
      <c r="HR887" s="148"/>
      <c r="HS887" s="148"/>
      <c r="HT887" s="148"/>
      <c r="HU887" s="148"/>
      <c r="HV887" s="148"/>
      <c r="HW887" s="148"/>
      <c r="HX887" s="148"/>
      <c r="HY887" s="148"/>
      <c r="HZ887" s="148"/>
      <c r="IA887" s="148"/>
      <c r="IB887" s="148"/>
      <c r="IC887" s="148"/>
      <c r="ID887" s="148"/>
      <c r="IE887" s="148"/>
      <c r="IF887" s="148"/>
      <c r="IG887" s="148"/>
      <c r="IH887" s="148"/>
    </row>
    <row r="888" spans="1:242" s="169" customFormat="1" ht="11.25">
      <c r="A888" s="95" t="s">
        <v>2974</v>
      </c>
      <c r="B888" s="95" t="s">
        <v>2419</v>
      </c>
      <c r="C888" s="94"/>
      <c r="D888" s="56"/>
      <c r="E888" s="56">
        <f>E889</f>
        <v>0</v>
      </c>
      <c r="F888" s="56">
        <f t="shared" si="701"/>
        <v>0</v>
      </c>
      <c r="G888" s="56">
        <f t="shared" si="701"/>
        <v>0</v>
      </c>
      <c r="H888" s="56">
        <f t="shared" si="701"/>
        <v>185324.27</v>
      </c>
      <c r="I888" s="56">
        <f t="shared" si="701"/>
        <v>0</v>
      </c>
      <c r="J888" s="56">
        <f t="shared" si="701"/>
        <v>0</v>
      </c>
      <c r="K888" s="56">
        <f t="shared" si="701"/>
        <v>0</v>
      </c>
      <c r="L888" s="56">
        <f t="shared" si="701"/>
        <v>0</v>
      </c>
      <c r="M888" s="56">
        <f t="shared" si="701"/>
        <v>0</v>
      </c>
      <c r="N888" s="56">
        <f t="shared" si="701"/>
        <v>0</v>
      </c>
      <c r="O888" s="56">
        <f t="shared" si="701"/>
        <v>0</v>
      </c>
      <c r="P888" s="56">
        <f t="shared" si="701"/>
        <v>185324.27</v>
      </c>
      <c r="HR888" s="148"/>
      <c r="HS888" s="148"/>
      <c r="HT888" s="148"/>
      <c r="HU888" s="148"/>
      <c r="HV888" s="148"/>
      <c r="HW888" s="148"/>
      <c r="HX888" s="148"/>
      <c r="HY888" s="148"/>
      <c r="HZ888" s="148"/>
      <c r="IA888" s="148"/>
      <c r="IB888" s="148"/>
      <c r="IC888" s="148"/>
      <c r="ID888" s="148"/>
      <c r="IE888" s="148"/>
      <c r="IF888" s="148"/>
      <c r="IG888" s="148"/>
      <c r="IH888" s="148"/>
    </row>
    <row r="889" spans="1:242" s="169" customFormat="1" ht="11.25">
      <c r="A889" s="95" t="s">
        <v>2975</v>
      </c>
      <c r="B889" s="95" t="s">
        <v>2422</v>
      </c>
      <c r="C889" s="94"/>
      <c r="D889" s="56"/>
      <c r="E889" s="56">
        <f>E890</f>
        <v>0</v>
      </c>
      <c r="F889" s="56">
        <f t="shared" si="701"/>
        <v>0</v>
      </c>
      <c r="G889" s="56">
        <f t="shared" si="701"/>
        <v>0</v>
      </c>
      <c r="H889" s="56">
        <f>H890+H891</f>
        <v>185324.27</v>
      </c>
      <c r="I889" s="56">
        <f t="shared" ref="I889:P889" si="702">I890+I891</f>
        <v>0</v>
      </c>
      <c r="J889" s="56">
        <f t="shared" si="702"/>
        <v>0</v>
      </c>
      <c r="K889" s="56">
        <f t="shared" si="702"/>
        <v>0</v>
      </c>
      <c r="L889" s="56">
        <f t="shared" si="702"/>
        <v>0</v>
      </c>
      <c r="M889" s="56">
        <f t="shared" si="702"/>
        <v>0</v>
      </c>
      <c r="N889" s="56">
        <f t="shared" si="702"/>
        <v>0</v>
      </c>
      <c r="O889" s="56">
        <f t="shared" si="702"/>
        <v>0</v>
      </c>
      <c r="P889" s="56">
        <f t="shared" si="702"/>
        <v>185324.27</v>
      </c>
      <c r="HR889" s="148"/>
      <c r="HS889" s="148"/>
      <c r="HT889" s="148"/>
      <c r="HU889" s="148"/>
      <c r="HV889" s="148"/>
      <c r="HW889" s="148"/>
      <c r="HX889" s="148"/>
      <c r="HY889" s="148"/>
      <c r="HZ889" s="148"/>
      <c r="IA889" s="148"/>
      <c r="IB889" s="148"/>
      <c r="IC889" s="148"/>
      <c r="ID889" s="148"/>
      <c r="IE889" s="148"/>
      <c r="IF889" s="148"/>
      <c r="IG889" s="148"/>
      <c r="IH889" s="148"/>
    </row>
    <row r="890" spans="1:242" s="121" customFormat="1">
      <c r="A890" s="93" t="s">
        <v>2976</v>
      </c>
      <c r="B890" s="93" t="s">
        <v>2786</v>
      </c>
      <c r="C890" s="94" t="s">
        <v>2088</v>
      </c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>
        <f t="shared" ref="P890:P891" si="703">SUM(D890:O890)</f>
        <v>0</v>
      </c>
      <c r="HR890" s="122"/>
      <c r="HS890" s="122"/>
      <c r="HT890" s="122"/>
      <c r="HU890" s="122"/>
      <c r="HV890" s="122"/>
      <c r="HW890" s="122"/>
      <c r="HX890" s="122"/>
      <c r="HY890" s="122"/>
      <c r="HZ890" s="122"/>
      <c r="IA890" s="122"/>
      <c r="IB890" s="122"/>
      <c r="IC890" s="122"/>
      <c r="ID890" s="122"/>
      <c r="IE890" s="122"/>
      <c r="IF890" s="122"/>
      <c r="IG890" s="122"/>
      <c r="IH890" s="122"/>
    </row>
    <row r="891" spans="1:242" s="121" customFormat="1">
      <c r="A891" s="93" t="s">
        <v>3454</v>
      </c>
      <c r="B891" s="93" t="s">
        <v>3455</v>
      </c>
      <c r="C891" s="94" t="s">
        <v>3451</v>
      </c>
      <c r="D891" s="58"/>
      <c r="E891" s="58"/>
      <c r="F891" s="58"/>
      <c r="G891" s="58"/>
      <c r="H891" s="58">
        <v>185324.27</v>
      </c>
      <c r="I891" s="58"/>
      <c r="J891" s="58"/>
      <c r="K891" s="58"/>
      <c r="L891" s="58"/>
      <c r="M891" s="58"/>
      <c r="N891" s="58"/>
      <c r="O891" s="58"/>
      <c r="P891" s="58">
        <f t="shared" si="703"/>
        <v>185324.27</v>
      </c>
      <c r="HR891" s="122"/>
      <c r="HS891" s="122"/>
      <c r="HT891" s="122"/>
      <c r="HU891" s="122"/>
      <c r="HV891" s="122"/>
      <c r="HW891" s="122"/>
      <c r="HX891" s="122"/>
      <c r="HY891" s="122"/>
      <c r="HZ891" s="122"/>
      <c r="IA891" s="122"/>
      <c r="IB891" s="122"/>
      <c r="IC891" s="122"/>
      <c r="ID891" s="122"/>
      <c r="IE891" s="122"/>
      <c r="IF891" s="122"/>
      <c r="IG891" s="122"/>
      <c r="IH891" s="122"/>
    </row>
    <row r="892" spans="1:242">
      <c r="A892" s="95" t="s">
        <v>2789</v>
      </c>
      <c r="B892" s="110" t="s">
        <v>2438</v>
      </c>
      <c r="C892" s="123"/>
      <c r="D892" s="56">
        <f>D893</f>
        <v>0</v>
      </c>
      <c r="E892" s="56">
        <f t="shared" ref="E892:P895" si="704">E893</f>
        <v>0</v>
      </c>
      <c r="F892" s="56">
        <f t="shared" si="704"/>
        <v>0</v>
      </c>
      <c r="G892" s="56">
        <f t="shared" si="704"/>
        <v>0</v>
      </c>
      <c r="H892" s="56">
        <f t="shared" si="704"/>
        <v>0</v>
      </c>
      <c r="I892" s="56">
        <f t="shared" si="704"/>
        <v>0</v>
      </c>
      <c r="J892" s="56">
        <f t="shared" si="704"/>
        <v>0</v>
      </c>
      <c r="K892" s="56">
        <f t="shared" si="704"/>
        <v>0</v>
      </c>
      <c r="L892" s="56">
        <f t="shared" si="704"/>
        <v>0</v>
      </c>
      <c r="M892" s="56">
        <f t="shared" si="704"/>
        <v>0</v>
      </c>
      <c r="N892" s="56">
        <f t="shared" si="704"/>
        <v>0</v>
      </c>
      <c r="O892" s="56">
        <f t="shared" si="704"/>
        <v>0</v>
      </c>
      <c r="P892" s="56">
        <f t="shared" si="704"/>
        <v>0</v>
      </c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  <c r="AH892" s="102"/>
      <c r="AI892" s="102"/>
      <c r="AJ892" s="102"/>
      <c r="AK892" s="102"/>
      <c r="AL892" s="102"/>
      <c r="AM892" s="102"/>
      <c r="AN892" s="102"/>
      <c r="AO892" s="102"/>
      <c r="AP892" s="102"/>
      <c r="AQ892" s="102"/>
      <c r="AR892" s="102"/>
      <c r="AS892" s="102"/>
      <c r="AT892" s="102"/>
      <c r="AU892" s="102"/>
      <c r="AV892" s="102"/>
      <c r="AW892" s="102"/>
      <c r="AX892" s="102"/>
      <c r="AY892" s="102"/>
      <c r="AZ892" s="102"/>
      <c r="BA892" s="102"/>
      <c r="BB892" s="102"/>
      <c r="BC892" s="102"/>
      <c r="BD892" s="102"/>
      <c r="BE892" s="102"/>
      <c r="BF892" s="102"/>
      <c r="BG892" s="102"/>
      <c r="BH892" s="102"/>
      <c r="BI892" s="102"/>
      <c r="BJ892" s="102"/>
      <c r="BK892" s="102"/>
      <c r="BL892" s="102"/>
      <c r="BM892" s="102"/>
      <c r="BN892" s="102"/>
      <c r="BO892" s="102"/>
      <c r="BP892" s="102"/>
      <c r="BQ892" s="102"/>
      <c r="BR892" s="102"/>
      <c r="BS892" s="102"/>
      <c r="BT892" s="102"/>
      <c r="BU892" s="102"/>
      <c r="BV892" s="102"/>
      <c r="BW892" s="102"/>
      <c r="BX892" s="102"/>
      <c r="BY892" s="102"/>
      <c r="BZ892" s="102"/>
      <c r="CA892" s="102"/>
      <c r="CB892" s="102"/>
      <c r="CC892" s="102"/>
      <c r="CD892" s="102"/>
      <c r="CE892" s="102"/>
      <c r="CF892" s="102"/>
      <c r="CG892" s="102"/>
      <c r="CH892" s="102"/>
      <c r="CI892" s="102"/>
      <c r="CJ892" s="102"/>
      <c r="CK892" s="102"/>
      <c r="CL892" s="102"/>
      <c r="CM892" s="102"/>
      <c r="CN892" s="102"/>
      <c r="CO892" s="102"/>
      <c r="CP892" s="102"/>
      <c r="CQ892" s="102"/>
      <c r="CR892" s="102"/>
      <c r="CS892" s="102"/>
      <c r="CT892" s="102"/>
      <c r="CU892" s="102"/>
      <c r="CV892" s="102"/>
      <c r="CW892" s="102"/>
      <c r="CX892" s="102"/>
      <c r="CY892" s="102"/>
      <c r="CZ892" s="102"/>
      <c r="DA892" s="102"/>
      <c r="DB892" s="102"/>
      <c r="DC892" s="102"/>
      <c r="DD892" s="102"/>
      <c r="DE892" s="102"/>
      <c r="DF892" s="102"/>
      <c r="DG892" s="102"/>
      <c r="DH892" s="102"/>
      <c r="DI892" s="102"/>
      <c r="DJ892" s="102"/>
      <c r="DK892" s="102"/>
      <c r="DL892" s="102"/>
      <c r="DM892" s="102"/>
      <c r="DN892" s="102"/>
      <c r="DO892" s="102"/>
      <c r="DP892" s="102"/>
      <c r="DQ892" s="102"/>
      <c r="DR892" s="102"/>
      <c r="DS892" s="102"/>
      <c r="DT892" s="102"/>
      <c r="DU892" s="102"/>
      <c r="DV892" s="102"/>
      <c r="DW892" s="102"/>
      <c r="DX892" s="102"/>
      <c r="DY892" s="102"/>
      <c r="DZ892" s="102"/>
      <c r="EA892" s="102"/>
      <c r="EB892" s="102"/>
      <c r="EC892" s="102"/>
      <c r="ED892" s="102"/>
      <c r="EE892" s="102"/>
      <c r="EF892" s="102"/>
      <c r="EG892" s="102"/>
      <c r="EH892" s="102"/>
      <c r="EI892" s="102"/>
      <c r="EJ892" s="102"/>
      <c r="EK892" s="102"/>
      <c r="EL892" s="102"/>
      <c r="EM892" s="102"/>
      <c r="EN892" s="102"/>
      <c r="EO892" s="102"/>
      <c r="EP892" s="102"/>
      <c r="EQ892" s="102"/>
      <c r="ER892" s="102"/>
      <c r="ES892" s="102"/>
      <c r="ET892" s="102"/>
      <c r="EU892" s="102"/>
      <c r="EV892" s="102"/>
      <c r="EW892" s="102"/>
      <c r="EX892" s="102"/>
      <c r="EY892" s="102"/>
      <c r="EZ892" s="102"/>
      <c r="FA892" s="102"/>
      <c r="FB892" s="102"/>
      <c r="FC892" s="102"/>
      <c r="FD892" s="102"/>
      <c r="FE892" s="102"/>
      <c r="FF892" s="102"/>
      <c r="FG892" s="102"/>
      <c r="FH892" s="102"/>
      <c r="FI892" s="102"/>
      <c r="FJ892" s="102"/>
      <c r="FK892" s="102"/>
      <c r="FL892" s="102"/>
      <c r="FM892" s="102"/>
      <c r="FN892" s="102"/>
      <c r="FO892" s="102"/>
      <c r="FP892" s="102"/>
      <c r="FQ892" s="102"/>
      <c r="FR892" s="102"/>
      <c r="FS892" s="102"/>
      <c r="FT892" s="102"/>
      <c r="FU892" s="102"/>
      <c r="FV892" s="102"/>
      <c r="FW892" s="102"/>
      <c r="FX892" s="102"/>
      <c r="FY892" s="102"/>
      <c r="FZ892" s="102"/>
      <c r="GA892" s="102"/>
      <c r="GB892" s="102"/>
      <c r="GC892" s="102"/>
      <c r="GD892" s="102"/>
      <c r="GE892" s="102"/>
      <c r="GF892" s="102"/>
      <c r="GG892" s="102"/>
      <c r="GH892" s="102"/>
      <c r="GI892" s="102"/>
      <c r="GJ892" s="102"/>
      <c r="GK892" s="102"/>
      <c r="GL892" s="102"/>
      <c r="GM892" s="102"/>
      <c r="GN892" s="102"/>
      <c r="GO892" s="102"/>
      <c r="GP892" s="102"/>
      <c r="GQ892" s="102"/>
      <c r="GR892" s="102"/>
      <c r="GS892" s="102"/>
      <c r="GT892" s="102"/>
      <c r="GU892" s="102"/>
      <c r="GV892" s="102"/>
      <c r="GW892" s="102"/>
      <c r="GX892" s="102"/>
      <c r="GY892" s="102"/>
      <c r="GZ892" s="102"/>
      <c r="HA892" s="102"/>
      <c r="HB892" s="102"/>
      <c r="HC892" s="102"/>
      <c r="HD892" s="102"/>
      <c r="HE892" s="102"/>
      <c r="HF892" s="102"/>
      <c r="HG892" s="102"/>
      <c r="HH892" s="102"/>
      <c r="HI892" s="102"/>
      <c r="HJ892" s="102"/>
      <c r="HK892" s="102"/>
      <c r="HL892" s="102"/>
      <c r="HM892" s="102"/>
      <c r="HN892" s="102"/>
      <c r="HO892" s="102"/>
      <c r="HP892" s="102"/>
      <c r="HQ892" s="102"/>
    </row>
    <row r="893" spans="1:242" s="103" customFormat="1" ht="12" customHeight="1">
      <c r="A893" s="95" t="s">
        <v>2790</v>
      </c>
      <c r="B893" s="110" t="s">
        <v>2440</v>
      </c>
      <c r="C893" s="123"/>
      <c r="D893" s="56">
        <f>D894</f>
        <v>0</v>
      </c>
      <c r="E893" s="56">
        <f t="shared" si="704"/>
        <v>0</v>
      </c>
      <c r="F893" s="56">
        <f t="shared" si="704"/>
        <v>0</v>
      </c>
      <c r="G893" s="56">
        <f t="shared" si="704"/>
        <v>0</v>
      </c>
      <c r="H893" s="56">
        <f t="shared" si="704"/>
        <v>0</v>
      </c>
      <c r="I893" s="56">
        <f t="shared" si="704"/>
        <v>0</v>
      </c>
      <c r="J893" s="56">
        <f t="shared" si="704"/>
        <v>0</v>
      </c>
      <c r="K893" s="56">
        <f t="shared" si="704"/>
        <v>0</v>
      </c>
      <c r="L893" s="56">
        <f t="shared" si="704"/>
        <v>0</v>
      </c>
      <c r="M893" s="56">
        <f t="shared" si="704"/>
        <v>0</v>
      </c>
      <c r="N893" s="56">
        <f t="shared" si="704"/>
        <v>0</v>
      </c>
      <c r="O893" s="56">
        <f t="shared" si="704"/>
        <v>0</v>
      </c>
      <c r="P893" s="56">
        <f t="shared" si="704"/>
        <v>0</v>
      </c>
      <c r="HR893" s="102"/>
      <c r="HS893" s="102"/>
      <c r="HT893" s="102"/>
      <c r="HU893" s="102"/>
      <c r="HV893" s="102"/>
      <c r="HW893" s="102"/>
      <c r="HX893" s="102"/>
      <c r="HY893" s="102"/>
      <c r="HZ893" s="102"/>
      <c r="IA893" s="102"/>
      <c r="IB893" s="102"/>
      <c r="IC893" s="102"/>
      <c r="ID893" s="102"/>
      <c r="IE893" s="102"/>
      <c r="IF893" s="102"/>
      <c r="IG893" s="102"/>
      <c r="IH893" s="102"/>
    </row>
    <row r="894" spans="1:242" s="103" customFormat="1" ht="21" customHeight="1">
      <c r="A894" s="95" t="s">
        <v>2791</v>
      </c>
      <c r="B894" s="110" t="s">
        <v>2438</v>
      </c>
      <c r="C894" s="123"/>
      <c r="D894" s="56">
        <f>D895</f>
        <v>0</v>
      </c>
      <c r="E894" s="56">
        <f t="shared" si="704"/>
        <v>0</v>
      </c>
      <c r="F894" s="56">
        <f t="shared" si="704"/>
        <v>0</v>
      </c>
      <c r="G894" s="56">
        <f t="shared" si="704"/>
        <v>0</v>
      </c>
      <c r="H894" s="56">
        <f t="shared" si="704"/>
        <v>0</v>
      </c>
      <c r="I894" s="56">
        <f t="shared" si="704"/>
        <v>0</v>
      </c>
      <c r="J894" s="56">
        <f t="shared" si="704"/>
        <v>0</v>
      </c>
      <c r="K894" s="56">
        <f t="shared" si="704"/>
        <v>0</v>
      </c>
      <c r="L894" s="56">
        <f t="shared" si="704"/>
        <v>0</v>
      </c>
      <c r="M894" s="56">
        <f t="shared" si="704"/>
        <v>0</v>
      </c>
      <c r="N894" s="56">
        <f t="shared" si="704"/>
        <v>0</v>
      </c>
      <c r="O894" s="56">
        <f t="shared" si="704"/>
        <v>0</v>
      </c>
      <c r="P894" s="56">
        <f t="shared" si="704"/>
        <v>0</v>
      </c>
      <c r="HR894" s="102"/>
      <c r="HS894" s="102"/>
      <c r="HT894" s="102"/>
      <c r="HU894" s="102"/>
      <c r="HV894" s="102"/>
      <c r="HW894" s="102"/>
      <c r="HX894" s="102"/>
      <c r="HY894" s="102"/>
      <c r="HZ894" s="102"/>
      <c r="IA894" s="102"/>
      <c r="IB894" s="102"/>
      <c r="IC894" s="102"/>
      <c r="ID894" s="102"/>
      <c r="IE894" s="102"/>
      <c r="IF894" s="102"/>
      <c r="IG894" s="102"/>
      <c r="IH894" s="102"/>
    </row>
    <row r="895" spans="1:242" s="121" customFormat="1">
      <c r="A895" s="93" t="s">
        <v>2792</v>
      </c>
      <c r="B895" s="93" t="s">
        <v>2438</v>
      </c>
      <c r="C895" s="94"/>
      <c r="D895" s="56">
        <f>D896</f>
        <v>0</v>
      </c>
      <c r="E895" s="56">
        <f t="shared" si="704"/>
        <v>0</v>
      </c>
      <c r="F895" s="56">
        <f t="shared" si="704"/>
        <v>0</v>
      </c>
      <c r="G895" s="56">
        <f t="shared" si="704"/>
        <v>0</v>
      </c>
      <c r="H895" s="56">
        <f t="shared" si="704"/>
        <v>0</v>
      </c>
      <c r="I895" s="56">
        <f t="shared" si="704"/>
        <v>0</v>
      </c>
      <c r="J895" s="56">
        <f t="shared" si="704"/>
        <v>0</v>
      </c>
      <c r="K895" s="56">
        <f t="shared" si="704"/>
        <v>0</v>
      </c>
      <c r="L895" s="56">
        <f t="shared" si="704"/>
        <v>0</v>
      </c>
      <c r="M895" s="56">
        <f t="shared" si="704"/>
        <v>0</v>
      </c>
      <c r="N895" s="56">
        <f t="shared" si="704"/>
        <v>0</v>
      </c>
      <c r="O895" s="56">
        <f t="shared" si="704"/>
        <v>0</v>
      </c>
      <c r="P895" s="56">
        <f t="shared" si="704"/>
        <v>0</v>
      </c>
      <c r="HR895" s="122"/>
      <c r="HS895" s="122"/>
      <c r="HT895" s="122"/>
      <c r="HU895" s="122"/>
      <c r="HV895" s="122"/>
      <c r="HW895" s="122"/>
      <c r="HX895" s="122"/>
      <c r="HY895" s="122"/>
      <c r="HZ895" s="122"/>
      <c r="IA895" s="122"/>
      <c r="IB895" s="122"/>
      <c r="IC895" s="122"/>
      <c r="ID895" s="122"/>
      <c r="IE895" s="122"/>
      <c r="IF895" s="122"/>
      <c r="IG895" s="122"/>
      <c r="IH895" s="122"/>
    </row>
    <row r="896" spans="1:242" s="121" customFormat="1">
      <c r="A896" s="93" t="s">
        <v>2793</v>
      </c>
      <c r="B896" s="93" t="s">
        <v>2794</v>
      </c>
      <c r="C896" s="94"/>
      <c r="D896" s="56">
        <f>D897</f>
        <v>0</v>
      </c>
      <c r="E896" s="56">
        <f t="shared" ref="E896:J896" si="705">SUM(E897:E899)</f>
        <v>0</v>
      </c>
      <c r="F896" s="56">
        <f t="shared" si="705"/>
        <v>0</v>
      </c>
      <c r="G896" s="56">
        <f t="shared" si="705"/>
        <v>0</v>
      </c>
      <c r="H896" s="56">
        <f t="shared" si="705"/>
        <v>0</v>
      </c>
      <c r="I896" s="56">
        <f t="shared" si="705"/>
        <v>0</v>
      </c>
      <c r="J896" s="56">
        <f t="shared" si="705"/>
        <v>0</v>
      </c>
      <c r="K896" s="56">
        <f t="shared" ref="K896:P896" si="706">SUM(K897:K899)</f>
        <v>0</v>
      </c>
      <c r="L896" s="56">
        <f t="shared" si="706"/>
        <v>0</v>
      </c>
      <c r="M896" s="56">
        <f t="shared" si="706"/>
        <v>0</v>
      </c>
      <c r="N896" s="56">
        <f t="shared" si="706"/>
        <v>0</v>
      </c>
      <c r="O896" s="56">
        <f t="shared" si="706"/>
        <v>0</v>
      </c>
      <c r="P896" s="56">
        <f t="shared" si="706"/>
        <v>0</v>
      </c>
      <c r="HR896" s="122"/>
      <c r="HS896" s="122"/>
      <c r="HT896" s="122"/>
      <c r="HU896" s="122"/>
      <c r="HV896" s="122"/>
      <c r="HW896" s="122"/>
      <c r="HX896" s="122"/>
      <c r="HY896" s="122"/>
      <c r="HZ896" s="122"/>
      <c r="IA896" s="122"/>
      <c r="IB896" s="122"/>
      <c r="IC896" s="122"/>
      <c r="ID896" s="122"/>
      <c r="IE896" s="122"/>
      <c r="IF896" s="122"/>
      <c r="IG896" s="122"/>
      <c r="IH896" s="122"/>
    </row>
    <row r="897" spans="1:242" s="121" customFormat="1">
      <c r="A897" s="93" t="s">
        <v>2795</v>
      </c>
      <c r="B897" s="93" t="s">
        <v>2796</v>
      </c>
      <c r="C897" s="94" t="s">
        <v>1568</v>
      </c>
      <c r="D897" s="58"/>
      <c r="E897" s="58"/>
      <c r="F897" s="58">
        <v>0</v>
      </c>
      <c r="G897" s="58"/>
      <c r="H897" s="58"/>
      <c r="I897" s="58"/>
      <c r="J897" s="58"/>
      <c r="K897" s="58"/>
      <c r="L897" s="58"/>
      <c r="M897" s="58"/>
      <c r="N897" s="58"/>
      <c r="O897" s="58"/>
      <c r="P897" s="58">
        <f t="shared" ref="P897:P899" si="707">SUM(D897:O897)</f>
        <v>0</v>
      </c>
      <c r="HR897" s="122"/>
      <c r="HS897" s="122"/>
      <c r="HT897" s="122"/>
      <c r="HU897" s="122"/>
      <c r="HV897" s="122"/>
      <c r="HW897" s="122"/>
      <c r="HX897" s="122"/>
      <c r="HY897" s="122"/>
      <c r="HZ897" s="122"/>
      <c r="IA897" s="122"/>
      <c r="IB897" s="122"/>
      <c r="IC897" s="122"/>
      <c r="ID897" s="122"/>
      <c r="IE897" s="122"/>
      <c r="IF897" s="122"/>
      <c r="IG897" s="122"/>
      <c r="IH897" s="122"/>
    </row>
    <row r="898" spans="1:242" s="121" customFormat="1">
      <c r="A898" s="93" t="s">
        <v>3007</v>
      </c>
      <c r="B898" s="93" t="s">
        <v>3008</v>
      </c>
      <c r="C898" s="94" t="s">
        <v>2998</v>
      </c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>
        <f t="shared" si="707"/>
        <v>0</v>
      </c>
      <c r="HR898" s="122"/>
      <c r="HS898" s="122"/>
      <c r="HT898" s="122"/>
      <c r="HU898" s="122"/>
      <c r="HV898" s="122"/>
      <c r="HW898" s="122"/>
      <c r="HX898" s="122"/>
      <c r="HY898" s="122"/>
      <c r="HZ898" s="122"/>
      <c r="IA898" s="122"/>
      <c r="IB898" s="122"/>
      <c r="IC898" s="122"/>
      <c r="ID898" s="122"/>
      <c r="IE898" s="122"/>
      <c r="IF898" s="122"/>
      <c r="IG898" s="122"/>
      <c r="IH898" s="122"/>
    </row>
    <row r="899" spans="1:242" s="121" customFormat="1">
      <c r="A899" s="93" t="s">
        <v>3009</v>
      </c>
      <c r="B899" s="93" t="s">
        <v>3010</v>
      </c>
      <c r="C899" s="94" t="s">
        <v>2999</v>
      </c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>
        <f t="shared" si="707"/>
        <v>0</v>
      </c>
      <c r="HR899" s="122"/>
      <c r="HS899" s="122"/>
      <c r="HT899" s="122"/>
      <c r="HU899" s="122"/>
      <c r="HV899" s="122"/>
      <c r="HW899" s="122"/>
      <c r="HX899" s="122"/>
      <c r="HY899" s="122"/>
      <c r="HZ899" s="122"/>
      <c r="IA899" s="122"/>
      <c r="IB899" s="122"/>
      <c r="IC899" s="122"/>
      <c r="ID899" s="122"/>
      <c r="IE899" s="122"/>
      <c r="IF899" s="122"/>
      <c r="IG899" s="122"/>
      <c r="IH899" s="122"/>
    </row>
    <row r="900" spans="1:242" s="144" customFormat="1">
      <c r="A900" s="160" t="s">
        <v>1479</v>
      </c>
      <c r="B900" s="161" t="s">
        <v>1480</v>
      </c>
      <c r="C900" s="179"/>
      <c r="D900" s="70">
        <f t="shared" ref="D900:P901" si="708">SUM(D901)</f>
        <v>0</v>
      </c>
      <c r="E900" s="70">
        <f t="shared" ref="E900:J900" si="709">SUM(E901+E933)</f>
        <v>0</v>
      </c>
      <c r="F900" s="70">
        <f t="shared" si="709"/>
        <v>0</v>
      </c>
      <c r="G900" s="70">
        <f t="shared" si="709"/>
        <v>0</v>
      </c>
      <c r="H900" s="70">
        <f t="shared" si="709"/>
        <v>0</v>
      </c>
      <c r="I900" s="70">
        <f t="shared" si="709"/>
        <v>0</v>
      </c>
      <c r="J900" s="70">
        <f t="shared" si="709"/>
        <v>0</v>
      </c>
      <c r="K900" s="70">
        <f t="shared" ref="K900:P900" si="710">SUM(K901+K933)</f>
        <v>0</v>
      </c>
      <c r="L900" s="70">
        <f t="shared" si="710"/>
        <v>0</v>
      </c>
      <c r="M900" s="70">
        <f t="shared" si="710"/>
        <v>0</v>
      </c>
      <c r="N900" s="70">
        <f t="shared" si="710"/>
        <v>0</v>
      </c>
      <c r="O900" s="70">
        <f t="shared" si="710"/>
        <v>0</v>
      </c>
      <c r="P900" s="70">
        <f t="shared" si="710"/>
        <v>0</v>
      </c>
      <c r="Q900" s="164"/>
      <c r="R900" s="164"/>
      <c r="S900" s="164"/>
      <c r="T900" s="164"/>
      <c r="U900" s="164"/>
      <c r="V900" s="164"/>
      <c r="W900" s="164"/>
      <c r="X900" s="164"/>
      <c r="Y900" s="164"/>
      <c r="Z900" s="164"/>
      <c r="AA900" s="164"/>
      <c r="AB900" s="164"/>
      <c r="AC900" s="164"/>
      <c r="AD900" s="164"/>
      <c r="AE900" s="164"/>
      <c r="AF900" s="164"/>
      <c r="AG900" s="164"/>
      <c r="AH900" s="164"/>
      <c r="AI900" s="164"/>
      <c r="AJ900" s="164"/>
      <c r="AK900" s="164"/>
      <c r="AL900" s="164"/>
      <c r="AM900" s="164"/>
      <c r="AN900" s="164"/>
      <c r="AO900" s="164"/>
      <c r="AP900" s="164"/>
      <c r="AQ900" s="164"/>
      <c r="AR900" s="164"/>
      <c r="AS900" s="164"/>
      <c r="AT900" s="164"/>
      <c r="AU900" s="164"/>
      <c r="AV900" s="164"/>
      <c r="AW900" s="164"/>
      <c r="AX900" s="164"/>
      <c r="AY900" s="164"/>
      <c r="AZ900" s="164"/>
      <c r="BA900" s="164"/>
      <c r="BB900" s="164"/>
      <c r="BC900" s="164"/>
      <c r="BD900" s="164"/>
      <c r="BE900" s="164"/>
      <c r="BF900" s="164"/>
      <c r="BG900" s="164"/>
      <c r="BH900" s="164"/>
      <c r="BI900" s="164"/>
      <c r="BJ900" s="164"/>
      <c r="BK900" s="164"/>
      <c r="BL900" s="164"/>
      <c r="BM900" s="164"/>
      <c r="BN900" s="164"/>
      <c r="BO900" s="164"/>
      <c r="BP900" s="164"/>
      <c r="BQ900" s="164"/>
      <c r="BR900" s="164"/>
      <c r="BS900" s="164"/>
      <c r="BT900" s="164"/>
      <c r="BU900" s="164"/>
      <c r="BV900" s="164"/>
      <c r="BW900" s="164"/>
      <c r="BX900" s="164"/>
      <c r="BY900" s="164"/>
      <c r="BZ900" s="164"/>
      <c r="CA900" s="164"/>
      <c r="CB900" s="164"/>
      <c r="CC900" s="164"/>
      <c r="CD900" s="164"/>
      <c r="CE900" s="164"/>
      <c r="CF900" s="164"/>
      <c r="CG900" s="164"/>
      <c r="CH900" s="164"/>
      <c r="CI900" s="164"/>
      <c r="CJ900" s="164"/>
      <c r="CK900" s="164"/>
      <c r="CL900" s="164"/>
      <c r="CM900" s="164"/>
      <c r="CN900" s="164"/>
      <c r="CO900" s="164"/>
      <c r="CP900" s="164"/>
      <c r="CQ900" s="164"/>
      <c r="CR900" s="164"/>
      <c r="CS900" s="164"/>
      <c r="CT900" s="164"/>
      <c r="CU900" s="164"/>
      <c r="CV900" s="164"/>
      <c r="CW900" s="164"/>
      <c r="CX900" s="164"/>
      <c r="CY900" s="164"/>
      <c r="CZ900" s="164"/>
      <c r="DA900" s="164"/>
      <c r="DB900" s="164"/>
      <c r="DC900" s="164"/>
      <c r="DD900" s="164"/>
      <c r="DE900" s="164"/>
      <c r="DF900" s="164"/>
      <c r="DG900" s="164"/>
      <c r="DH900" s="164"/>
      <c r="DI900" s="164"/>
      <c r="DJ900" s="164"/>
      <c r="DK900" s="164"/>
      <c r="DL900" s="164"/>
      <c r="DM900" s="164"/>
      <c r="DN900" s="164"/>
      <c r="DO900" s="164"/>
      <c r="DP900" s="164"/>
      <c r="DQ900" s="164"/>
      <c r="DR900" s="164"/>
      <c r="DS900" s="164"/>
      <c r="DT900" s="164"/>
      <c r="DU900" s="164"/>
      <c r="DV900" s="164"/>
      <c r="DW900" s="164"/>
      <c r="DX900" s="164"/>
      <c r="DY900" s="164"/>
      <c r="DZ900" s="164"/>
      <c r="EA900" s="164"/>
      <c r="EB900" s="164"/>
      <c r="EC900" s="164"/>
      <c r="ED900" s="164"/>
      <c r="EE900" s="164"/>
      <c r="EF900" s="164"/>
      <c r="EG900" s="164"/>
      <c r="EH900" s="164"/>
      <c r="EI900" s="164"/>
      <c r="EJ900" s="164"/>
      <c r="EK900" s="164"/>
      <c r="EL900" s="164"/>
      <c r="EM900" s="164"/>
      <c r="EN900" s="164"/>
      <c r="EO900" s="164"/>
      <c r="EP900" s="164"/>
      <c r="EQ900" s="164"/>
      <c r="ER900" s="164"/>
      <c r="ES900" s="164"/>
      <c r="ET900" s="164"/>
      <c r="EU900" s="164"/>
      <c r="EV900" s="164"/>
      <c r="EW900" s="164"/>
      <c r="EX900" s="164"/>
      <c r="EY900" s="164"/>
      <c r="EZ900" s="164"/>
      <c r="FA900" s="164"/>
      <c r="FB900" s="164"/>
      <c r="FC900" s="164"/>
      <c r="FD900" s="164"/>
      <c r="FE900" s="164"/>
      <c r="FF900" s="164"/>
      <c r="FG900" s="164"/>
      <c r="FH900" s="164"/>
      <c r="FI900" s="164"/>
      <c r="FJ900" s="164"/>
      <c r="FK900" s="164"/>
      <c r="FL900" s="164"/>
      <c r="FM900" s="164"/>
      <c r="FN900" s="164"/>
      <c r="FO900" s="164"/>
      <c r="FP900" s="164"/>
      <c r="FQ900" s="164"/>
      <c r="FR900" s="164"/>
      <c r="FS900" s="164"/>
      <c r="FT900" s="164"/>
      <c r="FU900" s="164"/>
      <c r="FV900" s="164"/>
      <c r="FW900" s="164"/>
      <c r="FX900" s="164"/>
      <c r="FY900" s="164"/>
      <c r="FZ900" s="164"/>
      <c r="GA900" s="164"/>
      <c r="GB900" s="164"/>
      <c r="GC900" s="164"/>
      <c r="GD900" s="164"/>
      <c r="GE900" s="164"/>
      <c r="GF900" s="164"/>
      <c r="GG900" s="164"/>
      <c r="GH900" s="164"/>
      <c r="GI900" s="164"/>
      <c r="GJ900" s="164"/>
      <c r="GK900" s="164"/>
      <c r="GL900" s="164"/>
      <c r="GM900" s="164"/>
      <c r="GN900" s="164"/>
      <c r="GO900" s="164"/>
      <c r="GP900" s="164"/>
      <c r="GQ900" s="164"/>
      <c r="GR900" s="164"/>
      <c r="GS900" s="164"/>
      <c r="GT900" s="164"/>
      <c r="GU900" s="164"/>
      <c r="GV900" s="164"/>
      <c r="GW900" s="164"/>
      <c r="GX900" s="164"/>
      <c r="GY900" s="164"/>
      <c r="GZ900" s="164"/>
      <c r="HA900" s="164"/>
      <c r="HB900" s="164"/>
      <c r="HC900" s="164"/>
      <c r="HD900" s="164"/>
      <c r="HE900" s="164"/>
      <c r="HF900" s="164"/>
      <c r="HG900" s="164"/>
      <c r="HH900" s="164"/>
      <c r="HI900" s="164"/>
      <c r="HJ900" s="164"/>
      <c r="HK900" s="164"/>
      <c r="HL900" s="164"/>
      <c r="HM900" s="164"/>
      <c r="HN900" s="164"/>
      <c r="HO900" s="164"/>
      <c r="HP900" s="164"/>
      <c r="HQ900" s="164"/>
    </row>
    <row r="901" spans="1:242">
      <c r="A901" s="127" t="s">
        <v>2797</v>
      </c>
      <c r="B901" s="128" t="s">
        <v>1836</v>
      </c>
      <c r="C901" s="181"/>
      <c r="D901" s="163">
        <f t="shared" si="708"/>
        <v>0</v>
      </c>
      <c r="E901" s="163">
        <f t="shared" si="708"/>
        <v>0</v>
      </c>
      <c r="F901" s="163">
        <f t="shared" si="708"/>
        <v>0</v>
      </c>
      <c r="G901" s="163">
        <f t="shared" si="708"/>
        <v>0</v>
      </c>
      <c r="H901" s="163">
        <f t="shared" si="708"/>
        <v>0</v>
      </c>
      <c r="I901" s="163">
        <f t="shared" si="708"/>
        <v>0</v>
      </c>
      <c r="J901" s="163">
        <f t="shared" si="708"/>
        <v>0</v>
      </c>
      <c r="K901" s="163">
        <f t="shared" si="708"/>
        <v>0</v>
      </c>
      <c r="L901" s="163">
        <f t="shared" si="708"/>
        <v>0</v>
      </c>
      <c r="M901" s="163">
        <f t="shared" si="708"/>
        <v>0</v>
      </c>
      <c r="N901" s="163">
        <f t="shared" si="708"/>
        <v>0</v>
      </c>
      <c r="O901" s="163">
        <f t="shared" si="708"/>
        <v>0</v>
      </c>
      <c r="P901" s="163">
        <f t="shared" si="708"/>
        <v>0</v>
      </c>
    </row>
    <row r="902" spans="1:242">
      <c r="A902" s="127" t="s">
        <v>2798</v>
      </c>
      <c r="B902" s="128" t="s">
        <v>165</v>
      </c>
      <c r="C902" s="181"/>
      <c r="D902" s="163">
        <f>D903+D916+D910</f>
        <v>0</v>
      </c>
      <c r="E902" s="163">
        <f t="shared" ref="E902:J902" si="711">E916+E925</f>
        <v>0</v>
      </c>
      <c r="F902" s="163">
        <f t="shared" si="711"/>
        <v>0</v>
      </c>
      <c r="G902" s="163">
        <f t="shared" si="711"/>
        <v>0</v>
      </c>
      <c r="H902" s="163">
        <f t="shared" si="711"/>
        <v>0</v>
      </c>
      <c r="I902" s="163">
        <f t="shared" si="711"/>
        <v>0</v>
      </c>
      <c r="J902" s="163">
        <f t="shared" si="711"/>
        <v>0</v>
      </c>
      <c r="K902" s="163">
        <f t="shared" ref="K902:P902" si="712">K916+K925</f>
        <v>0</v>
      </c>
      <c r="L902" s="163">
        <f t="shared" si="712"/>
        <v>0</v>
      </c>
      <c r="M902" s="163">
        <f t="shared" si="712"/>
        <v>0</v>
      </c>
      <c r="N902" s="163">
        <f t="shared" si="712"/>
        <v>0</v>
      </c>
      <c r="O902" s="163">
        <f t="shared" si="712"/>
        <v>0</v>
      </c>
      <c r="P902" s="163">
        <f t="shared" si="712"/>
        <v>0</v>
      </c>
    </row>
    <row r="903" spans="1:242" ht="22.5">
      <c r="A903" s="95" t="s">
        <v>2799</v>
      </c>
      <c r="B903" s="110" t="s">
        <v>2800</v>
      </c>
      <c r="C903" s="182"/>
      <c r="D903" s="163">
        <f t="shared" ref="D903:P903" si="713">D904</f>
        <v>0</v>
      </c>
      <c r="E903" s="163">
        <f t="shared" si="713"/>
        <v>0</v>
      </c>
      <c r="F903" s="163">
        <f t="shared" si="713"/>
        <v>0</v>
      </c>
      <c r="G903" s="163">
        <f t="shared" si="713"/>
        <v>0</v>
      </c>
      <c r="H903" s="163">
        <f t="shared" si="713"/>
        <v>0</v>
      </c>
      <c r="I903" s="163">
        <f t="shared" si="713"/>
        <v>0</v>
      </c>
      <c r="J903" s="163">
        <f t="shared" si="713"/>
        <v>0</v>
      </c>
      <c r="K903" s="163">
        <f t="shared" si="713"/>
        <v>0</v>
      </c>
      <c r="L903" s="163">
        <f t="shared" si="713"/>
        <v>0</v>
      </c>
      <c r="M903" s="163">
        <f t="shared" si="713"/>
        <v>0</v>
      </c>
      <c r="N903" s="163">
        <f t="shared" si="713"/>
        <v>0</v>
      </c>
      <c r="O903" s="163">
        <f t="shared" si="713"/>
        <v>0</v>
      </c>
      <c r="P903" s="163">
        <f t="shared" si="713"/>
        <v>0</v>
      </c>
    </row>
    <row r="904" spans="1:242">
      <c r="A904" s="127" t="s">
        <v>2801</v>
      </c>
      <c r="B904" s="128" t="s">
        <v>2802</v>
      </c>
      <c r="C904" s="181"/>
      <c r="D904" s="163">
        <f t="shared" ref="D904:I904" si="714">SUM(D906:D909)</f>
        <v>0</v>
      </c>
      <c r="E904" s="163">
        <f t="shared" si="714"/>
        <v>0</v>
      </c>
      <c r="F904" s="163">
        <f t="shared" si="714"/>
        <v>0</v>
      </c>
      <c r="G904" s="163">
        <f t="shared" si="714"/>
        <v>0</v>
      </c>
      <c r="H904" s="163">
        <f t="shared" si="714"/>
        <v>0</v>
      </c>
      <c r="I904" s="163">
        <f t="shared" si="714"/>
        <v>0</v>
      </c>
      <c r="J904" s="163">
        <f t="shared" ref="J904:P904" si="715">SUM(J906:J909)</f>
        <v>0</v>
      </c>
      <c r="K904" s="163">
        <f t="shared" si="715"/>
        <v>0</v>
      </c>
      <c r="L904" s="163">
        <f t="shared" si="715"/>
        <v>0</v>
      </c>
      <c r="M904" s="163">
        <f t="shared" si="715"/>
        <v>0</v>
      </c>
      <c r="N904" s="163">
        <f t="shared" si="715"/>
        <v>0</v>
      </c>
      <c r="O904" s="163">
        <f t="shared" si="715"/>
        <v>0</v>
      </c>
      <c r="P904" s="163">
        <f t="shared" si="715"/>
        <v>0</v>
      </c>
    </row>
    <row r="905" spans="1:242" ht="22.5">
      <c r="A905" s="159" t="s">
        <v>2803</v>
      </c>
      <c r="B905" s="128" t="s">
        <v>2804</v>
      </c>
      <c r="C905" s="181"/>
      <c r="D905" s="163">
        <f t="shared" ref="D905:J905" si="716">SUM(D906:D909)</f>
        <v>0</v>
      </c>
      <c r="E905" s="163">
        <f t="shared" si="716"/>
        <v>0</v>
      </c>
      <c r="F905" s="163">
        <f t="shared" si="716"/>
        <v>0</v>
      </c>
      <c r="G905" s="163">
        <f t="shared" si="716"/>
        <v>0</v>
      </c>
      <c r="H905" s="163">
        <f t="shared" si="716"/>
        <v>0</v>
      </c>
      <c r="I905" s="163">
        <f t="shared" si="716"/>
        <v>0</v>
      </c>
      <c r="J905" s="163">
        <f t="shared" si="716"/>
        <v>0</v>
      </c>
      <c r="K905" s="163">
        <f t="shared" ref="K905:P905" si="717">SUM(K906:K909)</f>
        <v>0</v>
      </c>
      <c r="L905" s="163">
        <f t="shared" si="717"/>
        <v>0</v>
      </c>
      <c r="M905" s="163">
        <f t="shared" si="717"/>
        <v>0</v>
      </c>
      <c r="N905" s="163">
        <f t="shared" si="717"/>
        <v>0</v>
      </c>
      <c r="O905" s="163">
        <f t="shared" si="717"/>
        <v>0</v>
      </c>
      <c r="P905" s="163">
        <f t="shared" si="717"/>
        <v>0</v>
      </c>
    </row>
    <row r="906" spans="1:242">
      <c r="A906" s="93" t="s">
        <v>2805</v>
      </c>
      <c r="B906" s="111" t="s">
        <v>1494</v>
      </c>
      <c r="C906" s="123" t="s">
        <v>173</v>
      </c>
      <c r="D906" s="56"/>
      <c r="E906" s="56"/>
      <c r="F906" s="56"/>
      <c r="G906" s="56"/>
      <c r="H906" s="56"/>
      <c r="I906" s="163"/>
      <c r="J906" s="163"/>
      <c r="K906" s="163"/>
      <c r="L906" s="163"/>
      <c r="M906" s="163"/>
      <c r="N906" s="163"/>
      <c r="O906" s="163"/>
      <c r="P906" s="58">
        <f t="shared" ref="P906:P909" si="718">SUM(D906:O906)</f>
        <v>0</v>
      </c>
    </row>
    <row r="907" spans="1:242">
      <c r="A907" s="93" t="s">
        <v>2806</v>
      </c>
      <c r="B907" s="111" t="s">
        <v>1496</v>
      </c>
      <c r="C907" s="123" t="s">
        <v>173</v>
      </c>
      <c r="D907" s="56"/>
      <c r="E907" s="56"/>
      <c r="F907" s="56"/>
      <c r="G907" s="56"/>
      <c r="H907" s="56"/>
      <c r="I907" s="163"/>
      <c r="J907" s="163"/>
      <c r="K907" s="163"/>
      <c r="L907" s="163"/>
      <c r="M907" s="163"/>
      <c r="N907" s="163"/>
      <c r="O907" s="163"/>
      <c r="P907" s="58">
        <f t="shared" si="718"/>
        <v>0</v>
      </c>
    </row>
    <row r="908" spans="1:242">
      <c r="A908" s="93" t="s">
        <v>2807</v>
      </c>
      <c r="B908" s="111" t="s">
        <v>1596</v>
      </c>
      <c r="C908" s="123" t="s">
        <v>173</v>
      </c>
      <c r="D908" s="56"/>
      <c r="E908" s="56"/>
      <c r="F908" s="56"/>
      <c r="G908" s="56"/>
      <c r="H908" s="56"/>
      <c r="I908" s="163"/>
      <c r="J908" s="163"/>
      <c r="K908" s="163"/>
      <c r="L908" s="163"/>
      <c r="M908" s="163"/>
      <c r="N908" s="163"/>
      <c r="O908" s="163"/>
      <c r="P908" s="58">
        <f t="shared" si="718"/>
        <v>0</v>
      </c>
    </row>
    <row r="909" spans="1:242">
      <c r="A909" s="93" t="s">
        <v>2808</v>
      </c>
      <c r="B909" s="111" t="s">
        <v>1500</v>
      </c>
      <c r="C909" s="123" t="s">
        <v>173</v>
      </c>
      <c r="D909" s="56"/>
      <c r="E909" s="56"/>
      <c r="F909" s="56"/>
      <c r="G909" s="56"/>
      <c r="H909" s="56"/>
      <c r="I909" s="163"/>
      <c r="J909" s="163"/>
      <c r="K909" s="163"/>
      <c r="L909" s="163"/>
      <c r="M909" s="163"/>
      <c r="N909" s="163"/>
      <c r="O909" s="163"/>
      <c r="P909" s="58">
        <f t="shared" si="718"/>
        <v>0</v>
      </c>
    </row>
    <row r="910" spans="1:242">
      <c r="A910" s="127" t="s">
        <v>2809</v>
      </c>
      <c r="B910" s="128" t="s">
        <v>2810</v>
      </c>
      <c r="C910" s="181"/>
      <c r="D910" s="56">
        <f t="shared" ref="D910:P911" si="719">D911</f>
        <v>0</v>
      </c>
      <c r="E910" s="56">
        <f t="shared" si="719"/>
        <v>0</v>
      </c>
      <c r="F910" s="56">
        <f t="shared" si="719"/>
        <v>0</v>
      </c>
      <c r="G910" s="56">
        <f t="shared" si="719"/>
        <v>0</v>
      </c>
      <c r="H910" s="56">
        <f t="shared" si="719"/>
        <v>0</v>
      </c>
      <c r="I910" s="56">
        <f t="shared" si="719"/>
        <v>0</v>
      </c>
      <c r="J910" s="56">
        <f t="shared" si="719"/>
        <v>0</v>
      </c>
      <c r="K910" s="56">
        <f t="shared" si="719"/>
        <v>0</v>
      </c>
      <c r="L910" s="56">
        <f t="shared" si="719"/>
        <v>0</v>
      </c>
      <c r="M910" s="56">
        <f t="shared" si="719"/>
        <v>0</v>
      </c>
      <c r="N910" s="56">
        <f t="shared" si="719"/>
        <v>0</v>
      </c>
      <c r="O910" s="56">
        <f t="shared" si="719"/>
        <v>0</v>
      </c>
      <c r="P910" s="56">
        <f t="shared" si="719"/>
        <v>0</v>
      </c>
    </row>
    <row r="911" spans="1:242" ht="22.5">
      <c r="A911" s="159" t="s">
        <v>2811</v>
      </c>
      <c r="B911" s="128" t="s">
        <v>2812</v>
      </c>
      <c r="C911" s="181"/>
      <c r="D911" s="163">
        <f t="shared" si="719"/>
        <v>0</v>
      </c>
      <c r="E911" s="163">
        <f t="shared" si="719"/>
        <v>0</v>
      </c>
      <c r="F911" s="163">
        <f t="shared" si="719"/>
        <v>0</v>
      </c>
      <c r="G911" s="163">
        <f t="shared" si="719"/>
        <v>0</v>
      </c>
      <c r="H911" s="163">
        <f t="shared" si="719"/>
        <v>0</v>
      </c>
      <c r="I911" s="163">
        <f t="shared" si="719"/>
        <v>0</v>
      </c>
      <c r="J911" s="163">
        <f t="shared" si="719"/>
        <v>0</v>
      </c>
      <c r="K911" s="163">
        <f t="shared" si="719"/>
        <v>0</v>
      </c>
      <c r="L911" s="163">
        <f t="shared" si="719"/>
        <v>0</v>
      </c>
      <c r="M911" s="163">
        <f t="shared" si="719"/>
        <v>0</v>
      </c>
      <c r="N911" s="163">
        <f t="shared" si="719"/>
        <v>0</v>
      </c>
      <c r="O911" s="163">
        <f t="shared" si="719"/>
        <v>0</v>
      </c>
      <c r="P911" s="163">
        <f t="shared" si="719"/>
        <v>0</v>
      </c>
    </row>
    <row r="912" spans="1:242" ht="22.5">
      <c r="A912" s="95" t="s">
        <v>2813</v>
      </c>
      <c r="B912" s="110" t="s">
        <v>2814</v>
      </c>
      <c r="C912" s="182"/>
      <c r="D912" s="163">
        <f t="shared" ref="D912:J912" si="720">SUM(D913:D915)</f>
        <v>0</v>
      </c>
      <c r="E912" s="163">
        <f t="shared" si="720"/>
        <v>0</v>
      </c>
      <c r="F912" s="163">
        <f t="shared" si="720"/>
        <v>0</v>
      </c>
      <c r="G912" s="163">
        <f t="shared" si="720"/>
        <v>0</v>
      </c>
      <c r="H912" s="163">
        <f t="shared" si="720"/>
        <v>0</v>
      </c>
      <c r="I912" s="163">
        <f t="shared" si="720"/>
        <v>0</v>
      </c>
      <c r="J912" s="163">
        <f t="shared" si="720"/>
        <v>0</v>
      </c>
      <c r="K912" s="163">
        <f t="shared" ref="K912:P912" si="721">SUM(K913:K915)</f>
        <v>0</v>
      </c>
      <c r="L912" s="163">
        <f t="shared" si="721"/>
        <v>0</v>
      </c>
      <c r="M912" s="163">
        <f t="shared" si="721"/>
        <v>0</v>
      </c>
      <c r="N912" s="163">
        <f t="shared" si="721"/>
        <v>0</v>
      </c>
      <c r="O912" s="163">
        <f t="shared" si="721"/>
        <v>0</v>
      </c>
      <c r="P912" s="163">
        <f t="shared" si="721"/>
        <v>0</v>
      </c>
    </row>
    <row r="913" spans="1:16" ht="18">
      <c r="A913" s="93" t="s">
        <v>2815</v>
      </c>
      <c r="B913" s="111" t="s">
        <v>1488</v>
      </c>
      <c r="C913" s="123" t="s">
        <v>173</v>
      </c>
      <c r="D913" s="56"/>
      <c r="E913" s="56"/>
      <c r="F913" s="56"/>
      <c r="G913" s="56"/>
      <c r="H913" s="56"/>
      <c r="I913" s="163"/>
      <c r="J913" s="163"/>
      <c r="K913" s="163"/>
      <c r="L913" s="163"/>
      <c r="M913" s="163"/>
      <c r="N913" s="163"/>
      <c r="O913" s="163"/>
      <c r="P913" s="163"/>
    </row>
    <row r="914" spans="1:16" ht="18">
      <c r="A914" s="93" t="s">
        <v>2816</v>
      </c>
      <c r="B914" s="111" t="s">
        <v>2817</v>
      </c>
      <c r="C914" s="123" t="s">
        <v>173</v>
      </c>
      <c r="D914" s="56"/>
      <c r="E914" s="56"/>
      <c r="F914" s="56"/>
      <c r="G914" s="56"/>
      <c r="H914" s="56"/>
      <c r="I914" s="163"/>
      <c r="J914" s="163"/>
      <c r="K914" s="163"/>
      <c r="L914" s="163"/>
      <c r="M914" s="163"/>
      <c r="N914" s="163"/>
      <c r="O914" s="163"/>
      <c r="P914" s="163"/>
    </row>
    <row r="915" spans="1:16" ht="18">
      <c r="A915" s="93" t="s">
        <v>2818</v>
      </c>
      <c r="B915" s="111" t="s">
        <v>2819</v>
      </c>
      <c r="C915" s="123" t="s">
        <v>173</v>
      </c>
      <c r="D915" s="56"/>
      <c r="E915" s="56"/>
      <c r="F915" s="56"/>
      <c r="G915" s="56"/>
      <c r="H915" s="56"/>
      <c r="I915" s="163"/>
      <c r="J915" s="163"/>
      <c r="K915" s="163"/>
      <c r="L915" s="163"/>
      <c r="M915" s="163"/>
      <c r="N915" s="163"/>
      <c r="O915" s="163"/>
      <c r="P915" s="163"/>
    </row>
    <row r="916" spans="1:16">
      <c r="A916" s="93" t="s">
        <v>2820</v>
      </c>
      <c r="B916" s="111" t="s">
        <v>2821</v>
      </c>
      <c r="C916" s="123"/>
      <c r="D916" s="163">
        <f>D917</f>
        <v>0</v>
      </c>
      <c r="E916" s="163">
        <f t="shared" ref="E916:J916" si="722">E917+E918</f>
        <v>0</v>
      </c>
      <c r="F916" s="163">
        <f t="shared" si="722"/>
        <v>0</v>
      </c>
      <c r="G916" s="163">
        <f t="shared" si="722"/>
        <v>0</v>
      </c>
      <c r="H916" s="163">
        <f t="shared" si="722"/>
        <v>0</v>
      </c>
      <c r="I916" s="163">
        <f t="shared" si="722"/>
        <v>0</v>
      </c>
      <c r="J916" s="163">
        <f t="shared" si="722"/>
        <v>0</v>
      </c>
      <c r="K916" s="163">
        <f t="shared" ref="K916:P916" si="723">K917+K918</f>
        <v>0</v>
      </c>
      <c r="L916" s="163">
        <f t="shared" si="723"/>
        <v>0</v>
      </c>
      <c r="M916" s="163">
        <f t="shared" si="723"/>
        <v>0</v>
      </c>
      <c r="N916" s="163">
        <f t="shared" si="723"/>
        <v>0</v>
      </c>
      <c r="O916" s="163">
        <f t="shared" si="723"/>
        <v>0</v>
      </c>
      <c r="P916" s="163">
        <f t="shared" si="723"/>
        <v>0</v>
      </c>
    </row>
    <row r="917" spans="1:16" ht="22.5">
      <c r="A917" s="159" t="s">
        <v>2822</v>
      </c>
      <c r="B917" s="128" t="s">
        <v>1858</v>
      </c>
      <c r="C917" s="123"/>
      <c r="D917" s="163">
        <f t="shared" ref="D917:J917" si="724">D940</f>
        <v>0</v>
      </c>
      <c r="E917" s="163">
        <f t="shared" si="724"/>
        <v>0</v>
      </c>
      <c r="F917" s="163">
        <f t="shared" si="724"/>
        <v>0</v>
      </c>
      <c r="G917" s="163">
        <f t="shared" si="724"/>
        <v>0</v>
      </c>
      <c r="H917" s="163">
        <f t="shared" si="724"/>
        <v>0</v>
      </c>
      <c r="I917" s="163">
        <f t="shared" si="724"/>
        <v>0</v>
      </c>
      <c r="J917" s="163">
        <f t="shared" si="724"/>
        <v>0</v>
      </c>
      <c r="K917" s="163">
        <f t="shared" ref="K917:P917" si="725">K940</f>
        <v>0</v>
      </c>
      <c r="L917" s="163">
        <f t="shared" si="725"/>
        <v>0</v>
      </c>
      <c r="M917" s="163">
        <f t="shared" si="725"/>
        <v>0</v>
      </c>
      <c r="N917" s="163">
        <f t="shared" si="725"/>
        <v>0</v>
      </c>
      <c r="O917" s="163">
        <f t="shared" si="725"/>
        <v>0</v>
      </c>
      <c r="P917" s="163">
        <f t="shared" si="725"/>
        <v>0</v>
      </c>
    </row>
    <row r="918" spans="1:16" ht="22.5">
      <c r="A918" s="95" t="s">
        <v>3013</v>
      </c>
      <c r="B918" s="110" t="s">
        <v>1873</v>
      </c>
      <c r="C918" s="123"/>
      <c r="D918" s="163"/>
      <c r="E918" s="163">
        <f>E919</f>
        <v>0</v>
      </c>
      <c r="F918" s="163">
        <f t="shared" ref="F918:P919" si="726">F919</f>
        <v>0</v>
      </c>
      <c r="G918" s="163">
        <f t="shared" si="726"/>
        <v>0</v>
      </c>
      <c r="H918" s="163">
        <f t="shared" si="726"/>
        <v>0</v>
      </c>
      <c r="I918" s="163">
        <f t="shared" si="726"/>
        <v>0</v>
      </c>
      <c r="J918" s="163">
        <f t="shared" si="726"/>
        <v>0</v>
      </c>
      <c r="K918" s="163">
        <f t="shared" si="726"/>
        <v>0</v>
      </c>
      <c r="L918" s="163">
        <f t="shared" si="726"/>
        <v>0</v>
      </c>
      <c r="M918" s="163">
        <f t="shared" si="726"/>
        <v>0</v>
      </c>
      <c r="N918" s="163">
        <f t="shared" si="726"/>
        <v>0</v>
      </c>
      <c r="O918" s="163">
        <f t="shared" si="726"/>
        <v>0</v>
      </c>
      <c r="P918" s="163">
        <f t="shared" si="726"/>
        <v>0</v>
      </c>
    </row>
    <row r="919" spans="1:16">
      <c r="A919" s="95" t="s">
        <v>3014</v>
      </c>
      <c r="B919" s="110" t="s">
        <v>3012</v>
      </c>
      <c r="C919" s="123"/>
      <c r="D919" s="163"/>
      <c r="E919" s="163">
        <f>E920</f>
        <v>0</v>
      </c>
      <c r="F919" s="163">
        <f t="shared" si="726"/>
        <v>0</v>
      </c>
      <c r="G919" s="163">
        <f t="shared" si="726"/>
        <v>0</v>
      </c>
      <c r="H919" s="163">
        <f t="shared" si="726"/>
        <v>0</v>
      </c>
      <c r="I919" s="163">
        <f t="shared" si="726"/>
        <v>0</v>
      </c>
      <c r="J919" s="163">
        <f t="shared" si="726"/>
        <v>0</v>
      </c>
      <c r="K919" s="163">
        <f t="shared" si="726"/>
        <v>0</v>
      </c>
      <c r="L919" s="163">
        <f t="shared" si="726"/>
        <v>0</v>
      </c>
      <c r="M919" s="163">
        <f t="shared" si="726"/>
        <v>0</v>
      </c>
      <c r="N919" s="163">
        <f t="shared" si="726"/>
        <v>0</v>
      </c>
      <c r="O919" s="163">
        <f t="shared" si="726"/>
        <v>0</v>
      </c>
      <c r="P919" s="163">
        <f t="shared" si="726"/>
        <v>0</v>
      </c>
    </row>
    <row r="920" spans="1:16">
      <c r="A920" s="95" t="s">
        <v>3015</v>
      </c>
      <c r="B920" s="110" t="s">
        <v>1875</v>
      </c>
      <c r="C920" s="123"/>
      <c r="D920" s="163"/>
      <c r="E920" s="163">
        <f t="shared" ref="E920:J920" si="727">SUM(E921:E924)</f>
        <v>0</v>
      </c>
      <c r="F920" s="163">
        <f t="shared" si="727"/>
        <v>0</v>
      </c>
      <c r="G920" s="163">
        <f t="shared" si="727"/>
        <v>0</v>
      </c>
      <c r="H920" s="163">
        <f t="shared" si="727"/>
        <v>0</v>
      </c>
      <c r="I920" s="163">
        <f t="shared" si="727"/>
        <v>0</v>
      </c>
      <c r="J920" s="163">
        <f t="shared" si="727"/>
        <v>0</v>
      </c>
      <c r="K920" s="163">
        <f t="shared" ref="K920:P920" si="728">SUM(K921:K924)</f>
        <v>0</v>
      </c>
      <c r="L920" s="163">
        <f t="shared" si="728"/>
        <v>0</v>
      </c>
      <c r="M920" s="163">
        <f t="shared" si="728"/>
        <v>0</v>
      </c>
      <c r="N920" s="163">
        <f t="shared" si="728"/>
        <v>0</v>
      </c>
      <c r="O920" s="163">
        <f t="shared" si="728"/>
        <v>0</v>
      </c>
      <c r="P920" s="163">
        <f t="shared" si="728"/>
        <v>0</v>
      </c>
    </row>
    <row r="921" spans="1:16">
      <c r="A921" s="93" t="s">
        <v>3016</v>
      </c>
      <c r="B921" s="111" t="s">
        <v>1494</v>
      </c>
      <c r="C921" s="123" t="s">
        <v>173</v>
      </c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</row>
    <row r="922" spans="1:16">
      <c r="A922" s="93" t="s">
        <v>3017</v>
      </c>
      <c r="B922" s="111" t="s">
        <v>1496</v>
      </c>
      <c r="C922" s="123" t="s">
        <v>173</v>
      </c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</row>
    <row r="923" spans="1:16">
      <c r="A923" s="93" t="s">
        <v>3018</v>
      </c>
      <c r="B923" s="111" t="s">
        <v>1596</v>
      </c>
      <c r="C923" s="123" t="s">
        <v>173</v>
      </c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</row>
    <row r="924" spans="1:16">
      <c r="A924" s="93" t="s">
        <v>3019</v>
      </c>
      <c r="B924" s="111" t="s">
        <v>1500</v>
      </c>
      <c r="C924" s="123" t="s">
        <v>173</v>
      </c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</row>
    <row r="925" spans="1:16">
      <c r="A925" s="127" t="s">
        <v>3049</v>
      </c>
      <c r="B925" s="128" t="s">
        <v>216</v>
      </c>
      <c r="C925" s="181"/>
      <c r="D925" s="163"/>
      <c r="E925" s="163">
        <f>E926</f>
        <v>0</v>
      </c>
      <c r="F925" s="163">
        <f t="shared" ref="F925:P928" si="729">F926</f>
        <v>0</v>
      </c>
      <c r="G925" s="163">
        <f t="shared" si="729"/>
        <v>0</v>
      </c>
      <c r="H925" s="163">
        <f t="shared" si="729"/>
        <v>0</v>
      </c>
      <c r="I925" s="163">
        <f t="shared" si="729"/>
        <v>0</v>
      </c>
      <c r="J925" s="163">
        <f t="shared" si="729"/>
        <v>0</v>
      </c>
      <c r="K925" s="163">
        <f t="shared" si="729"/>
        <v>0</v>
      </c>
      <c r="L925" s="163">
        <f t="shared" si="729"/>
        <v>0</v>
      </c>
      <c r="M925" s="163">
        <f t="shared" si="729"/>
        <v>0</v>
      </c>
      <c r="N925" s="163">
        <f t="shared" si="729"/>
        <v>0</v>
      </c>
      <c r="O925" s="163">
        <f t="shared" si="729"/>
        <v>0</v>
      </c>
      <c r="P925" s="163">
        <f t="shared" si="729"/>
        <v>0</v>
      </c>
    </row>
    <row r="926" spans="1:16">
      <c r="A926" s="127" t="s">
        <v>3050</v>
      </c>
      <c r="B926" s="128" t="s">
        <v>3051</v>
      </c>
      <c r="C926" s="181"/>
      <c r="D926" s="163"/>
      <c r="E926" s="163">
        <f>E927</f>
        <v>0</v>
      </c>
      <c r="F926" s="163">
        <f t="shared" si="729"/>
        <v>0</v>
      </c>
      <c r="G926" s="163">
        <f t="shared" si="729"/>
        <v>0</v>
      </c>
      <c r="H926" s="163">
        <f t="shared" si="729"/>
        <v>0</v>
      </c>
      <c r="I926" s="163">
        <f t="shared" si="729"/>
        <v>0</v>
      </c>
      <c r="J926" s="163">
        <f t="shared" si="729"/>
        <v>0</v>
      </c>
      <c r="K926" s="163">
        <f t="shared" si="729"/>
        <v>0</v>
      </c>
      <c r="L926" s="163">
        <f t="shared" si="729"/>
        <v>0</v>
      </c>
      <c r="M926" s="163">
        <f t="shared" si="729"/>
        <v>0</v>
      </c>
      <c r="N926" s="163">
        <f t="shared" si="729"/>
        <v>0</v>
      </c>
      <c r="O926" s="163">
        <f t="shared" si="729"/>
        <v>0</v>
      </c>
      <c r="P926" s="163">
        <f t="shared" si="729"/>
        <v>0</v>
      </c>
    </row>
    <row r="927" spans="1:16">
      <c r="A927" s="127" t="s">
        <v>3052</v>
      </c>
      <c r="B927" s="128" t="s">
        <v>3051</v>
      </c>
      <c r="C927" s="181"/>
      <c r="D927" s="163"/>
      <c r="E927" s="163">
        <f>E928</f>
        <v>0</v>
      </c>
      <c r="F927" s="163">
        <f t="shared" si="729"/>
        <v>0</v>
      </c>
      <c r="G927" s="163">
        <f t="shared" si="729"/>
        <v>0</v>
      </c>
      <c r="H927" s="163">
        <f t="shared" si="729"/>
        <v>0</v>
      </c>
      <c r="I927" s="163">
        <f t="shared" si="729"/>
        <v>0</v>
      </c>
      <c r="J927" s="163">
        <f t="shared" si="729"/>
        <v>0</v>
      </c>
      <c r="K927" s="163">
        <f t="shared" si="729"/>
        <v>0</v>
      </c>
      <c r="L927" s="163">
        <f t="shared" si="729"/>
        <v>0</v>
      </c>
      <c r="M927" s="163">
        <f t="shared" si="729"/>
        <v>0</v>
      </c>
      <c r="N927" s="163">
        <f t="shared" si="729"/>
        <v>0</v>
      </c>
      <c r="O927" s="163">
        <f t="shared" si="729"/>
        <v>0</v>
      </c>
      <c r="P927" s="163">
        <f t="shared" si="729"/>
        <v>0</v>
      </c>
    </row>
    <row r="928" spans="1:16">
      <c r="A928" s="127" t="s">
        <v>3053</v>
      </c>
      <c r="B928" s="128" t="s">
        <v>3054</v>
      </c>
      <c r="C928" s="182"/>
      <c r="D928" s="163"/>
      <c r="E928" s="163">
        <f>E929</f>
        <v>0</v>
      </c>
      <c r="F928" s="163">
        <f t="shared" si="729"/>
        <v>0</v>
      </c>
      <c r="G928" s="163">
        <f t="shared" si="729"/>
        <v>0</v>
      </c>
      <c r="H928" s="163">
        <f t="shared" si="729"/>
        <v>0</v>
      </c>
      <c r="I928" s="163">
        <f t="shared" si="729"/>
        <v>0</v>
      </c>
      <c r="J928" s="163">
        <f t="shared" si="729"/>
        <v>0</v>
      </c>
      <c r="K928" s="163">
        <f t="shared" si="729"/>
        <v>0</v>
      </c>
      <c r="L928" s="163">
        <f t="shared" si="729"/>
        <v>0</v>
      </c>
      <c r="M928" s="163">
        <f t="shared" si="729"/>
        <v>0</v>
      </c>
      <c r="N928" s="163">
        <f t="shared" si="729"/>
        <v>0</v>
      </c>
      <c r="O928" s="163">
        <f t="shared" si="729"/>
        <v>0</v>
      </c>
      <c r="P928" s="163">
        <f t="shared" si="729"/>
        <v>0</v>
      </c>
    </row>
    <row r="929" spans="1:16">
      <c r="A929" s="159" t="s">
        <v>3055</v>
      </c>
      <c r="B929" s="110" t="s">
        <v>3056</v>
      </c>
      <c r="C929" s="182"/>
      <c r="D929" s="163"/>
      <c r="E929" s="163">
        <f t="shared" ref="E929:J929" si="730">SUM(E930:E932)</f>
        <v>0</v>
      </c>
      <c r="F929" s="163">
        <f t="shared" si="730"/>
        <v>0</v>
      </c>
      <c r="G929" s="163">
        <f t="shared" si="730"/>
        <v>0</v>
      </c>
      <c r="H929" s="163">
        <f t="shared" si="730"/>
        <v>0</v>
      </c>
      <c r="I929" s="163">
        <f t="shared" si="730"/>
        <v>0</v>
      </c>
      <c r="J929" s="163">
        <f t="shared" si="730"/>
        <v>0</v>
      </c>
      <c r="K929" s="163">
        <f t="shared" ref="K929:P929" si="731">SUM(K930:K932)</f>
        <v>0</v>
      </c>
      <c r="L929" s="163">
        <f t="shared" si="731"/>
        <v>0</v>
      </c>
      <c r="M929" s="163">
        <f t="shared" si="731"/>
        <v>0</v>
      </c>
      <c r="N929" s="163">
        <f t="shared" si="731"/>
        <v>0</v>
      </c>
      <c r="O929" s="163">
        <f t="shared" si="731"/>
        <v>0</v>
      </c>
      <c r="P929" s="163">
        <f t="shared" si="731"/>
        <v>0</v>
      </c>
    </row>
    <row r="930" spans="1:16">
      <c r="A930" s="93" t="s">
        <v>3057</v>
      </c>
      <c r="B930" s="111" t="s">
        <v>3058</v>
      </c>
      <c r="C930" s="123" t="s">
        <v>173</v>
      </c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</row>
    <row r="931" spans="1:16">
      <c r="A931" s="93" t="s">
        <v>3059</v>
      </c>
      <c r="B931" s="111" t="s">
        <v>3061</v>
      </c>
      <c r="C931" s="123" t="s">
        <v>173</v>
      </c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</row>
    <row r="932" spans="1:16">
      <c r="A932" s="93" t="s">
        <v>3060</v>
      </c>
      <c r="B932" s="111" t="s">
        <v>3062</v>
      </c>
      <c r="C932" s="123" t="s">
        <v>173</v>
      </c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</row>
    <row r="933" spans="1:16">
      <c r="A933" s="127" t="s">
        <v>2947</v>
      </c>
      <c r="B933" s="128" t="s">
        <v>2451</v>
      </c>
      <c r="C933" s="181"/>
      <c r="D933" s="163"/>
      <c r="E933" s="56">
        <f>E934</f>
        <v>0</v>
      </c>
      <c r="F933" s="56">
        <f t="shared" ref="F933:P936" si="732">F934</f>
        <v>0</v>
      </c>
      <c r="G933" s="56">
        <f t="shared" si="732"/>
        <v>0</v>
      </c>
      <c r="H933" s="56">
        <f t="shared" si="732"/>
        <v>0</v>
      </c>
      <c r="I933" s="56">
        <f t="shared" si="732"/>
        <v>0</v>
      </c>
      <c r="J933" s="56">
        <f t="shared" si="732"/>
        <v>0</v>
      </c>
      <c r="K933" s="56">
        <f t="shared" si="732"/>
        <v>0</v>
      </c>
      <c r="L933" s="56">
        <f t="shared" si="732"/>
        <v>0</v>
      </c>
      <c r="M933" s="56">
        <f t="shared" si="732"/>
        <v>0</v>
      </c>
      <c r="N933" s="56">
        <f t="shared" si="732"/>
        <v>0</v>
      </c>
      <c r="O933" s="56">
        <f t="shared" si="732"/>
        <v>0</v>
      </c>
      <c r="P933" s="56">
        <f t="shared" si="732"/>
        <v>0</v>
      </c>
    </row>
    <row r="934" spans="1:16">
      <c r="A934" s="127" t="s">
        <v>2948</v>
      </c>
      <c r="B934" s="128" t="s">
        <v>2612</v>
      </c>
      <c r="C934" s="181"/>
      <c r="D934" s="163"/>
      <c r="E934" s="56">
        <f>E935</f>
        <v>0</v>
      </c>
      <c r="F934" s="56">
        <f t="shared" si="732"/>
        <v>0</v>
      </c>
      <c r="G934" s="56">
        <f t="shared" si="732"/>
        <v>0</v>
      </c>
      <c r="H934" s="56">
        <f t="shared" si="732"/>
        <v>0</v>
      </c>
      <c r="I934" s="56">
        <f t="shared" si="732"/>
        <v>0</v>
      </c>
      <c r="J934" s="56">
        <f t="shared" si="732"/>
        <v>0</v>
      </c>
      <c r="K934" s="56">
        <f t="shared" si="732"/>
        <v>0</v>
      </c>
      <c r="L934" s="56">
        <f t="shared" si="732"/>
        <v>0</v>
      </c>
      <c r="M934" s="56">
        <f t="shared" si="732"/>
        <v>0</v>
      </c>
      <c r="N934" s="56">
        <f t="shared" si="732"/>
        <v>0</v>
      </c>
      <c r="O934" s="56">
        <f t="shared" si="732"/>
        <v>0</v>
      </c>
      <c r="P934" s="56">
        <f t="shared" si="732"/>
        <v>0</v>
      </c>
    </row>
    <row r="935" spans="1:16" ht="22.5">
      <c r="A935" s="127" t="s">
        <v>2949</v>
      </c>
      <c r="B935" s="128" t="s">
        <v>2950</v>
      </c>
      <c r="C935" s="181"/>
      <c r="D935" s="163"/>
      <c r="E935" s="56">
        <f>E936</f>
        <v>0</v>
      </c>
      <c r="F935" s="56">
        <f t="shared" si="732"/>
        <v>0</v>
      </c>
      <c r="G935" s="56">
        <f t="shared" si="732"/>
        <v>0</v>
      </c>
      <c r="H935" s="56">
        <f t="shared" si="732"/>
        <v>0</v>
      </c>
      <c r="I935" s="56">
        <f t="shared" si="732"/>
        <v>0</v>
      </c>
      <c r="J935" s="56">
        <f t="shared" si="732"/>
        <v>0</v>
      </c>
      <c r="K935" s="56">
        <f t="shared" si="732"/>
        <v>0</v>
      </c>
      <c r="L935" s="56">
        <f t="shared" si="732"/>
        <v>0</v>
      </c>
      <c r="M935" s="56">
        <f t="shared" si="732"/>
        <v>0</v>
      </c>
      <c r="N935" s="56">
        <f t="shared" si="732"/>
        <v>0</v>
      </c>
      <c r="O935" s="56">
        <f t="shared" si="732"/>
        <v>0</v>
      </c>
      <c r="P935" s="56">
        <f t="shared" si="732"/>
        <v>0</v>
      </c>
    </row>
    <row r="936" spans="1:16" ht="15" customHeight="1">
      <c r="A936" s="159" t="s">
        <v>2951</v>
      </c>
      <c r="B936" s="174" t="s">
        <v>2950</v>
      </c>
      <c r="C936" s="123"/>
      <c r="D936" s="163"/>
      <c r="E936" s="56">
        <f>E937</f>
        <v>0</v>
      </c>
      <c r="F936" s="56">
        <f t="shared" si="732"/>
        <v>0</v>
      </c>
      <c r="G936" s="56">
        <f t="shared" si="732"/>
        <v>0</v>
      </c>
      <c r="H936" s="56">
        <f t="shared" si="732"/>
        <v>0</v>
      </c>
      <c r="I936" s="56">
        <f t="shared" si="732"/>
        <v>0</v>
      </c>
      <c r="J936" s="56">
        <f t="shared" si="732"/>
        <v>0</v>
      </c>
      <c r="K936" s="56">
        <f t="shared" si="732"/>
        <v>0</v>
      </c>
      <c r="L936" s="56">
        <f t="shared" si="732"/>
        <v>0</v>
      </c>
      <c r="M936" s="56">
        <f t="shared" si="732"/>
        <v>0</v>
      </c>
      <c r="N936" s="56">
        <f t="shared" si="732"/>
        <v>0</v>
      </c>
      <c r="O936" s="56">
        <f t="shared" si="732"/>
        <v>0</v>
      </c>
      <c r="P936" s="56">
        <f t="shared" si="732"/>
        <v>0</v>
      </c>
    </row>
    <row r="937" spans="1:16" ht="22.5">
      <c r="A937" s="159" t="s">
        <v>2952</v>
      </c>
      <c r="B937" s="174" t="s">
        <v>2953</v>
      </c>
      <c r="C937" s="123"/>
      <c r="D937" s="163"/>
      <c r="E937" s="56">
        <f t="shared" ref="E937:J937" si="733">SUM(E938:E939)</f>
        <v>0</v>
      </c>
      <c r="F937" s="56">
        <f t="shared" si="733"/>
        <v>0</v>
      </c>
      <c r="G937" s="56">
        <f t="shared" si="733"/>
        <v>0</v>
      </c>
      <c r="H937" s="56">
        <f t="shared" si="733"/>
        <v>0</v>
      </c>
      <c r="I937" s="56">
        <f t="shared" si="733"/>
        <v>0</v>
      </c>
      <c r="J937" s="56">
        <f t="shared" si="733"/>
        <v>0</v>
      </c>
      <c r="K937" s="56">
        <f t="shared" ref="K937:P937" si="734">SUM(K938:K939)</f>
        <v>0</v>
      </c>
      <c r="L937" s="56">
        <f t="shared" si="734"/>
        <v>0</v>
      </c>
      <c r="M937" s="56">
        <f t="shared" si="734"/>
        <v>0</v>
      </c>
      <c r="N937" s="56">
        <f t="shared" si="734"/>
        <v>0</v>
      </c>
      <c r="O937" s="56">
        <f t="shared" si="734"/>
        <v>0</v>
      </c>
      <c r="P937" s="56">
        <f t="shared" si="734"/>
        <v>0</v>
      </c>
    </row>
    <row r="938" spans="1:16">
      <c r="A938" s="93" t="s">
        <v>2954</v>
      </c>
      <c r="B938" s="111" t="s">
        <v>2955</v>
      </c>
      <c r="C938" s="123" t="s">
        <v>173</v>
      </c>
      <c r="D938" s="163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</row>
    <row r="939" spans="1:16">
      <c r="A939" s="93" t="s">
        <v>2956</v>
      </c>
      <c r="B939" s="111" t="s">
        <v>2957</v>
      </c>
      <c r="C939" s="123" t="s">
        <v>173</v>
      </c>
      <c r="D939" s="163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</row>
    <row r="940" spans="1:16" ht="18">
      <c r="A940" s="93" t="s">
        <v>2823</v>
      </c>
      <c r="B940" s="111" t="s">
        <v>1502</v>
      </c>
      <c r="C940" s="123"/>
      <c r="D940" s="163">
        <f>D941</f>
        <v>0</v>
      </c>
      <c r="E940" s="163"/>
      <c r="F940" s="163"/>
      <c r="G940" s="163"/>
      <c r="H940" s="163"/>
      <c r="I940" s="163"/>
      <c r="J940" s="163"/>
      <c r="K940" s="163"/>
      <c r="L940" s="163"/>
      <c r="M940" s="163"/>
      <c r="N940" s="163"/>
      <c r="O940" s="163"/>
      <c r="P940" s="163"/>
    </row>
    <row r="941" spans="1:16">
      <c r="A941" s="93" t="s">
        <v>2824</v>
      </c>
      <c r="B941" s="111" t="s">
        <v>2825</v>
      </c>
      <c r="C941" s="123"/>
      <c r="D941" s="163">
        <f>D942+D943</f>
        <v>0</v>
      </c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</row>
    <row r="942" spans="1:16" ht="18">
      <c r="A942" s="93" t="s">
        <v>2826</v>
      </c>
      <c r="B942" s="111" t="s">
        <v>1504</v>
      </c>
      <c r="C942" s="123" t="s">
        <v>173</v>
      </c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</row>
    <row r="943" spans="1:16">
      <c r="A943" s="93" t="s">
        <v>2827</v>
      </c>
      <c r="B943" s="111" t="s">
        <v>1506</v>
      </c>
      <c r="C943" s="123" t="s">
        <v>173</v>
      </c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</row>
    <row r="944" spans="1:16">
      <c r="A944" s="93"/>
      <c r="B944" s="111"/>
      <c r="C944" s="123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</row>
    <row r="945" spans="1:242" s="167" customFormat="1" ht="11.25">
      <c r="A945" s="119" t="s">
        <v>1507</v>
      </c>
      <c r="B945" s="129" t="s">
        <v>1597</v>
      </c>
      <c r="C945" s="180"/>
      <c r="D945" s="118">
        <f t="shared" ref="D945:J945" si="735">SUM(D946:D951)</f>
        <v>-5134081.3400000008</v>
      </c>
      <c r="E945" s="118">
        <f t="shared" si="735"/>
        <v>-4469924.9400000004</v>
      </c>
      <c r="F945" s="118">
        <f t="shared" si="735"/>
        <v>-4472197.5</v>
      </c>
      <c r="G945" s="118">
        <f t="shared" si="735"/>
        <v>-5213371.1399999997</v>
      </c>
      <c r="H945" s="118">
        <f t="shared" si="735"/>
        <v>-4665180.82</v>
      </c>
      <c r="I945" s="118">
        <f t="shared" si="735"/>
        <v>0</v>
      </c>
      <c r="J945" s="118">
        <f t="shared" si="735"/>
        <v>0</v>
      </c>
      <c r="K945" s="118">
        <f t="shared" ref="K945:P945" si="736">SUM(K946:K951)</f>
        <v>0</v>
      </c>
      <c r="L945" s="118">
        <f t="shared" si="736"/>
        <v>0</v>
      </c>
      <c r="M945" s="118">
        <f t="shared" si="736"/>
        <v>0</v>
      </c>
      <c r="N945" s="118">
        <f t="shared" si="736"/>
        <v>0</v>
      </c>
      <c r="O945" s="118">
        <f t="shared" si="736"/>
        <v>0</v>
      </c>
      <c r="P945" s="118">
        <f t="shared" si="736"/>
        <v>-23954755.740000006</v>
      </c>
      <c r="HR945" s="168"/>
      <c r="HS945" s="168"/>
      <c r="HT945" s="168"/>
      <c r="HU945" s="168"/>
      <c r="HV945" s="168"/>
      <c r="HW945" s="168"/>
      <c r="HX945" s="168"/>
      <c r="HY945" s="168"/>
      <c r="HZ945" s="168"/>
      <c r="IA945" s="168"/>
      <c r="IB945" s="168"/>
      <c r="IC945" s="168"/>
      <c r="ID945" s="168"/>
      <c r="IE945" s="168"/>
      <c r="IF945" s="168"/>
      <c r="IG945" s="168"/>
      <c r="IH945" s="168"/>
    </row>
    <row r="946" spans="1:242">
      <c r="A946" s="93" t="s">
        <v>2185</v>
      </c>
      <c r="B946" s="111" t="s">
        <v>1598</v>
      </c>
      <c r="C946" s="123" t="s">
        <v>249</v>
      </c>
      <c r="D946" s="56">
        <f t="shared" ref="D946:O946" si="737">-D413</f>
        <v>-1445329.35</v>
      </c>
      <c r="E946" s="56">
        <f t="shared" si="737"/>
        <v>-1894460.37</v>
      </c>
      <c r="F946" s="56">
        <f t="shared" si="737"/>
        <v>-1269816.97</v>
      </c>
      <c r="G946" s="56">
        <f t="shared" si="737"/>
        <v>-1327497.4099999999</v>
      </c>
      <c r="H946" s="56">
        <f t="shared" si="737"/>
        <v>-1595469.12</v>
      </c>
      <c r="I946" s="56">
        <f t="shared" si="737"/>
        <v>0</v>
      </c>
      <c r="J946" s="56">
        <f t="shared" si="737"/>
        <v>0</v>
      </c>
      <c r="K946" s="56">
        <f t="shared" si="737"/>
        <v>0</v>
      </c>
      <c r="L946" s="56">
        <f t="shared" si="737"/>
        <v>0</v>
      </c>
      <c r="M946" s="56">
        <f t="shared" si="737"/>
        <v>0</v>
      </c>
      <c r="N946" s="56">
        <f t="shared" si="737"/>
        <v>0</v>
      </c>
      <c r="O946" s="56">
        <f t="shared" si="737"/>
        <v>0</v>
      </c>
      <c r="P946" s="56">
        <f>SUM(D946:O946)</f>
        <v>-7532573.2200000007</v>
      </c>
    </row>
    <row r="947" spans="1:242">
      <c r="A947" s="93" t="s">
        <v>2217</v>
      </c>
      <c r="B947" s="111" t="s">
        <v>1599</v>
      </c>
      <c r="C947" s="123" t="s">
        <v>249</v>
      </c>
      <c r="D947" s="56">
        <f t="shared" ref="D947:O947" si="738">-D429</f>
        <v>-9798.58</v>
      </c>
      <c r="E947" s="56">
        <f t="shared" si="738"/>
        <v>-387.05</v>
      </c>
      <c r="F947" s="56">
        <f t="shared" si="738"/>
        <v>-605.87</v>
      </c>
      <c r="G947" s="56">
        <f t="shared" si="738"/>
        <v>-248.9</v>
      </c>
      <c r="H947" s="56">
        <f t="shared" si="738"/>
        <v>-1469.98</v>
      </c>
      <c r="I947" s="56">
        <f t="shared" si="738"/>
        <v>0</v>
      </c>
      <c r="J947" s="56">
        <f t="shared" si="738"/>
        <v>0</v>
      </c>
      <c r="K947" s="56">
        <f t="shared" si="738"/>
        <v>0</v>
      </c>
      <c r="L947" s="56">
        <f t="shared" si="738"/>
        <v>0</v>
      </c>
      <c r="M947" s="56">
        <f t="shared" si="738"/>
        <v>0</v>
      </c>
      <c r="N947" s="56">
        <f t="shared" si="738"/>
        <v>0</v>
      </c>
      <c r="O947" s="56">
        <f t="shared" si="738"/>
        <v>0</v>
      </c>
      <c r="P947" s="56">
        <f t="shared" ref="P947:P951" si="739">SUM(D947:O947)</f>
        <v>-12510.38</v>
      </c>
    </row>
    <row r="948" spans="1:242">
      <c r="A948" s="93" t="s">
        <v>2301</v>
      </c>
      <c r="B948" s="111" t="s">
        <v>1600</v>
      </c>
      <c r="C948" s="123" t="s">
        <v>249</v>
      </c>
      <c r="D948" s="56">
        <f t="shared" ref="D948:O948" si="740">-D489</f>
        <v>0</v>
      </c>
      <c r="E948" s="56">
        <f t="shared" si="740"/>
        <v>0</v>
      </c>
      <c r="F948" s="56">
        <f t="shared" si="740"/>
        <v>0</v>
      </c>
      <c r="G948" s="56">
        <f t="shared" si="740"/>
        <v>0</v>
      </c>
      <c r="H948" s="56">
        <f t="shared" si="740"/>
        <v>0</v>
      </c>
      <c r="I948" s="56">
        <f t="shared" si="740"/>
        <v>0</v>
      </c>
      <c r="J948" s="56">
        <f t="shared" si="740"/>
        <v>0</v>
      </c>
      <c r="K948" s="56">
        <f t="shared" si="740"/>
        <v>0</v>
      </c>
      <c r="L948" s="56">
        <f t="shared" si="740"/>
        <v>0</v>
      </c>
      <c r="M948" s="56">
        <f t="shared" si="740"/>
        <v>0</v>
      </c>
      <c r="N948" s="56">
        <f t="shared" si="740"/>
        <v>0</v>
      </c>
      <c r="O948" s="56">
        <f t="shared" si="740"/>
        <v>0</v>
      </c>
      <c r="P948" s="56">
        <f t="shared" si="739"/>
        <v>0</v>
      </c>
    </row>
    <row r="949" spans="1:242">
      <c r="A949" s="93" t="s">
        <v>2349</v>
      </c>
      <c r="B949" s="111" t="s">
        <v>1601</v>
      </c>
      <c r="C949" s="123" t="s">
        <v>249</v>
      </c>
      <c r="D949" s="56">
        <f t="shared" ref="D949:O949" si="741">-D533</f>
        <v>-1619765.96</v>
      </c>
      <c r="E949" s="56">
        <f t="shared" si="741"/>
        <v>-1865840.41</v>
      </c>
      <c r="F949" s="56">
        <f t="shared" si="741"/>
        <v>-2280573.9500000002</v>
      </c>
      <c r="G949" s="56">
        <f t="shared" si="741"/>
        <v>-1791438.9</v>
      </c>
      <c r="H949" s="56">
        <f t="shared" si="741"/>
        <v>-2135720.7000000002</v>
      </c>
      <c r="I949" s="56">
        <f t="shared" si="741"/>
        <v>0</v>
      </c>
      <c r="J949" s="56">
        <f t="shared" si="741"/>
        <v>0</v>
      </c>
      <c r="K949" s="56">
        <f t="shared" si="741"/>
        <v>0</v>
      </c>
      <c r="L949" s="56">
        <f t="shared" si="741"/>
        <v>0</v>
      </c>
      <c r="M949" s="56">
        <f t="shared" si="741"/>
        <v>0</v>
      </c>
      <c r="N949" s="56">
        <f t="shared" si="741"/>
        <v>0</v>
      </c>
      <c r="O949" s="56">
        <f t="shared" si="741"/>
        <v>0</v>
      </c>
      <c r="P949" s="56">
        <f t="shared" si="739"/>
        <v>-9693339.9200000018</v>
      </c>
    </row>
    <row r="950" spans="1:242">
      <c r="A950" s="93" t="s">
        <v>2361</v>
      </c>
      <c r="B950" s="111" t="s">
        <v>1602</v>
      </c>
      <c r="C950" s="123" t="s">
        <v>249</v>
      </c>
      <c r="D950" s="56">
        <f t="shared" ref="D950:O950" si="742">-D539</f>
        <v>-2031604.47</v>
      </c>
      <c r="E950" s="56">
        <f t="shared" si="742"/>
        <v>-687253.28</v>
      </c>
      <c r="F950" s="56">
        <f t="shared" si="742"/>
        <v>-897965.18</v>
      </c>
      <c r="G950" s="56">
        <f t="shared" si="742"/>
        <v>-2067855.25</v>
      </c>
      <c r="H950" s="56">
        <f t="shared" si="742"/>
        <v>-909670.78</v>
      </c>
      <c r="I950" s="56">
        <f t="shared" si="742"/>
        <v>0</v>
      </c>
      <c r="J950" s="56">
        <f t="shared" si="742"/>
        <v>0</v>
      </c>
      <c r="K950" s="56">
        <f t="shared" si="742"/>
        <v>0</v>
      </c>
      <c r="L950" s="56">
        <f t="shared" si="742"/>
        <v>0</v>
      </c>
      <c r="M950" s="56">
        <f t="shared" si="742"/>
        <v>0</v>
      </c>
      <c r="N950" s="56">
        <f t="shared" si="742"/>
        <v>0</v>
      </c>
      <c r="O950" s="56">
        <f t="shared" si="742"/>
        <v>0</v>
      </c>
      <c r="P950" s="56">
        <f t="shared" si="739"/>
        <v>-6594348.96</v>
      </c>
    </row>
    <row r="951" spans="1:242">
      <c r="A951" s="93" t="s">
        <v>2373</v>
      </c>
      <c r="B951" s="111" t="s">
        <v>1603</v>
      </c>
      <c r="C951" s="123" t="s">
        <v>249</v>
      </c>
      <c r="D951" s="56">
        <f t="shared" ref="D951:O951" si="743">-D545</f>
        <v>-27582.98</v>
      </c>
      <c r="E951" s="56">
        <f t="shared" si="743"/>
        <v>-21983.83</v>
      </c>
      <c r="F951" s="56">
        <f t="shared" si="743"/>
        <v>-23235.53</v>
      </c>
      <c r="G951" s="56">
        <f t="shared" si="743"/>
        <v>-26330.68</v>
      </c>
      <c r="H951" s="56">
        <f t="shared" si="743"/>
        <v>-22850.240000000002</v>
      </c>
      <c r="I951" s="56">
        <f t="shared" si="743"/>
        <v>0</v>
      </c>
      <c r="J951" s="56">
        <f t="shared" si="743"/>
        <v>0</v>
      </c>
      <c r="K951" s="56">
        <f t="shared" si="743"/>
        <v>0</v>
      </c>
      <c r="L951" s="56">
        <f t="shared" si="743"/>
        <v>0</v>
      </c>
      <c r="M951" s="56">
        <f t="shared" si="743"/>
        <v>0</v>
      </c>
      <c r="N951" s="56">
        <f t="shared" si="743"/>
        <v>0</v>
      </c>
      <c r="O951" s="56">
        <f t="shared" si="743"/>
        <v>0</v>
      </c>
      <c r="P951" s="56">
        <f t="shared" si="739"/>
        <v>-121983.26</v>
      </c>
    </row>
    <row r="952" spans="1:242" s="167" customFormat="1" ht="11.25">
      <c r="A952" s="119"/>
      <c r="B952" s="129" t="s">
        <v>1604</v>
      </c>
      <c r="C952" s="180"/>
      <c r="D952" s="118">
        <f>SUM(D953:D963)</f>
        <v>-508423.99000000005</v>
      </c>
      <c r="E952" s="118">
        <f t="shared" ref="E952:P952" si="744">SUM(E953:E963)</f>
        <v>0</v>
      </c>
      <c r="F952" s="118">
        <f t="shared" si="744"/>
        <v>0</v>
      </c>
      <c r="G952" s="118">
        <f t="shared" si="744"/>
        <v>0</v>
      </c>
      <c r="H952" s="118">
        <f t="shared" si="744"/>
        <v>0</v>
      </c>
      <c r="I952" s="118">
        <f t="shared" si="744"/>
        <v>0</v>
      </c>
      <c r="J952" s="118">
        <f t="shared" si="744"/>
        <v>0</v>
      </c>
      <c r="K952" s="118">
        <f t="shared" si="744"/>
        <v>0</v>
      </c>
      <c r="L952" s="118">
        <f t="shared" si="744"/>
        <v>0</v>
      </c>
      <c r="M952" s="118">
        <f t="shared" si="744"/>
        <v>0</v>
      </c>
      <c r="N952" s="118">
        <f t="shared" si="744"/>
        <v>0</v>
      </c>
      <c r="O952" s="118">
        <f t="shared" si="744"/>
        <v>0</v>
      </c>
      <c r="P952" s="118">
        <f t="shared" si="744"/>
        <v>-508423.99000000005</v>
      </c>
      <c r="HR952" s="168"/>
      <c r="HS952" s="168"/>
      <c r="HT952" s="168"/>
      <c r="HU952" s="168"/>
      <c r="HV952" s="168"/>
      <c r="HW952" s="168"/>
      <c r="HX952" s="168"/>
      <c r="HY952" s="168"/>
      <c r="HZ952" s="168"/>
      <c r="IA952" s="168"/>
      <c r="IB952" s="168"/>
      <c r="IC952" s="168"/>
      <c r="ID952" s="168"/>
      <c r="IE952" s="168"/>
      <c r="IF952" s="168"/>
      <c r="IG952" s="168"/>
      <c r="IH952" s="168"/>
    </row>
    <row r="953" spans="1:242">
      <c r="A953" s="157" t="s">
        <v>1664</v>
      </c>
      <c r="B953" s="157" t="s">
        <v>1665</v>
      </c>
      <c r="C953" s="94" t="s">
        <v>29</v>
      </c>
      <c r="D953" s="56">
        <v>-305054.53000000003</v>
      </c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>
        <f>SUM(D953:O953)</f>
        <v>-305054.53000000003</v>
      </c>
    </row>
    <row r="954" spans="1:242">
      <c r="A954" s="157" t="s">
        <v>1666</v>
      </c>
      <c r="B954" s="157" t="s">
        <v>2828</v>
      </c>
      <c r="C954" s="94" t="s">
        <v>32</v>
      </c>
      <c r="D954" s="56">
        <v>-127109.88</v>
      </c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>
        <f t="shared" ref="P954:P990" si="745">SUM(D954:O954)</f>
        <v>-127109.88</v>
      </c>
    </row>
    <row r="955" spans="1:242">
      <c r="A955" s="157" t="s">
        <v>1668</v>
      </c>
      <c r="B955" s="157" t="s">
        <v>2829</v>
      </c>
      <c r="C955" s="94" t="s">
        <v>35</v>
      </c>
      <c r="D955" s="56">
        <v>-76259.58</v>
      </c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>
        <f t="shared" si="745"/>
        <v>-76259.58</v>
      </c>
    </row>
    <row r="956" spans="1:242">
      <c r="A956" s="157" t="s">
        <v>1697</v>
      </c>
      <c r="B956" s="157" t="s">
        <v>1698</v>
      </c>
      <c r="C956" s="94" t="s">
        <v>29</v>
      </c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>
        <f t="shared" si="745"/>
        <v>0</v>
      </c>
    </row>
    <row r="957" spans="1:242">
      <c r="A957" s="157" t="s">
        <v>1699</v>
      </c>
      <c r="B957" s="157" t="s">
        <v>1700</v>
      </c>
      <c r="C957" s="94" t="s">
        <v>32</v>
      </c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>
        <f t="shared" si="745"/>
        <v>0</v>
      </c>
    </row>
    <row r="958" spans="1:242">
      <c r="A958" s="157" t="s">
        <v>1701</v>
      </c>
      <c r="B958" s="157" t="s">
        <v>1702</v>
      </c>
      <c r="C958" s="94" t="s">
        <v>35</v>
      </c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>
        <f t="shared" si="745"/>
        <v>0</v>
      </c>
    </row>
    <row r="959" spans="1:242">
      <c r="A959" s="157" t="s">
        <v>1716</v>
      </c>
      <c r="B959" s="157" t="s">
        <v>1717</v>
      </c>
      <c r="C959" s="94" t="s">
        <v>29</v>
      </c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>
        <f t="shared" si="745"/>
        <v>0</v>
      </c>
    </row>
    <row r="960" spans="1:242">
      <c r="A960" s="157" t="s">
        <v>1718</v>
      </c>
      <c r="B960" s="157" t="s">
        <v>1719</v>
      </c>
      <c r="C960" s="94" t="s">
        <v>32</v>
      </c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>
        <f t="shared" si="745"/>
        <v>0</v>
      </c>
    </row>
    <row r="961" spans="1:242">
      <c r="A961" s="157" t="s">
        <v>1720</v>
      </c>
      <c r="B961" s="157" t="s">
        <v>1721</v>
      </c>
      <c r="C961" s="94" t="s">
        <v>35</v>
      </c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>
        <f t="shared" si="745"/>
        <v>0</v>
      </c>
    </row>
    <row r="962" spans="1:242" ht="15" customHeight="1">
      <c r="A962" s="157" t="s">
        <v>2830</v>
      </c>
      <c r="B962" s="157" t="s">
        <v>1537</v>
      </c>
      <c r="C962" s="94" t="s">
        <v>29</v>
      </c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>
        <f t="shared" si="745"/>
        <v>0</v>
      </c>
    </row>
    <row r="963" spans="1:242" ht="15.75" customHeight="1">
      <c r="A963" s="157" t="s">
        <v>2676</v>
      </c>
      <c r="B963" s="157" t="s">
        <v>1605</v>
      </c>
      <c r="C963" s="94" t="s">
        <v>537</v>
      </c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>
        <f t="shared" si="745"/>
        <v>0</v>
      </c>
    </row>
    <row r="964" spans="1:242" s="167" customFormat="1" ht="17.25" customHeight="1">
      <c r="A964" s="119"/>
      <c r="B964" s="129" t="s">
        <v>1519</v>
      </c>
      <c r="C964" s="180"/>
      <c r="D964" s="118">
        <f t="shared" ref="D964:P964" si="746">SUM(D965:D1011)</f>
        <v>-13529.159999999998</v>
      </c>
      <c r="E964" s="118">
        <f t="shared" si="746"/>
        <v>-540441.94999999995</v>
      </c>
      <c r="F964" s="118">
        <f t="shared" si="746"/>
        <v>-96497.71</v>
      </c>
      <c r="G964" s="118">
        <f t="shared" si="746"/>
        <v>-37334.879999999997</v>
      </c>
      <c r="H964" s="118">
        <f t="shared" si="746"/>
        <v>-52579.14</v>
      </c>
      <c r="I964" s="118">
        <f t="shared" si="746"/>
        <v>0</v>
      </c>
      <c r="J964" s="118">
        <f t="shared" si="746"/>
        <v>0</v>
      </c>
      <c r="K964" s="118">
        <f t="shared" si="746"/>
        <v>0</v>
      </c>
      <c r="L964" s="118">
        <f t="shared" si="746"/>
        <v>0</v>
      </c>
      <c r="M964" s="118">
        <f t="shared" si="746"/>
        <v>0</v>
      </c>
      <c r="N964" s="118">
        <f t="shared" si="746"/>
        <v>0</v>
      </c>
      <c r="O964" s="118">
        <f t="shared" si="746"/>
        <v>0</v>
      </c>
      <c r="P964" s="118">
        <f t="shared" si="746"/>
        <v>-740382.84</v>
      </c>
      <c r="HR964" s="168"/>
      <c r="HS964" s="168"/>
      <c r="HT964" s="168"/>
      <c r="HU964" s="168"/>
      <c r="HV964" s="168"/>
      <c r="HW964" s="168"/>
      <c r="HX964" s="168"/>
      <c r="HY964" s="168"/>
      <c r="HZ964" s="168"/>
      <c r="IA964" s="168"/>
      <c r="IB964" s="168"/>
      <c r="IC964" s="168"/>
      <c r="ID964" s="168"/>
      <c r="IE964" s="168"/>
      <c r="IF964" s="168"/>
      <c r="IG964" s="168"/>
      <c r="IH964" s="168"/>
    </row>
    <row r="965" spans="1:242" s="139" customFormat="1" ht="21" customHeight="1">
      <c r="A965" s="93" t="s">
        <v>1624</v>
      </c>
      <c r="B965" s="111" t="s">
        <v>1625</v>
      </c>
      <c r="C965" s="94" t="s">
        <v>29</v>
      </c>
      <c r="D965" s="58"/>
      <c r="E965" s="58"/>
      <c r="F965" s="58">
        <v>-804.13</v>
      </c>
      <c r="G965" s="165"/>
      <c r="H965" s="58">
        <v>-124.93</v>
      </c>
      <c r="I965" s="165"/>
      <c r="J965" s="165"/>
      <c r="K965" s="165"/>
      <c r="L965" s="165"/>
      <c r="M965" s="165"/>
      <c r="N965" s="165"/>
      <c r="O965" s="165"/>
      <c r="P965" s="56">
        <f t="shared" si="745"/>
        <v>-929.06</v>
      </c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  <c r="AA965" s="142"/>
      <c r="AB965" s="142"/>
      <c r="AC965" s="142"/>
      <c r="AD965" s="142"/>
      <c r="AE965" s="142"/>
      <c r="AF965" s="142"/>
      <c r="AG965" s="142"/>
      <c r="AH965" s="142"/>
      <c r="AI965" s="142"/>
      <c r="AJ965" s="142"/>
      <c r="AK965" s="142"/>
      <c r="AL965" s="142"/>
      <c r="AM965" s="142"/>
      <c r="AN965" s="142"/>
      <c r="AO965" s="142"/>
      <c r="AP965" s="142"/>
      <c r="AQ965" s="142"/>
      <c r="AR965" s="142"/>
      <c r="AS965" s="142"/>
      <c r="AT965" s="142"/>
      <c r="AU965" s="142"/>
      <c r="AV965" s="142"/>
      <c r="AW965" s="142"/>
      <c r="AX965" s="142"/>
      <c r="AY965" s="142"/>
      <c r="AZ965" s="142"/>
      <c r="BA965" s="142"/>
      <c r="BB965" s="142"/>
      <c r="BC965" s="142"/>
      <c r="BD965" s="142"/>
      <c r="BE965" s="142"/>
      <c r="BF965" s="142"/>
      <c r="BG965" s="142"/>
      <c r="BH965" s="142"/>
      <c r="BI965" s="142"/>
      <c r="BJ965" s="142"/>
      <c r="BK965" s="142"/>
      <c r="BL965" s="142"/>
      <c r="BM965" s="142"/>
      <c r="BN965" s="142"/>
      <c r="BO965" s="142"/>
      <c r="BP965" s="142"/>
      <c r="BQ965" s="142"/>
      <c r="BR965" s="142"/>
      <c r="BS965" s="142"/>
      <c r="BT965" s="142"/>
      <c r="BU965" s="142"/>
      <c r="BV965" s="142"/>
      <c r="BW965" s="142"/>
      <c r="BX965" s="142"/>
      <c r="BY965" s="142"/>
      <c r="BZ965" s="142"/>
      <c r="CA965" s="142"/>
      <c r="CB965" s="142"/>
      <c r="CC965" s="142"/>
      <c r="CD965" s="142"/>
      <c r="CE965" s="142"/>
      <c r="CF965" s="142"/>
      <c r="CG965" s="142"/>
      <c r="CH965" s="142"/>
      <c r="CI965" s="142"/>
      <c r="CJ965" s="142"/>
      <c r="CK965" s="142"/>
      <c r="CL965" s="142"/>
      <c r="CM965" s="142"/>
      <c r="CN965" s="142"/>
      <c r="CO965" s="142"/>
      <c r="CP965" s="142"/>
      <c r="CQ965" s="142"/>
      <c r="CR965" s="142"/>
      <c r="CS965" s="142"/>
      <c r="CT965" s="142"/>
      <c r="CU965" s="142"/>
      <c r="CV965" s="142"/>
      <c r="CW965" s="142"/>
      <c r="CX965" s="142"/>
      <c r="CY965" s="142"/>
      <c r="CZ965" s="142"/>
      <c r="DA965" s="142"/>
      <c r="DB965" s="142"/>
      <c r="DC965" s="142"/>
      <c r="DD965" s="142"/>
      <c r="DE965" s="142"/>
      <c r="DF965" s="142"/>
      <c r="DG965" s="142"/>
      <c r="DH965" s="142"/>
      <c r="DI965" s="142"/>
      <c r="DJ965" s="142"/>
      <c r="DK965" s="142"/>
      <c r="DL965" s="142"/>
      <c r="DM965" s="142"/>
      <c r="DN965" s="142"/>
      <c r="DO965" s="142"/>
      <c r="DP965" s="142"/>
      <c r="DQ965" s="142"/>
      <c r="DR965" s="142"/>
      <c r="DS965" s="142"/>
      <c r="DT965" s="142"/>
      <c r="DU965" s="142"/>
      <c r="DV965" s="142"/>
      <c r="DW965" s="142"/>
      <c r="DX965" s="142"/>
      <c r="DY965" s="142"/>
      <c r="DZ965" s="142"/>
      <c r="EA965" s="142"/>
      <c r="EB965" s="142"/>
      <c r="EC965" s="142"/>
      <c r="ED965" s="142"/>
      <c r="EE965" s="142"/>
      <c r="EF965" s="142"/>
      <c r="EG965" s="142"/>
      <c r="EH965" s="142"/>
      <c r="EI965" s="142"/>
      <c r="EJ965" s="142"/>
      <c r="EK965" s="142"/>
      <c r="EL965" s="142"/>
      <c r="EM965" s="142"/>
      <c r="EN965" s="142"/>
      <c r="EO965" s="142"/>
      <c r="EP965" s="142"/>
      <c r="EQ965" s="142"/>
      <c r="ER965" s="142"/>
      <c r="ES965" s="142"/>
      <c r="ET965" s="142"/>
      <c r="EU965" s="142"/>
      <c r="EV965" s="142"/>
      <c r="EW965" s="142"/>
      <c r="EX965" s="142"/>
      <c r="EY965" s="142"/>
      <c r="EZ965" s="142"/>
      <c r="FA965" s="142"/>
      <c r="FB965" s="142"/>
      <c r="FC965" s="142"/>
      <c r="FD965" s="142"/>
      <c r="FE965" s="142"/>
      <c r="FF965" s="142"/>
      <c r="FG965" s="142"/>
      <c r="FH965" s="142"/>
      <c r="FI965" s="142"/>
      <c r="FJ965" s="142"/>
      <c r="FK965" s="142"/>
      <c r="FL965" s="142"/>
      <c r="FM965" s="142"/>
      <c r="FN965" s="142"/>
      <c r="FO965" s="142"/>
      <c r="FP965" s="142"/>
      <c r="FQ965" s="142"/>
      <c r="FR965" s="142"/>
      <c r="FS965" s="142"/>
      <c r="FT965" s="142"/>
      <c r="FU965" s="142"/>
      <c r="FV965" s="142"/>
      <c r="FW965" s="142"/>
      <c r="FX965" s="142"/>
      <c r="FY965" s="142"/>
      <c r="FZ965" s="142"/>
      <c r="GA965" s="142"/>
      <c r="GB965" s="142"/>
      <c r="GC965" s="142"/>
      <c r="GD965" s="142"/>
      <c r="GE965" s="142"/>
      <c r="GF965" s="142"/>
      <c r="GG965" s="142"/>
      <c r="GH965" s="142"/>
      <c r="GI965" s="142"/>
      <c r="GJ965" s="142"/>
      <c r="GK965" s="142"/>
      <c r="GL965" s="142"/>
      <c r="GM965" s="142"/>
      <c r="GN965" s="142"/>
      <c r="GO965" s="142"/>
      <c r="GP965" s="142"/>
      <c r="GQ965" s="142"/>
      <c r="GR965" s="142"/>
      <c r="GS965" s="142"/>
      <c r="GT965" s="142"/>
      <c r="GU965" s="142"/>
      <c r="GV965" s="142"/>
      <c r="GW965" s="142"/>
      <c r="GX965" s="142"/>
      <c r="GY965" s="142"/>
      <c r="GZ965" s="142"/>
      <c r="HA965" s="142"/>
      <c r="HB965" s="142"/>
      <c r="HC965" s="142"/>
      <c r="HD965" s="142"/>
      <c r="HE965" s="142"/>
      <c r="HF965" s="142"/>
      <c r="HG965" s="142"/>
      <c r="HH965" s="142"/>
      <c r="HI965" s="142"/>
      <c r="HJ965" s="142"/>
      <c r="HK965" s="142"/>
      <c r="HL965" s="142"/>
      <c r="HM965" s="142"/>
      <c r="HN965" s="142"/>
      <c r="HO965" s="142"/>
      <c r="HP965" s="142"/>
      <c r="HQ965" s="142"/>
    </row>
    <row r="966" spans="1:242" s="139" customFormat="1" ht="18">
      <c r="A966" s="93" t="s">
        <v>1626</v>
      </c>
      <c r="B966" s="111" t="s">
        <v>1627</v>
      </c>
      <c r="C966" s="94" t="s">
        <v>32</v>
      </c>
      <c r="D966" s="58"/>
      <c r="E966" s="58"/>
      <c r="F966" s="58">
        <v>-335.05</v>
      </c>
      <c r="G966" s="165"/>
      <c r="H966" s="58">
        <v>-52.06</v>
      </c>
      <c r="I966" s="165"/>
      <c r="J966" s="165"/>
      <c r="K966" s="165"/>
      <c r="L966" s="165"/>
      <c r="M966" s="165"/>
      <c r="N966" s="165"/>
      <c r="O966" s="165"/>
      <c r="P966" s="56">
        <f t="shared" si="745"/>
        <v>-387.11</v>
      </c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  <c r="AA966" s="142"/>
      <c r="AB966" s="142"/>
      <c r="AC966" s="142"/>
      <c r="AD966" s="142"/>
      <c r="AE966" s="142"/>
      <c r="AF966" s="142"/>
      <c r="AG966" s="142"/>
      <c r="AH966" s="142"/>
      <c r="AI966" s="142"/>
      <c r="AJ966" s="142"/>
      <c r="AK966" s="142"/>
      <c r="AL966" s="142"/>
      <c r="AM966" s="142"/>
      <c r="AN966" s="142"/>
      <c r="AO966" s="142"/>
      <c r="AP966" s="142"/>
      <c r="AQ966" s="142"/>
      <c r="AR966" s="142"/>
      <c r="AS966" s="142"/>
      <c r="AT966" s="142"/>
      <c r="AU966" s="142"/>
      <c r="AV966" s="142"/>
      <c r="AW966" s="142"/>
      <c r="AX966" s="142"/>
      <c r="AY966" s="142"/>
      <c r="AZ966" s="142"/>
      <c r="BA966" s="142"/>
      <c r="BB966" s="142"/>
      <c r="BC966" s="142"/>
      <c r="BD966" s="142"/>
      <c r="BE966" s="142"/>
      <c r="BF966" s="142"/>
      <c r="BG966" s="142"/>
      <c r="BH966" s="142"/>
      <c r="BI966" s="142"/>
      <c r="BJ966" s="142"/>
      <c r="BK966" s="142"/>
      <c r="BL966" s="142"/>
      <c r="BM966" s="142"/>
      <c r="BN966" s="142"/>
      <c r="BO966" s="142"/>
      <c r="BP966" s="142"/>
      <c r="BQ966" s="142"/>
      <c r="BR966" s="142"/>
      <c r="BS966" s="142"/>
      <c r="BT966" s="142"/>
      <c r="BU966" s="142"/>
      <c r="BV966" s="142"/>
      <c r="BW966" s="142"/>
      <c r="BX966" s="142"/>
      <c r="BY966" s="142"/>
      <c r="BZ966" s="142"/>
      <c r="CA966" s="142"/>
      <c r="CB966" s="142"/>
      <c r="CC966" s="142"/>
      <c r="CD966" s="142"/>
      <c r="CE966" s="142"/>
      <c r="CF966" s="142"/>
      <c r="CG966" s="142"/>
      <c r="CH966" s="142"/>
      <c r="CI966" s="142"/>
      <c r="CJ966" s="142"/>
      <c r="CK966" s="142"/>
      <c r="CL966" s="142"/>
      <c r="CM966" s="142"/>
      <c r="CN966" s="142"/>
      <c r="CO966" s="142"/>
      <c r="CP966" s="142"/>
      <c r="CQ966" s="142"/>
      <c r="CR966" s="142"/>
      <c r="CS966" s="142"/>
      <c r="CT966" s="142"/>
      <c r="CU966" s="142"/>
      <c r="CV966" s="142"/>
      <c r="CW966" s="142"/>
      <c r="CX966" s="142"/>
      <c r="CY966" s="142"/>
      <c r="CZ966" s="142"/>
      <c r="DA966" s="142"/>
      <c r="DB966" s="142"/>
      <c r="DC966" s="142"/>
      <c r="DD966" s="142"/>
      <c r="DE966" s="142"/>
      <c r="DF966" s="142"/>
      <c r="DG966" s="142"/>
      <c r="DH966" s="142"/>
      <c r="DI966" s="142"/>
      <c r="DJ966" s="142"/>
      <c r="DK966" s="142"/>
      <c r="DL966" s="142"/>
      <c r="DM966" s="142"/>
      <c r="DN966" s="142"/>
      <c r="DO966" s="142"/>
      <c r="DP966" s="142"/>
      <c r="DQ966" s="142"/>
      <c r="DR966" s="142"/>
      <c r="DS966" s="142"/>
      <c r="DT966" s="142"/>
      <c r="DU966" s="142"/>
      <c r="DV966" s="142"/>
      <c r="DW966" s="142"/>
      <c r="DX966" s="142"/>
      <c r="DY966" s="142"/>
      <c r="DZ966" s="142"/>
      <c r="EA966" s="142"/>
      <c r="EB966" s="142"/>
      <c r="EC966" s="142"/>
      <c r="ED966" s="142"/>
      <c r="EE966" s="142"/>
      <c r="EF966" s="142"/>
      <c r="EG966" s="142"/>
      <c r="EH966" s="142"/>
      <c r="EI966" s="142"/>
      <c r="EJ966" s="142"/>
      <c r="EK966" s="142"/>
      <c r="EL966" s="142"/>
      <c r="EM966" s="142"/>
      <c r="EN966" s="142"/>
      <c r="EO966" s="142"/>
      <c r="EP966" s="142"/>
      <c r="EQ966" s="142"/>
      <c r="ER966" s="142"/>
      <c r="ES966" s="142"/>
      <c r="ET966" s="142"/>
      <c r="EU966" s="142"/>
      <c r="EV966" s="142"/>
      <c r="EW966" s="142"/>
      <c r="EX966" s="142"/>
      <c r="EY966" s="142"/>
      <c r="EZ966" s="142"/>
      <c r="FA966" s="142"/>
      <c r="FB966" s="142"/>
      <c r="FC966" s="142"/>
      <c r="FD966" s="142"/>
      <c r="FE966" s="142"/>
      <c r="FF966" s="142"/>
      <c r="FG966" s="142"/>
      <c r="FH966" s="142"/>
      <c r="FI966" s="142"/>
      <c r="FJ966" s="142"/>
      <c r="FK966" s="142"/>
      <c r="FL966" s="142"/>
      <c r="FM966" s="142"/>
      <c r="FN966" s="142"/>
      <c r="FO966" s="142"/>
      <c r="FP966" s="142"/>
      <c r="FQ966" s="142"/>
      <c r="FR966" s="142"/>
      <c r="FS966" s="142"/>
      <c r="FT966" s="142"/>
      <c r="FU966" s="142"/>
      <c r="FV966" s="142"/>
      <c r="FW966" s="142"/>
      <c r="FX966" s="142"/>
      <c r="FY966" s="142"/>
      <c r="FZ966" s="142"/>
      <c r="GA966" s="142"/>
      <c r="GB966" s="142"/>
      <c r="GC966" s="142"/>
      <c r="GD966" s="142"/>
      <c r="GE966" s="142"/>
      <c r="GF966" s="142"/>
      <c r="GG966" s="142"/>
      <c r="GH966" s="142"/>
      <c r="GI966" s="142"/>
      <c r="GJ966" s="142"/>
      <c r="GK966" s="142"/>
      <c r="GL966" s="142"/>
      <c r="GM966" s="142"/>
      <c r="GN966" s="142"/>
      <c r="GO966" s="142"/>
      <c r="GP966" s="142"/>
      <c r="GQ966" s="142"/>
      <c r="GR966" s="142"/>
      <c r="GS966" s="142"/>
      <c r="GT966" s="142"/>
      <c r="GU966" s="142"/>
      <c r="GV966" s="142"/>
      <c r="GW966" s="142"/>
      <c r="GX966" s="142"/>
      <c r="GY966" s="142"/>
      <c r="GZ966" s="142"/>
      <c r="HA966" s="142"/>
      <c r="HB966" s="142"/>
      <c r="HC966" s="142"/>
      <c r="HD966" s="142"/>
      <c r="HE966" s="142"/>
      <c r="HF966" s="142"/>
      <c r="HG966" s="142"/>
      <c r="HH966" s="142"/>
      <c r="HI966" s="142"/>
      <c r="HJ966" s="142"/>
      <c r="HK966" s="142"/>
      <c r="HL966" s="142"/>
      <c r="HM966" s="142"/>
      <c r="HN966" s="142"/>
      <c r="HO966" s="142"/>
      <c r="HP966" s="142"/>
      <c r="HQ966" s="142"/>
    </row>
    <row r="967" spans="1:242" s="139" customFormat="1" ht="11.25" customHeight="1">
      <c r="A967" s="93" t="s">
        <v>1628</v>
      </c>
      <c r="B967" s="111" t="s">
        <v>1629</v>
      </c>
      <c r="C967" s="94" t="s">
        <v>35</v>
      </c>
      <c r="D967" s="58"/>
      <c r="E967" s="58"/>
      <c r="F967" s="58">
        <v>-201.03</v>
      </c>
      <c r="G967" s="165"/>
      <c r="H967" s="58">
        <v>-31.24</v>
      </c>
      <c r="I967" s="165"/>
      <c r="J967" s="165"/>
      <c r="K967" s="165"/>
      <c r="L967" s="165"/>
      <c r="M967" s="165"/>
      <c r="N967" s="165"/>
      <c r="O967" s="165"/>
      <c r="P967" s="56">
        <f t="shared" si="745"/>
        <v>-232.27</v>
      </c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  <c r="AA967" s="142"/>
      <c r="AB967" s="142"/>
      <c r="AC967" s="142"/>
      <c r="AD967" s="142"/>
      <c r="AE967" s="142"/>
      <c r="AF967" s="142"/>
      <c r="AG967" s="142"/>
      <c r="AH967" s="142"/>
      <c r="AI967" s="142"/>
      <c r="AJ967" s="142"/>
      <c r="AK967" s="142"/>
      <c r="AL967" s="142"/>
      <c r="AM967" s="142"/>
      <c r="AN967" s="142"/>
      <c r="AO967" s="142"/>
      <c r="AP967" s="142"/>
      <c r="AQ967" s="142"/>
      <c r="AR967" s="142"/>
      <c r="AS967" s="142"/>
      <c r="AT967" s="142"/>
      <c r="AU967" s="142"/>
      <c r="AV967" s="142"/>
      <c r="AW967" s="142"/>
      <c r="AX967" s="142"/>
      <c r="AY967" s="142"/>
      <c r="AZ967" s="142"/>
      <c r="BA967" s="142"/>
      <c r="BB967" s="142"/>
      <c r="BC967" s="142"/>
      <c r="BD967" s="142"/>
      <c r="BE967" s="142"/>
      <c r="BF967" s="142"/>
      <c r="BG967" s="142"/>
      <c r="BH967" s="142"/>
      <c r="BI967" s="142"/>
      <c r="BJ967" s="142"/>
      <c r="BK967" s="142"/>
      <c r="BL967" s="142"/>
      <c r="BM967" s="142"/>
      <c r="BN967" s="142"/>
      <c r="BO967" s="142"/>
      <c r="BP967" s="142"/>
      <c r="BQ967" s="142"/>
      <c r="BR967" s="142"/>
      <c r="BS967" s="142"/>
      <c r="BT967" s="142"/>
      <c r="BU967" s="142"/>
      <c r="BV967" s="142"/>
      <c r="BW967" s="142"/>
      <c r="BX967" s="142"/>
      <c r="BY967" s="142"/>
      <c r="BZ967" s="142"/>
      <c r="CA967" s="142"/>
      <c r="CB967" s="142"/>
      <c r="CC967" s="142"/>
      <c r="CD967" s="142"/>
      <c r="CE967" s="142"/>
      <c r="CF967" s="142"/>
      <c r="CG967" s="142"/>
      <c r="CH967" s="142"/>
      <c r="CI967" s="142"/>
      <c r="CJ967" s="142"/>
      <c r="CK967" s="142"/>
      <c r="CL967" s="142"/>
      <c r="CM967" s="142"/>
      <c r="CN967" s="142"/>
      <c r="CO967" s="142"/>
      <c r="CP967" s="142"/>
      <c r="CQ967" s="142"/>
      <c r="CR967" s="142"/>
      <c r="CS967" s="142"/>
      <c r="CT967" s="142"/>
      <c r="CU967" s="142"/>
      <c r="CV967" s="142"/>
      <c r="CW967" s="142"/>
      <c r="CX967" s="142"/>
      <c r="CY967" s="142"/>
      <c r="CZ967" s="142"/>
      <c r="DA967" s="142"/>
      <c r="DB967" s="142"/>
      <c r="DC967" s="142"/>
      <c r="DD967" s="142"/>
      <c r="DE967" s="142"/>
      <c r="DF967" s="142"/>
      <c r="DG967" s="142"/>
      <c r="DH967" s="142"/>
      <c r="DI967" s="142"/>
      <c r="DJ967" s="142"/>
      <c r="DK967" s="142"/>
      <c r="DL967" s="142"/>
      <c r="DM967" s="142"/>
      <c r="DN967" s="142"/>
      <c r="DO967" s="142"/>
      <c r="DP967" s="142"/>
      <c r="DQ967" s="142"/>
      <c r="DR967" s="142"/>
      <c r="DS967" s="142"/>
      <c r="DT967" s="142"/>
      <c r="DU967" s="142"/>
      <c r="DV967" s="142"/>
      <c r="DW967" s="142"/>
      <c r="DX967" s="142"/>
      <c r="DY967" s="142"/>
      <c r="DZ967" s="142"/>
      <c r="EA967" s="142"/>
      <c r="EB967" s="142"/>
      <c r="EC967" s="142"/>
      <c r="ED967" s="142"/>
      <c r="EE967" s="142"/>
      <c r="EF967" s="142"/>
      <c r="EG967" s="142"/>
      <c r="EH967" s="142"/>
      <c r="EI967" s="142"/>
      <c r="EJ967" s="142"/>
      <c r="EK967" s="142"/>
      <c r="EL967" s="142"/>
      <c r="EM967" s="142"/>
      <c r="EN967" s="142"/>
      <c r="EO967" s="142"/>
      <c r="EP967" s="142"/>
      <c r="EQ967" s="142"/>
      <c r="ER967" s="142"/>
      <c r="ES967" s="142"/>
      <c r="ET967" s="142"/>
      <c r="EU967" s="142"/>
      <c r="EV967" s="142"/>
      <c r="EW967" s="142"/>
      <c r="EX967" s="142"/>
      <c r="EY967" s="142"/>
      <c r="EZ967" s="142"/>
      <c r="FA967" s="142"/>
      <c r="FB967" s="142"/>
      <c r="FC967" s="142"/>
      <c r="FD967" s="142"/>
      <c r="FE967" s="142"/>
      <c r="FF967" s="142"/>
      <c r="FG967" s="142"/>
      <c r="FH967" s="142"/>
      <c r="FI967" s="142"/>
      <c r="FJ967" s="142"/>
      <c r="FK967" s="142"/>
      <c r="FL967" s="142"/>
      <c r="FM967" s="142"/>
      <c r="FN967" s="142"/>
      <c r="FO967" s="142"/>
      <c r="FP967" s="142"/>
      <c r="FQ967" s="142"/>
      <c r="FR967" s="142"/>
      <c r="FS967" s="142"/>
      <c r="FT967" s="142"/>
      <c r="FU967" s="142"/>
      <c r="FV967" s="142"/>
      <c r="FW967" s="142"/>
      <c r="FX967" s="142"/>
      <c r="FY967" s="142"/>
      <c r="FZ967" s="142"/>
      <c r="GA967" s="142"/>
      <c r="GB967" s="142"/>
      <c r="GC967" s="142"/>
      <c r="GD967" s="142"/>
      <c r="GE967" s="142"/>
      <c r="GF967" s="142"/>
      <c r="GG967" s="142"/>
      <c r="GH967" s="142"/>
      <c r="GI967" s="142"/>
      <c r="GJ967" s="142"/>
      <c r="GK967" s="142"/>
      <c r="GL967" s="142"/>
      <c r="GM967" s="142"/>
      <c r="GN967" s="142"/>
      <c r="GO967" s="142"/>
      <c r="GP967" s="142"/>
      <c r="GQ967" s="142"/>
      <c r="GR967" s="142"/>
      <c r="GS967" s="142"/>
      <c r="GT967" s="142"/>
      <c r="GU967" s="142"/>
      <c r="GV967" s="142"/>
      <c r="GW967" s="142"/>
      <c r="GX967" s="142"/>
      <c r="GY967" s="142"/>
      <c r="GZ967" s="142"/>
      <c r="HA967" s="142"/>
      <c r="HB967" s="142"/>
      <c r="HC967" s="142"/>
      <c r="HD967" s="142"/>
      <c r="HE967" s="142"/>
      <c r="HF967" s="142"/>
      <c r="HG967" s="142"/>
      <c r="HH967" s="142"/>
      <c r="HI967" s="142"/>
      <c r="HJ967" s="142"/>
      <c r="HK967" s="142"/>
      <c r="HL967" s="142"/>
      <c r="HM967" s="142"/>
      <c r="HN967" s="142"/>
      <c r="HO967" s="142"/>
      <c r="HP967" s="142"/>
      <c r="HQ967" s="142"/>
    </row>
    <row r="968" spans="1:242" s="139" customFormat="1" ht="11.25" customHeight="1">
      <c r="A968" s="93" t="s">
        <v>1637</v>
      </c>
      <c r="B968" s="111" t="s">
        <v>60</v>
      </c>
      <c r="C968" s="123" t="s">
        <v>29</v>
      </c>
      <c r="D968" s="58"/>
      <c r="E968" s="58"/>
      <c r="F968" s="58">
        <v>-25358.77</v>
      </c>
      <c r="G968" s="165"/>
      <c r="H968" s="58"/>
      <c r="I968" s="165"/>
      <c r="J968" s="165"/>
      <c r="K968" s="165"/>
      <c r="L968" s="165"/>
      <c r="M968" s="165"/>
      <c r="N968" s="165"/>
      <c r="O968" s="165"/>
      <c r="P968" s="56">
        <f t="shared" si="745"/>
        <v>-25358.77</v>
      </c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  <c r="AA968" s="142"/>
      <c r="AB968" s="142"/>
      <c r="AC968" s="142"/>
      <c r="AD968" s="142"/>
      <c r="AE968" s="142"/>
      <c r="AF968" s="142"/>
      <c r="AG968" s="142"/>
      <c r="AH968" s="142"/>
      <c r="AI968" s="142"/>
      <c r="AJ968" s="142"/>
      <c r="AK968" s="142"/>
      <c r="AL968" s="142"/>
      <c r="AM968" s="142"/>
      <c r="AN968" s="142"/>
      <c r="AO968" s="142"/>
      <c r="AP968" s="142"/>
      <c r="AQ968" s="142"/>
      <c r="AR968" s="142"/>
      <c r="AS968" s="142"/>
      <c r="AT968" s="142"/>
      <c r="AU968" s="142"/>
      <c r="AV968" s="142"/>
      <c r="AW968" s="142"/>
      <c r="AX968" s="142"/>
      <c r="AY968" s="142"/>
      <c r="AZ968" s="142"/>
      <c r="BA968" s="142"/>
      <c r="BB968" s="142"/>
      <c r="BC968" s="142"/>
      <c r="BD968" s="142"/>
      <c r="BE968" s="142"/>
      <c r="BF968" s="142"/>
      <c r="BG968" s="142"/>
      <c r="BH968" s="142"/>
      <c r="BI968" s="142"/>
      <c r="BJ968" s="142"/>
      <c r="BK968" s="142"/>
      <c r="BL968" s="142"/>
      <c r="BM968" s="142"/>
      <c r="BN968" s="142"/>
      <c r="BO968" s="142"/>
      <c r="BP968" s="142"/>
      <c r="BQ968" s="142"/>
      <c r="BR968" s="142"/>
      <c r="BS968" s="142"/>
      <c r="BT968" s="142"/>
      <c r="BU968" s="142"/>
      <c r="BV968" s="142"/>
      <c r="BW968" s="142"/>
      <c r="BX968" s="142"/>
      <c r="BY968" s="142"/>
      <c r="BZ968" s="142"/>
      <c r="CA968" s="142"/>
      <c r="CB968" s="142"/>
      <c r="CC968" s="142"/>
      <c r="CD968" s="142"/>
      <c r="CE968" s="142"/>
      <c r="CF968" s="142"/>
      <c r="CG968" s="142"/>
      <c r="CH968" s="142"/>
      <c r="CI968" s="142"/>
      <c r="CJ968" s="142"/>
      <c r="CK968" s="142"/>
      <c r="CL968" s="142"/>
      <c r="CM968" s="142"/>
      <c r="CN968" s="142"/>
      <c r="CO968" s="142"/>
      <c r="CP968" s="142"/>
      <c r="CQ968" s="142"/>
      <c r="CR968" s="142"/>
      <c r="CS968" s="142"/>
      <c r="CT968" s="142"/>
      <c r="CU968" s="142"/>
      <c r="CV968" s="142"/>
      <c r="CW968" s="142"/>
      <c r="CX968" s="142"/>
      <c r="CY968" s="142"/>
      <c r="CZ968" s="142"/>
      <c r="DA968" s="142"/>
      <c r="DB968" s="142"/>
      <c r="DC968" s="142"/>
      <c r="DD968" s="142"/>
      <c r="DE968" s="142"/>
      <c r="DF968" s="142"/>
      <c r="DG968" s="142"/>
      <c r="DH968" s="142"/>
      <c r="DI968" s="142"/>
      <c r="DJ968" s="142"/>
      <c r="DK968" s="142"/>
      <c r="DL968" s="142"/>
      <c r="DM968" s="142"/>
      <c r="DN968" s="142"/>
      <c r="DO968" s="142"/>
      <c r="DP968" s="142"/>
      <c r="DQ968" s="142"/>
      <c r="DR968" s="142"/>
      <c r="DS968" s="142"/>
      <c r="DT968" s="142"/>
      <c r="DU968" s="142"/>
      <c r="DV968" s="142"/>
      <c r="DW968" s="142"/>
      <c r="DX968" s="142"/>
      <c r="DY968" s="142"/>
      <c r="DZ968" s="142"/>
      <c r="EA968" s="142"/>
      <c r="EB968" s="142"/>
      <c r="EC968" s="142"/>
      <c r="ED968" s="142"/>
      <c r="EE968" s="142"/>
      <c r="EF968" s="142"/>
      <c r="EG968" s="142"/>
      <c r="EH968" s="142"/>
      <c r="EI968" s="142"/>
      <c r="EJ968" s="142"/>
      <c r="EK968" s="142"/>
      <c r="EL968" s="142"/>
      <c r="EM968" s="142"/>
      <c r="EN968" s="142"/>
      <c r="EO968" s="142"/>
      <c r="EP968" s="142"/>
      <c r="EQ968" s="142"/>
      <c r="ER968" s="142"/>
      <c r="ES968" s="142"/>
      <c r="ET968" s="142"/>
      <c r="EU968" s="142"/>
      <c r="EV968" s="142"/>
      <c r="EW968" s="142"/>
      <c r="EX968" s="142"/>
      <c r="EY968" s="142"/>
      <c r="EZ968" s="142"/>
      <c r="FA968" s="142"/>
      <c r="FB968" s="142"/>
      <c r="FC968" s="142"/>
      <c r="FD968" s="142"/>
      <c r="FE968" s="142"/>
      <c r="FF968" s="142"/>
      <c r="FG968" s="142"/>
      <c r="FH968" s="142"/>
      <c r="FI968" s="142"/>
      <c r="FJ968" s="142"/>
      <c r="FK968" s="142"/>
      <c r="FL968" s="142"/>
      <c r="FM968" s="142"/>
      <c r="FN968" s="142"/>
      <c r="FO968" s="142"/>
      <c r="FP968" s="142"/>
      <c r="FQ968" s="142"/>
      <c r="FR968" s="142"/>
      <c r="FS968" s="142"/>
      <c r="FT968" s="142"/>
      <c r="FU968" s="142"/>
      <c r="FV968" s="142"/>
      <c r="FW968" s="142"/>
      <c r="FX968" s="142"/>
      <c r="FY968" s="142"/>
      <c r="FZ968" s="142"/>
      <c r="GA968" s="142"/>
      <c r="GB968" s="142"/>
      <c r="GC968" s="142"/>
      <c r="GD968" s="142"/>
      <c r="GE968" s="142"/>
      <c r="GF968" s="142"/>
      <c r="GG968" s="142"/>
      <c r="GH968" s="142"/>
      <c r="GI968" s="142"/>
      <c r="GJ968" s="142"/>
      <c r="GK968" s="142"/>
      <c r="GL968" s="142"/>
      <c r="GM968" s="142"/>
      <c r="GN968" s="142"/>
      <c r="GO968" s="142"/>
      <c r="GP968" s="142"/>
      <c r="GQ968" s="142"/>
      <c r="GR968" s="142"/>
      <c r="GS968" s="142"/>
      <c r="GT968" s="142"/>
      <c r="GU968" s="142"/>
      <c r="GV968" s="142"/>
      <c r="GW968" s="142"/>
      <c r="GX968" s="142"/>
      <c r="GY968" s="142"/>
      <c r="GZ968" s="142"/>
      <c r="HA968" s="142"/>
      <c r="HB968" s="142"/>
      <c r="HC968" s="142"/>
      <c r="HD968" s="142"/>
      <c r="HE968" s="142"/>
      <c r="HF968" s="142"/>
      <c r="HG968" s="142"/>
      <c r="HH968" s="142"/>
      <c r="HI968" s="142"/>
      <c r="HJ968" s="142"/>
      <c r="HK968" s="142"/>
      <c r="HL968" s="142"/>
      <c r="HM968" s="142"/>
      <c r="HN968" s="142"/>
      <c r="HO968" s="142"/>
      <c r="HP968" s="142"/>
      <c r="HQ968" s="142"/>
    </row>
    <row r="969" spans="1:242" s="139" customFormat="1" ht="11.25" customHeight="1">
      <c r="A969" s="93" t="s">
        <v>1638</v>
      </c>
      <c r="B969" s="111" t="s">
        <v>62</v>
      </c>
      <c r="C969" s="123" t="s">
        <v>32</v>
      </c>
      <c r="D969" s="58"/>
      <c r="E969" s="58"/>
      <c r="F969" s="58">
        <v>-10566.16</v>
      </c>
      <c r="G969" s="165"/>
      <c r="H969" s="58"/>
      <c r="I969" s="165"/>
      <c r="J969" s="165"/>
      <c r="K969" s="165"/>
      <c r="L969" s="165"/>
      <c r="M969" s="165"/>
      <c r="N969" s="165"/>
      <c r="O969" s="165"/>
      <c r="P969" s="56">
        <f t="shared" si="745"/>
        <v>-10566.16</v>
      </c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  <c r="AA969" s="142"/>
      <c r="AB969" s="142"/>
      <c r="AC969" s="142"/>
      <c r="AD969" s="142"/>
      <c r="AE969" s="142"/>
      <c r="AF969" s="142"/>
      <c r="AG969" s="142"/>
      <c r="AH969" s="142"/>
      <c r="AI969" s="142"/>
      <c r="AJ969" s="142"/>
      <c r="AK969" s="142"/>
      <c r="AL969" s="142"/>
      <c r="AM969" s="142"/>
      <c r="AN969" s="142"/>
      <c r="AO969" s="142"/>
      <c r="AP969" s="142"/>
      <c r="AQ969" s="142"/>
      <c r="AR969" s="142"/>
      <c r="AS969" s="142"/>
      <c r="AT969" s="142"/>
      <c r="AU969" s="142"/>
      <c r="AV969" s="142"/>
      <c r="AW969" s="142"/>
      <c r="AX969" s="142"/>
      <c r="AY969" s="142"/>
      <c r="AZ969" s="142"/>
      <c r="BA969" s="142"/>
      <c r="BB969" s="142"/>
      <c r="BC969" s="142"/>
      <c r="BD969" s="142"/>
      <c r="BE969" s="142"/>
      <c r="BF969" s="142"/>
      <c r="BG969" s="142"/>
      <c r="BH969" s="142"/>
      <c r="BI969" s="142"/>
      <c r="BJ969" s="142"/>
      <c r="BK969" s="142"/>
      <c r="BL969" s="142"/>
      <c r="BM969" s="142"/>
      <c r="BN969" s="142"/>
      <c r="BO969" s="142"/>
      <c r="BP969" s="142"/>
      <c r="BQ969" s="142"/>
      <c r="BR969" s="142"/>
      <c r="BS969" s="142"/>
      <c r="BT969" s="142"/>
      <c r="BU969" s="142"/>
      <c r="BV969" s="142"/>
      <c r="BW969" s="142"/>
      <c r="BX969" s="142"/>
      <c r="BY969" s="142"/>
      <c r="BZ969" s="142"/>
      <c r="CA969" s="142"/>
      <c r="CB969" s="142"/>
      <c r="CC969" s="142"/>
      <c r="CD969" s="142"/>
      <c r="CE969" s="142"/>
      <c r="CF969" s="142"/>
      <c r="CG969" s="142"/>
      <c r="CH969" s="142"/>
      <c r="CI969" s="142"/>
      <c r="CJ969" s="142"/>
      <c r="CK969" s="142"/>
      <c r="CL969" s="142"/>
      <c r="CM969" s="142"/>
      <c r="CN969" s="142"/>
      <c r="CO969" s="142"/>
      <c r="CP969" s="142"/>
      <c r="CQ969" s="142"/>
      <c r="CR969" s="142"/>
      <c r="CS969" s="142"/>
      <c r="CT969" s="142"/>
      <c r="CU969" s="142"/>
      <c r="CV969" s="142"/>
      <c r="CW969" s="142"/>
      <c r="CX969" s="142"/>
      <c r="CY969" s="142"/>
      <c r="CZ969" s="142"/>
      <c r="DA969" s="142"/>
      <c r="DB969" s="142"/>
      <c r="DC969" s="142"/>
      <c r="DD969" s="142"/>
      <c r="DE969" s="142"/>
      <c r="DF969" s="142"/>
      <c r="DG969" s="142"/>
      <c r="DH969" s="142"/>
      <c r="DI969" s="142"/>
      <c r="DJ969" s="142"/>
      <c r="DK969" s="142"/>
      <c r="DL969" s="142"/>
      <c r="DM969" s="142"/>
      <c r="DN969" s="142"/>
      <c r="DO969" s="142"/>
      <c r="DP969" s="142"/>
      <c r="DQ969" s="142"/>
      <c r="DR969" s="142"/>
      <c r="DS969" s="142"/>
      <c r="DT969" s="142"/>
      <c r="DU969" s="142"/>
      <c r="DV969" s="142"/>
      <c r="DW969" s="142"/>
      <c r="DX969" s="142"/>
      <c r="DY969" s="142"/>
      <c r="DZ969" s="142"/>
      <c r="EA969" s="142"/>
      <c r="EB969" s="142"/>
      <c r="EC969" s="142"/>
      <c r="ED969" s="142"/>
      <c r="EE969" s="142"/>
      <c r="EF969" s="142"/>
      <c r="EG969" s="142"/>
      <c r="EH969" s="142"/>
      <c r="EI969" s="142"/>
      <c r="EJ969" s="142"/>
      <c r="EK969" s="142"/>
      <c r="EL969" s="142"/>
      <c r="EM969" s="142"/>
      <c r="EN969" s="142"/>
      <c r="EO969" s="142"/>
      <c r="EP969" s="142"/>
      <c r="EQ969" s="142"/>
      <c r="ER969" s="142"/>
      <c r="ES969" s="142"/>
      <c r="ET969" s="142"/>
      <c r="EU969" s="142"/>
      <c r="EV969" s="142"/>
      <c r="EW969" s="142"/>
      <c r="EX969" s="142"/>
      <c r="EY969" s="142"/>
      <c r="EZ969" s="142"/>
      <c r="FA969" s="142"/>
      <c r="FB969" s="142"/>
      <c r="FC969" s="142"/>
      <c r="FD969" s="142"/>
      <c r="FE969" s="142"/>
      <c r="FF969" s="142"/>
      <c r="FG969" s="142"/>
      <c r="FH969" s="142"/>
      <c r="FI969" s="142"/>
      <c r="FJ969" s="142"/>
      <c r="FK969" s="142"/>
      <c r="FL969" s="142"/>
      <c r="FM969" s="142"/>
      <c r="FN969" s="142"/>
      <c r="FO969" s="142"/>
      <c r="FP969" s="142"/>
      <c r="FQ969" s="142"/>
      <c r="FR969" s="142"/>
      <c r="FS969" s="142"/>
      <c r="FT969" s="142"/>
      <c r="FU969" s="142"/>
      <c r="FV969" s="142"/>
      <c r="FW969" s="142"/>
      <c r="FX969" s="142"/>
      <c r="FY969" s="142"/>
      <c r="FZ969" s="142"/>
      <c r="GA969" s="142"/>
      <c r="GB969" s="142"/>
      <c r="GC969" s="142"/>
      <c r="GD969" s="142"/>
      <c r="GE969" s="142"/>
      <c r="GF969" s="142"/>
      <c r="GG969" s="142"/>
      <c r="GH969" s="142"/>
      <c r="GI969" s="142"/>
      <c r="GJ969" s="142"/>
      <c r="GK969" s="142"/>
      <c r="GL969" s="142"/>
      <c r="GM969" s="142"/>
      <c r="GN969" s="142"/>
      <c r="GO969" s="142"/>
      <c r="GP969" s="142"/>
      <c r="GQ969" s="142"/>
      <c r="GR969" s="142"/>
      <c r="GS969" s="142"/>
      <c r="GT969" s="142"/>
      <c r="GU969" s="142"/>
      <c r="GV969" s="142"/>
      <c r="GW969" s="142"/>
      <c r="GX969" s="142"/>
      <c r="GY969" s="142"/>
      <c r="GZ969" s="142"/>
      <c r="HA969" s="142"/>
      <c r="HB969" s="142"/>
      <c r="HC969" s="142"/>
      <c r="HD969" s="142"/>
      <c r="HE969" s="142"/>
      <c r="HF969" s="142"/>
      <c r="HG969" s="142"/>
      <c r="HH969" s="142"/>
      <c r="HI969" s="142"/>
      <c r="HJ969" s="142"/>
      <c r="HK969" s="142"/>
      <c r="HL969" s="142"/>
      <c r="HM969" s="142"/>
      <c r="HN969" s="142"/>
      <c r="HO969" s="142"/>
      <c r="HP969" s="142"/>
      <c r="HQ969" s="142"/>
    </row>
    <row r="970" spans="1:242" s="139" customFormat="1" ht="11.25" customHeight="1">
      <c r="A970" s="93" t="s">
        <v>1639</v>
      </c>
      <c r="B970" s="111" t="s">
        <v>64</v>
      </c>
      <c r="C970" s="123" t="s">
        <v>35</v>
      </c>
      <c r="D970" s="58"/>
      <c r="E970" s="58"/>
      <c r="F970" s="58">
        <v>-6339.69</v>
      </c>
      <c r="G970" s="165"/>
      <c r="H970" s="58"/>
      <c r="I970" s="165"/>
      <c r="J970" s="165"/>
      <c r="K970" s="165"/>
      <c r="L970" s="165"/>
      <c r="M970" s="165"/>
      <c r="N970" s="165"/>
      <c r="O970" s="165"/>
      <c r="P970" s="56">
        <f t="shared" si="745"/>
        <v>-6339.69</v>
      </c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  <c r="AA970" s="142"/>
      <c r="AB970" s="142"/>
      <c r="AC970" s="142"/>
      <c r="AD970" s="142"/>
      <c r="AE970" s="142"/>
      <c r="AF970" s="142"/>
      <c r="AG970" s="142"/>
      <c r="AH970" s="142"/>
      <c r="AI970" s="142"/>
      <c r="AJ970" s="142"/>
      <c r="AK970" s="142"/>
      <c r="AL970" s="142"/>
      <c r="AM970" s="142"/>
      <c r="AN970" s="142"/>
      <c r="AO970" s="142"/>
      <c r="AP970" s="142"/>
      <c r="AQ970" s="142"/>
      <c r="AR970" s="142"/>
      <c r="AS970" s="142"/>
      <c r="AT970" s="142"/>
      <c r="AU970" s="142"/>
      <c r="AV970" s="142"/>
      <c r="AW970" s="142"/>
      <c r="AX970" s="142"/>
      <c r="AY970" s="142"/>
      <c r="AZ970" s="142"/>
      <c r="BA970" s="142"/>
      <c r="BB970" s="142"/>
      <c r="BC970" s="142"/>
      <c r="BD970" s="142"/>
      <c r="BE970" s="142"/>
      <c r="BF970" s="142"/>
      <c r="BG970" s="142"/>
      <c r="BH970" s="142"/>
      <c r="BI970" s="142"/>
      <c r="BJ970" s="142"/>
      <c r="BK970" s="142"/>
      <c r="BL970" s="142"/>
      <c r="BM970" s="142"/>
      <c r="BN970" s="142"/>
      <c r="BO970" s="142"/>
      <c r="BP970" s="142"/>
      <c r="BQ970" s="142"/>
      <c r="BR970" s="142"/>
      <c r="BS970" s="142"/>
      <c r="BT970" s="142"/>
      <c r="BU970" s="142"/>
      <c r="BV970" s="142"/>
      <c r="BW970" s="142"/>
      <c r="BX970" s="142"/>
      <c r="BY970" s="142"/>
      <c r="BZ970" s="142"/>
      <c r="CA970" s="142"/>
      <c r="CB970" s="142"/>
      <c r="CC970" s="142"/>
      <c r="CD970" s="142"/>
      <c r="CE970" s="142"/>
      <c r="CF970" s="142"/>
      <c r="CG970" s="142"/>
      <c r="CH970" s="142"/>
      <c r="CI970" s="142"/>
      <c r="CJ970" s="142"/>
      <c r="CK970" s="142"/>
      <c r="CL970" s="142"/>
      <c r="CM970" s="142"/>
      <c r="CN970" s="142"/>
      <c r="CO970" s="142"/>
      <c r="CP970" s="142"/>
      <c r="CQ970" s="142"/>
      <c r="CR970" s="142"/>
      <c r="CS970" s="142"/>
      <c r="CT970" s="142"/>
      <c r="CU970" s="142"/>
      <c r="CV970" s="142"/>
      <c r="CW970" s="142"/>
      <c r="CX970" s="142"/>
      <c r="CY970" s="142"/>
      <c r="CZ970" s="142"/>
      <c r="DA970" s="142"/>
      <c r="DB970" s="142"/>
      <c r="DC970" s="142"/>
      <c r="DD970" s="142"/>
      <c r="DE970" s="142"/>
      <c r="DF970" s="142"/>
      <c r="DG970" s="142"/>
      <c r="DH970" s="142"/>
      <c r="DI970" s="142"/>
      <c r="DJ970" s="142"/>
      <c r="DK970" s="142"/>
      <c r="DL970" s="142"/>
      <c r="DM970" s="142"/>
      <c r="DN970" s="142"/>
      <c r="DO970" s="142"/>
      <c r="DP970" s="142"/>
      <c r="DQ970" s="142"/>
      <c r="DR970" s="142"/>
      <c r="DS970" s="142"/>
      <c r="DT970" s="142"/>
      <c r="DU970" s="142"/>
      <c r="DV970" s="142"/>
      <c r="DW970" s="142"/>
      <c r="DX970" s="142"/>
      <c r="DY970" s="142"/>
      <c r="DZ970" s="142"/>
      <c r="EA970" s="142"/>
      <c r="EB970" s="142"/>
      <c r="EC970" s="142"/>
      <c r="ED970" s="142"/>
      <c r="EE970" s="142"/>
      <c r="EF970" s="142"/>
      <c r="EG970" s="142"/>
      <c r="EH970" s="142"/>
      <c r="EI970" s="142"/>
      <c r="EJ970" s="142"/>
      <c r="EK970" s="142"/>
      <c r="EL970" s="142"/>
      <c r="EM970" s="142"/>
      <c r="EN970" s="142"/>
      <c r="EO970" s="142"/>
      <c r="EP970" s="142"/>
      <c r="EQ970" s="142"/>
      <c r="ER970" s="142"/>
      <c r="ES970" s="142"/>
      <c r="ET970" s="142"/>
      <c r="EU970" s="142"/>
      <c r="EV970" s="142"/>
      <c r="EW970" s="142"/>
      <c r="EX970" s="142"/>
      <c r="EY970" s="142"/>
      <c r="EZ970" s="142"/>
      <c r="FA970" s="142"/>
      <c r="FB970" s="142"/>
      <c r="FC970" s="142"/>
      <c r="FD970" s="142"/>
      <c r="FE970" s="142"/>
      <c r="FF970" s="142"/>
      <c r="FG970" s="142"/>
      <c r="FH970" s="142"/>
      <c r="FI970" s="142"/>
      <c r="FJ970" s="142"/>
      <c r="FK970" s="142"/>
      <c r="FL970" s="142"/>
      <c r="FM970" s="142"/>
      <c r="FN970" s="142"/>
      <c r="FO970" s="142"/>
      <c r="FP970" s="142"/>
      <c r="FQ970" s="142"/>
      <c r="FR970" s="142"/>
      <c r="FS970" s="142"/>
      <c r="FT970" s="142"/>
      <c r="FU970" s="142"/>
      <c r="FV970" s="142"/>
      <c r="FW970" s="142"/>
      <c r="FX970" s="142"/>
      <c r="FY970" s="142"/>
      <c r="FZ970" s="142"/>
      <c r="GA970" s="142"/>
      <c r="GB970" s="142"/>
      <c r="GC970" s="142"/>
      <c r="GD970" s="142"/>
      <c r="GE970" s="142"/>
      <c r="GF970" s="142"/>
      <c r="GG970" s="142"/>
      <c r="GH970" s="142"/>
      <c r="GI970" s="142"/>
      <c r="GJ970" s="142"/>
      <c r="GK970" s="142"/>
      <c r="GL970" s="142"/>
      <c r="GM970" s="142"/>
      <c r="GN970" s="142"/>
      <c r="GO970" s="142"/>
      <c r="GP970" s="142"/>
      <c r="GQ970" s="142"/>
      <c r="GR970" s="142"/>
      <c r="GS970" s="142"/>
      <c r="GT970" s="142"/>
      <c r="GU970" s="142"/>
      <c r="GV970" s="142"/>
      <c r="GW970" s="142"/>
      <c r="GX970" s="142"/>
      <c r="GY970" s="142"/>
      <c r="GZ970" s="142"/>
      <c r="HA970" s="142"/>
      <c r="HB970" s="142"/>
      <c r="HC970" s="142"/>
      <c r="HD970" s="142"/>
      <c r="HE970" s="142"/>
      <c r="HF970" s="142"/>
      <c r="HG970" s="142"/>
      <c r="HH970" s="142"/>
      <c r="HI970" s="142"/>
      <c r="HJ970" s="142"/>
      <c r="HK970" s="142"/>
      <c r="HL970" s="142"/>
      <c r="HM970" s="142"/>
      <c r="HN970" s="142"/>
      <c r="HO970" s="142"/>
      <c r="HP970" s="142"/>
      <c r="HQ970" s="142"/>
    </row>
    <row r="971" spans="1:242" s="139" customFormat="1" ht="11.25" customHeight="1">
      <c r="A971" s="93" t="s">
        <v>1664</v>
      </c>
      <c r="B971" s="93" t="s">
        <v>1665</v>
      </c>
      <c r="C971" s="94" t="s">
        <v>29</v>
      </c>
      <c r="D971" s="58"/>
      <c r="E971" s="58">
        <v>-5589.45</v>
      </c>
      <c r="F971" s="58">
        <v>-1555.44</v>
      </c>
      <c r="G971" s="58">
        <v>-4504.04</v>
      </c>
      <c r="H971" s="58"/>
      <c r="I971" s="165"/>
      <c r="J971" s="165"/>
      <c r="K971" s="165"/>
      <c r="L971" s="165"/>
      <c r="M971" s="165"/>
      <c r="N971" s="165"/>
      <c r="O971" s="165"/>
      <c r="P971" s="56">
        <f t="shared" si="745"/>
        <v>-11648.93</v>
      </c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  <c r="AA971" s="142"/>
      <c r="AB971" s="142"/>
      <c r="AC971" s="142"/>
      <c r="AD971" s="142"/>
      <c r="AE971" s="142"/>
      <c r="AF971" s="142"/>
      <c r="AG971" s="142"/>
      <c r="AH971" s="142"/>
      <c r="AI971" s="142"/>
      <c r="AJ971" s="142"/>
      <c r="AK971" s="142"/>
      <c r="AL971" s="142"/>
      <c r="AM971" s="142"/>
      <c r="AN971" s="142"/>
      <c r="AO971" s="142"/>
      <c r="AP971" s="142"/>
      <c r="AQ971" s="142"/>
      <c r="AR971" s="142"/>
      <c r="AS971" s="142"/>
      <c r="AT971" s="142"/>
      <c r="AU971" s="142"/>
      <c r="AV971" s="142"/>
      <c r="AW971" s="142"/>
      <c r="AX971" s="142"/>
      <c r="AY971" s="142"/>
      <c r="AZ971" s="142"/>
      <c r="BA971" s="142"/>
      <c r="BB971" s="142"/>
      <c r="BC971" s="142"/>
      <c r="BD971" s="142"/>
      <c r="BE971" s="142"/>
      <c r="BF971" s="142"/>
      <c r="BG971" s="142"/>
      <c r="BH971" s="142"/>
      <c r="BI971" s="142"/>
      <c r="BJ971" s="142"/>
      <c r="BK971" s="142"/>
      <c r="BL971" s="142"/>
      <c r="BM971" s="142"/>
      <c r="BN971" s="142"/>
      <c r="BO971" s="142"/>
      <c r="BP971" s="142"/>
      <c r="BQ971" s="142"/>
      <c r="BR971" s="142"/>
      <c r="BS971" s="142"/>
      <c r="BT971" s="142"/>
      <c r="BU971" s="142"/>
      <c r="BV971" s="142"/>
      <c r="BW971" s="142"/>
      <c r="BX971" s="142"/>
      <c r="BY971" s="142"/>
      <c r="BZ971" s="142"/>
      <c r="CA971" s="142"/>
      <c r="CB971" s="142"/>
      <c r="CC971" s="142"/>
      <c r="CD971" s="142"/>
      <c r="CE971" s="142"/>
      <c r="CF971" s="142"/>
      <c r="CG971" s="142"/>
      <c r="CH971" s="142"/>
      <c r="CI971" s="142"/>
      <c r="CJ971" s="142"/>
      <c r="CK971" s="142"/>
      <c r="CL971" s="142"/>
      <c r="CM971" s="142"/>
      <c r="CN971" s="142"/>
      <c r="CO971" s="142"/>
      <c r="CP971" s="142"/>
      <c r="CQ971" s="142"/>
      <c r="CR971" s="142"/>
      <c r="CS971" s="142"/>
      <c r="CT971" s="142"/>
      <c r="CU971" s="142"/>
      <c r="CV971" s="142"/>
      <c r="CW971" s="142"/>
      <c r="CX971" s="142"/>
      <c r="CY971" s="142"/>
      <c r="CZ971" s="142"/>
      <c r="DA971" s="142"/>
      <c r="DB971" s="142"/>
      <c r="DC971" s="142"/>
      <c r="DD971" s="142"/>
      <c r="DE971" s="142"/>
      <c r="DF971" s="142"/>
      <c r="DG971" s="142"/>
      <c r="DH971" s="142"/>
      <c r="DI971" s="142"/>
      <c r="DJ971" s="142"/>
      <c r="DK971" s="142"/>
      <c r="DL971" s="142"/>
      <c r="DM971" s="142"/>
      <c r="DN971" s="142"/>
      <c r="DO971" s="142"/>
      <c r="DP971" s="142"/>
      <c r="DQ971" s="142"/>
      <c r="DR971" s="142"/>
      <c r="DS971" s="142"/>
      <c r="DT971" s="142"/>
      <c r="DU971" s="142"/>
      <c r="DV971" s="142"/>
      <c r="DW971" s="142"/>
      <c r="DX971" s="142"/>
      <c r="DY971" s="142"/>
      <c r="DZ971" s="142"/>
      <c r="EA971" s="142"/>
      <c r="EB971" s="142"/>
      <c r="EC971" s="142"/>
      <c r="ED971" s="142"/>
      <c r="EE971" s="142"/>
      <c r="EF971" s="142"/>
      <c r="EG971" s="142"/>
      <c r="EH971" s="142"/>
      <c r="EI971" s="142"/>
      <c r="EJ971" s="142"/>
      <c r="EK971" s="142"/>
      <c r="EL971" s="142"/>
      <c r="EM971" s="142"/>
      <c r="EN971" s="142"/>
      <c r="EO971" s="142"/>
      <c r="EP971" s="142"/>
      <c r="EQ971" s="142"/>
      <c r="ER971" s="142"/>
      <c r="ES971" s="142"/>
      <c r="ET971" s="142"/>
      <c r="EU971" s="142"/>
      <c r="EV971" s="142"/>
      <c r="EW971" s="142"/>
      <c r="EX971" s="142"/>
      <c r="EY971" s="142"/>
      <c r="EZ971" s="142"/>
      <c r="FA971" s="142"/>
      <c r="FB971" s="142"/>
      <c r="FC971" s="142"/>
      <c r="FD971" s="142"/>
      <c r="FE971" s="142"/>
      <c r="FF971" s="142"/>
      <c r="FG971" s="142"/>
      <c r="FH971" s="142"/>
      <c r="FI971" s="142"/>
      <c r="FJ971" s="142"/>
      <c r="FK971" s="142"/>
      <c r="FL971" s="142"/>
      <c r="FM971" s="142"/>
      <c r="FN971" s="142"/>
      <c r="FO971" s="142"/>
      <c r="FP971" s="142"/>
      <c r="FQ971" s="142"/>
      <c r="FR971" s="142"/>
      <c r="FS971" s="142"/>
      <c r="FT971" s="142"/>
      <c r="FU971" s="142"/>
      <c r="FV971" s="142"/>
      <c r="FW971" s="142"/>
      <c r="FX971" s="142"/>
      <c r="FY971" s="142"/>
      <c r="FZ971" s="142"/>
      <c r="GA971" s="142"/>
      <c r="GB971" s="142"/>
      <c r="GC971" s="142"/>
      <c r="GD971" s="142"/>
      <c r="GE971" s="142"/>
      <c r="GF971" s="142"/>
      <c r="GG971" s="142"/>
      <c r="GH971" s="142"/>
      <c r="GI971" s="142"/>
      <c r="GJ971" s="142"/>
      <c r="GK971" s="142"/>
      <c r="GL971" s="142"/>
      <c r="GM971" s="142"/>
      <c r="GN971" s="142"/>
      <c r="GO971" s="142"/>
      <c r="GP971" s="142"/>
      <c r="GQ971" s="142"/>
      <c r="GR971" s="142"/>
      <c r="GS971" s="142"/>
      <c r="GT971" s="142"/>
      <c r="GU971" s="142"/>
      <c r="GV971" s="142"/>
      <c r="GW971" s="142"/>
      <c r="GX971" s="142"/>
      <c r="GY971" s="142"/>
      <c r="GZ971" s="142"/>
      <c r="HA971" s="142"/>
      <c r="HB971" s="142"/>
      <c r="HC971" s="142"/>
      <c r="HD971" s="142"/>
      <c r="HE971" s="142"/>
      <c r="HF971" s="142"/>
      <c r="HG971" s="142"/>
      <c r="HH971" s="142"/>
      <c r="HI971" s="142"/>
      <c r="HJ971" s="142"/>
      <c r="HK971" s="142"/>
      <c r="HL971" s="142"/>
      <c r="HM971" s="142"/>
      <c r="HN971" s="142"/>
      <c r="HO971" s="142"/>
      <c r="HP971" s="142"/>
      <c r="HQ971" s="142"/>
    </row>
    <row r="972" spans="1:242" s="139" customFormat="1" ht="11.25" customHeight="1">
      <c r="A972" s="93" t="s">
        <v>1666</v>
      </c>
      <c r="B972" s="93" t="s">
        <v>2828</v>
      </c>
      <c r="C972" s="94" t="s">
        <v>32</v>
      </c>
      <c r="D972" s="58"/>
      <c r="E972" s="58">
        <v>-2328.9299999999998</v>
      </c>
      <c r="F972" s="58">
        <v>-648.11</v>
      </c>
      <c r="G972" s="58">
        <v>-2343.92</v>
      </c>
      <c r="H972" s="58"/>
      <c r="I972" s="165"/>
      <c r="J972" s="165"/>
      <c r="K972" s="165"/>
      <c r="L972" s="165"/>
      <c r="M972" s="165"/>
      <c r="N972" s="165"/>
      <c r="O972" s="165"/>
      <c r="P972" s="56">
        <f t="shared" si="745"/>
        <v>-5320.96</v>
      </c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  <c r="AA972" s="142"/>
      <c r="AB972" s="142"/>
      <c r="AC972" s="142"/>
      <c r="AD972" s="142"/>
      <c r="AE972" s="142"/>
      <c r="AF972" s="142"/>
      <c r="AG972" s="142"/>
      <c r="AH972" s="142"/>
      <c r="AI972" s="142"/>
      <c r="AJ972" s="142"/>
      <c r="AK972" s="142"/>
      <c r="AL972" s="142"/>
      <c r="AM972" s="142"/>
      <c r="AN972" s="142"/>
      <c r="AO972" s="142"/>
      <c r="AP972" s="142"/>
      <c r="AQ972" s="142"/>
      <c r="AR972" s="142"/>
      <c r="AS972" s="142"/>
      <c r="AT972" s="142"/>
      <c r="AU972" s="142"/>
      <c r="AV972" s="142"/>
      <c r="AW972" s="142"/>
      <c r="AX972" s="142"/>
      <c r="AY972" s="142"/>
      <c r="AZ972" s="142"/>
      <c r="BA972" s="142"/>
      <c r="BB972" s="142"/>
      <c r="BC972" s="142"/>
      <c r="BD972" s="142"/>
      <c r="BE972" s="142"/>
      <c r="BF972" s="142"/>
      <c r="BG972" s="142"/>
      <c r="BH972" s="142"/>
      <c r="BI972" s="142"/>
      <c r="BJ972" s="142"/>
      <c r="BK972" s="142"/>
      <c r="BL972" s="142"/>
      <c r="BM972" s="142"/>
      <c r="BN972" s="142"/>
      <c r="BO972" s="142"/>
      <c r="BP972" s="142"/>
      <c r="BQ972" s="142"/>
      <c r="BR972" s="142"/>
      <c r="BS972" s="142"/>
      <c r="BT972" s="142"/>
      <c r="BU972" s="142"/>
      <c r="BV972" s="142"/>
      <c r="BW972" s="142"/>
      <c r="BX972" s="142"/>
      <c r="BY972" s="142"/>
      <c r="BZ972" s="142"/>
      <c r="CA972" s="142"/>
      <c r="CB972" s="142"/>
      <c r="CC972" s="142"/>
      <c r="CD972" s="142"/>
      <c r="CE972" s="142"/>
      <c r="CF972" s="142"/>
      <c r="CG972" s="142"/>
      <c r="CH972" s="142"/>
      <c r="CI972" s="142"/>
      <c r="CJ972" s="142"/>
      <c r="CK972" s="142"/>
      <c r="CL972" s="142"/>
      <c r="CM972" s="142"/>
      <c r="CN972" s="142"/>
      <c r="CO972" s="142"/>
      <c r="CP972" s="142"/>
      <c r="CQ972" s="142"/>
      <c r="CR972" s="142"/>
      <c r="CS972" s="142"/>
      <c r="CT972" s="142"/>
      <c r="CU972" s="142"/>
      <c r="CV972" s="142"/>
      <c r="CW972" s="142"/>
      <c r="CX972" s="142"/>
      <c r="CY972" s="142"/>
      <c r="CZ972" s="142"/>
      <c r="DA972" s="142"/>
      <c r="DB972" s="142"/>
      <c r="DC972" s="142"/>
      <c r="DD972" s="142"/>
      <c r="DE972" s="142"/>
      <c r="DF972" s="142"/>
      <c r="DG972" s="142"/>
      <c r="DH972" s="142"/>
      <c r="DI972" s="142"/>
      <c r="DJ972" s="142"/>
      <c r="DK972" s="142"/>
      <c r="DL972" s="142"/>
      <c r="DM972" s="142"/>
      <c r="DN972" s="142"/>
      <c r="DO972" s="142"/>
      <c r="DP972" s="142"/>
      <c r="DQ972" s="142"/>
      <c r="DR972" s="142"/>
      <c r="DS972" s="142"/>
      <c r="DT972" s="142"/>
      <c r="DU972" s="142"/>
      <c r="DV972" s="142"/>
      <c r="DW972" s="142"/>
      <c r="DX972" s="142"/>
      <c r="DY972" s="142"/>
      <c r="DZ972" s="142"/>
      <c r="EA972" s="142"/>
      <c r="EB972" s="142"/>
      <c r="EC972" s="142"/>
      <c r="ED972" s="142"/>
      <c r="EE972" s="142"/>
      <c r="EF972" s="142"/>
      <c r="EG972" s="142"/>
      <c r="EH972" s="142"/>
      <c r="EI972" s="142"/>
      <c r="EJ972" s="142"/>
      <c r="EK972" s="142"/>
      <c r="EL972" s="142"/>
      <c r="EM972" s="142"/>
      <c r="EN972" s="142"/>
      <c r="EO972" s="142"/>
      <c r="EP972" s="142"/>
      <c r="EQ972" s="142"/>
      <c r="ER972" s="142"/>
      <c r="ES972" s="142"/>
      <c r="ET972" s="142"/>
      <c r="EU972" s="142"/>
      <c r="EV972" s="142"/>
      <c r="EW972" s="142"/>
      <c r="EX972" s="142"/>
      <c r="EY972" s="142"/>
      <c r="EZ972" s="142"/>
      <c r="FA972" s="142"/>
      <c r="FB972" s="142"/>
      <c r="FC972" s="142"/>
      <c r="FD972" s="142"/>
      <c r="FE972" s="142"/>
      <c r="FF972" s="142"/>
      <c r="FG972" s="142"/>
      <c r="FH972" s="142"/>
      <c r="FI972" s="142"/>
      <c r="FJ972" s="142"/>
      <c r="FK972" s="142"/>
      <c r="FL972" s="142"/>
      <c r="FM972" s="142"/>
      <c r="FN972" s="142"/>
      <c r="FO972" s="142"/>
      <c r="FP972" s="142"/>
      <c r="FQ972" s="142"/>
      <c r="FR972" s="142"/>
      <c r="FS972" s="142"/>
      <c r="FT972" s="142"/>
      <c r="FU972" s="142"/>
      <c r="FV972" s="142"/>
      <c r="FW972" s="142"/>
      <c r="FX972" s="142"/>
      <c r="FY972" s="142"/>
      <c r="FZ972" s="142"/>
      <c r="GA972" s="142"/>
      <c r="GB972" s="142"/>
      <c r="GC972" s="142"/>
      <c r="GD972" s="142"/>
      <c r="GE972" s="142"/>
      <c r="GF972" s="142"/>
      <c r="GG972" s="142"/>
      <c r="GH972" s="142"/>
      <c r="GI972" s="142"/>
      <c r="GJ972" s="142"/>
      <c r="GK972" s="142"/>
      <c r="GL972" s="142"/>
      <c r="GM972" s="142"/>
      <c r="GN972" s="142"/>
      <c r="GO972" s="142"/>
      <c r="GP972" s="142"/>
      <c r="GQ972" s="142"/>
      <c r="GR972" s="142"/>
      <c r="GS972" s="142"/>
      <c r="GT972" s="142"/>
      <c r="GU972" s="142"/>
      <c r="GV972" s="142"/>
      <c r="GW972" s="142"/>
      <c r="GX972" s="142"/>
      <c r="GY972" s="142"/>
      <c r="GZ972" s="142"/>
      <c r="HA972" s="142"/>
      <c r="HB972" s="142"/>
      <c r="HC972" s="142"/>
      <c r="HD972" s="142"/>
      <c r="HE972" s="142"/>
      <c r="HF972" s="142"/>
      <c r="HG972" s="142"/>
      <c r="HH972" s="142"/>
      <c r="HI972" s="142"/>
      <c r="HJ972" s="142"/>
      <c r="HK972" s="142"/>
      <c r="HL972" s="142"/>
      <c r="HM972" s="142"/>
      <c r="HN972" s="142"/>
      <c r="HO972" s="142"/>
      <c r="HP972" s="142"/>
      <c r="HQ972" s="142"/>
    </row>
    <row r="973" spans="1:242" s="139" customFormat="1" ht="11.25" customHeight="1">
      <c r="A973" s="93" t="s">
        <v>1668</v>
      </c>
      <c r="B973" s="93" t="s">
        <v>2829</v>
      </c>
      <c r="C973" s="94" t="s">
        <v>35</v>
      </c>
      <c r="D973" s="58"/>
      <c r="E973" s="58">
        <v>-1397.36</v>
      </c>
      <c r="F973" s="58">
        <v>-388.87</v>
      </c>
      <c r="G973" s="58">
        <v>-658.81</v>
      </c>
      <c r="H973" s="58"/>
      <c r="I973" s="165"/>
      <c r="J973" s="165"/>
      <c r="K973" s="165"/>
      <c r="L973" s="165"/>
      <c r="M973" s="165"/>
      <c r="N973" s="165"/>
      <c r="O973" s="165"/>
      <c r="P973" s="56">
        <f t="shared" si="745"/>
        <v>-2445.04</v>
      </c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  <c r="AA973" s="142"/>
      <c r="AB973" s="142"/>
      <c r="AC973" s="142"/>
      <c r="AD973" s="142"/>
      <c r="AE973" s="142"/>
      <c r="AF973" s="142"/>
      <c r="AG973" s="142"/>
      <c r="AH973" s="142"/>
      <c r="AI973" s="142"/>
      <c r="AJ973" s="142"/>
      <c r="AK973" s="142"/>
      <c r="AL973" s="142"/>
      <c r="AM973" s="142"/>
      <c r="AN973" s="142"/>
      <c r="AO973" s="142"/>
      <c r="AP973" s="142"/>
      <c r="AQ973" s="142"/>
      <c r="AR973" s="142"/>
      <c r="AS973" s="142"/>
      <c r="AT973" s="142"/>
      <c r="AU973" s="142"/>
      <c r="AV973" s="142"/>
      <c r="AW973" s="142"/>
      <c r="AX973" s="142"/>
      <c r="AY973" s="142"/>
      <c r="AZ973" s="142"/>
      <c r="BA973" s="142"/>
      <c r="BB973" s="142"/>
      <c r="BC973" s="142"/>
      <c r="BD973" s="142"/>
      <c r="BE973" s="142"/>
      <c r="BF973" s="142"/>
      <c r="BG973" s="142"/>
      <c r="BH973" s="142"/>
      <c r="BI973" s="142"/>
      <c r="BJ973" s="142"/>
      <c r="BK973" s="142"/>
      <c r="BL973" s="142"/>
      <c r="BM973" s="142"/>
      <c r="BN973" s="142"/>
      <c r="BO973" s="142"/>
      <c r="BP973" s="142"/>
      <c r="BQ973" s="142"/>
      <c r="BR973" s="142"/>
      <c r="BS973" s="142"/>
      <c r="BT973" s="142"/>
      <c r="BU973" s="142"/>
      <c r="BV973" s="142"/>
      <c r="BW973" s="142"/>
      <c r="BX973" s="142"/>
      <c r="BY973" s="142"/>
      <c r="BZ973" s="142"/>
      <c r="CA973" s="142"/>
      <c r="CB973" s="142"/>
      <c r="CC973" s="142"/>
      <c r="CD973" s="142"/>
      <c r="CE973" s="142"/>
      <c r="CF973" s="142"/>
      <c r="CG973" s="142"/>
      <c r="CH973" s="142"/>
      <c r="CI973" s="142"/>
      <c r="CJ973" s="142"/>
      <c r="CK973" s="142"/>
      <c r="CL973" s="142"/>
      <c r="CM973" s="142"/>
      <c r="CN973" s="142"/>
      <c r="CO973" s="142"/>
      <c r="CP973" s="142"/>
      <c r="CQ973" s="142"/>
      <c r="CR973" s="142"/>
      <c r="CS973" s="142"/>
      <c r="CT973" s="142"/>
      <c r="CU973" s="142"/>
      <c r="CV973" s="142"/>
      <c r="CW973" s="142"/>
      <c r="CX973" s="142"/>
      <c r="CY973" s="142"/>
      <c r="CZ973" s="142"/>
      <c r="DA973" s="142"/>
      <c r="DB973" s="142"/>
      <c r="DC973" s="142"/>
      <c r="DD973" s="142"/>
      <c r="DE973" s="142"/>
      <c r="DF973" s="142"/>
      <c r="DG973" s="142"/>
      <c r="DH973" s="142"/>
      <c r="DI973" s="142"/>
      <c r="DJ973" s="142"/>
      <c r="DK973" s="142"/>
      <c r="DL973" s="142"/>
      <c r="DM973" s="142"/>
      <c r="DN973" s="142"/>
      <c r="DO973" s="142"/>
      <c r="DP973" s="142"/>
      <c r="DQ973" s="142"/>
      <c r="DR973" s="142"/>
      <c r="DS973" s="142"/>
      <c r="DT973" s="142"/>
      <c r="DU973" s="142"/>
      <c r="DV973" s="142"/>
      <c r="DW973" s="142"/>
      <c r="DX973" s="142"/>
      <c r="DY973" s="142"/>
      <c r="DZ973" s="142"/>
      <c r="EA973" s="142"/>
      <c r="EB973" s="142"/>
      <c r="EC973" s="142"/>
      <c r="ED973" s="142"/>
      <c r="EE973" s="142"/>
      <c r="EF973" s="142"/>
      <c r="EG973" s="142"/>
      <c r="EH973" s="142"/>
      <c r="EI973" s="142"/>
      <c r="EJ973" s="142"/>
      <c r="EK973" s="142"/>
      <c r="EL973" s="142"/>
      <c r="EM973" s="142"/>
      <c r="EN973" s="142"/>
      <c r="EO973" s="142"/>
      <c r="EP973" s="142"/>
      <c r="EQ973" s="142"/>
      <c r="ER973" s="142"/>
      <c r="ES973" s="142"/>
      <c r="ET973" s="142"/>
      <c r="EU973" s="142"/>
      <c r="EV973" s="142"/>
      <c r="EW973" s="142"/>
      <c r="EX973" s="142"/>
      <c r="EY973" s="142"/>
      <c r="EZ973" s="142"/>
      <c r="FA973" s="142"/>
      <c r="FB973" s="142"/>
      <c r="FC973" s="142"/>
      <c r="FD973" s="142"/>
      <c r="FE973" s="142"/>
      <c r="FF973" s="142"/>
      <c r="FG973" s="142"/>
      <c r="FH973" s="142"/>
      <c r="FI973" s="142"/>
      <c r="FJ973" s="142"/>
      <c r="FK973" s="142"/>
      <c r="FL973" s="142"/>
      <c r="FM973" s="142"/>
      <c r="FN973" s="142"/>
      <c r="FO973" s="142"/>
      <c r="FP973" s="142"/>
      <c r="FQ973" s="142"/>
      <c r="FR973" s="142"/>
      <c r="FS973" s="142"/>
      <c r="FT973" s="142"/>
      <c r="FU973" s="142"/>
      <c r="FV973" s="142"/>
      <c r="FW973" s="142"/>
      <c r="FX973" s="142"/>
      <c r="FY973" s="142"/>
      <c r="FZ973" s="142"/>
      <c r="GA973" s="142"/>
      <c r="GB973" s="142"/>
      <c r="GC973" s="142"/>
      <c r="GD973" s="142"/>
      <c r="GE973" s="142"/>
      <c r="GF973" s="142"/>
      <c r="GG973" s="142"/>
      <c r="GH973" s="142"/>
      <c r="GI973" s="142"/>
      <c r="GJ973" s="142"/>
      <c r="GK973" s="142"/>
      <c r="GL973" s="142"/>
      <c r="GM973" s="142"/>
      <c r="GN973" s="142"/>
      <c r="GO973" s="142"/>
      <c r="GP973" s="142"/>
      <c r="GQ973" s="142"/>
      <c r="GR973" s="142"/>
      <c r="GS973" s="142"/>
      <c r="GT973" s="142"/>
      <c r="GU973" s="142"/>
      <c r="GV973" s="142"/>
      <c r="GW973" s="142"/>
      <c r="GX973" s="142"/>
      <c r="GY973" s="142"/>
      <c r="GZ973" s="142"/>
      <c r="HA973" s="142"/>
      <c r="HB973" s="142"/>
      <c r="HC973" s="142"/>
      <c r="HD973" s="142"/>
      <c r="HE973" s="142"/>
      <c r="HF973" s="142"/>
      <c r="HG973" s="142"/>
      <c r="HH973" s="142"/>
      <c r="HI973" s="142"/>
      <c r="HJ973" s="142"/>
      <c r="HK973" s="142"/>
      <c r="HL973" s="142"/>
      <c r="HM973" s="142"/>
      <c r="HN973" s="142"/>
      <c r="HO973" s="142"/>
      <c r="HP973" s="142"/>
      <c r="HQ973" s="142"/>
    </row>
    <row r="974" spans="1:242" s="139" customFormat="1" ht="11.25" customHeight="1">
      <c r="A974" s="93" t="s">
        <v>1697</v>
      </c>
      <c r="B974" s="93" t="s">
        <v>1698</v>
      </c>
      <c r="C974" s="94" t="s">
        <v>29</v>
      </c>
      <c r="D974" s="58">
        <v>-4699.62</v>
      </c>
      <c r="E974" s="58">
        <v>-15714.8</v>
      </c>
      <c r="F974" s="58">
        <v>-4530.43</v>
      </c>
      <c r="G974" s="58">
        <v>-15427.16</v>
      </c>
      <c r="H974" s="58">
        <v>-24270.29</v>
      </c>
      <c r="I974" s="165"/>
      <c r="J974" s="165"/>
      <c r="K974" s="165"/>
      <c r="L974" s="165"/>
      <c r="M974" s="165"/>
      <c r="N974" s="165"/>
      <c r="O974" s="165"/>
      <c r="P974" s="56">
        <f t="shared" si="745"/>
        <v>-64642.299999999996</v>
      </c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  <c r="AA974" s="142"/>
      <c r="AB974" s="142"/>
      <c r="AC974" s="142"/>
      <c r="AD974" s="142"/>
      <c r="AE974" s="142"/>
      <c r="AF974" s="142"/>
      <c r="AG974" s="142"/>
      <c r="AH974" s="142"/>
      <c r="AI974" s="142"/>
      <c r="AJ974" s="142"/>
      <c r="AK974" s="142"/>
      <c r="AL974" s="142"/>
      <c r="AM974" s="142"/>
      <c r="AN974" s="142"/>
      <c r="AO974" s="142"/>
      <c r="AP974" s="142"/>
      <c r="AQ974" s="142"/>
      <c r="AR974" s="142"/>
      <c r="AS974" s="142"/>
      <c r="AT974" s="142"/>
      <c r="AU974" s="142"/>
      <c r="AV974" s="142"/>
      <c r="AW974" s="142"/>
      <c r="AX974" s="142"/>
      <c r="AY974" s="142"/>
      <c r="AZ974" s="142"/>
      <c r="BA974" s="142"/>
      <c r="BB974" s="142"/>
      <c r="BC974" s="142"/>
      <c r="BD974" s="142"/>
      <c r="BE974" s="142"/>
      <c r="BF974" s="142"/>
      <c r="BG974" s="142"/>
      <c r="BH974" s="142"/>
      <c r="BI974" s="142"/>
      <c r="BJ974" s="142"/>
      <c r="BK974" s="142"/>
      <c r="BL974" s="142"/>
      <c r="BM974" s="142"/>
      <c r="BN974" s="142"/>
      <c r="BO974" s="142"/>
      <c r="BP974" s="142"/>
      <c r="BQ974" s="142"/>
      <c r="BR974" s="142"/>
      <c r="BS974" s="142"/>
      <c r="BT974" s="142"/>
      <c r="BU974" s="142"/>
      <c r="BV974" s="142"/>
      <c r="BW974" s="142"/>
      <c r="BX974" s="142"/>
      <c r="BY974" s="142"/>
      <c r="BZ974" s="142"/>
      <c r="CA974" s="142"/>
      <c r="CB974" s="142"/>
      <c r="CC974" s="142"/>
      <c r="CD974" s="142"/>
      <c r="CE974" s="142"/>
      <c r="CF974" s="142"/>
      <c r="CG974" s="142"/>
      <c r="CH974" s="142"/>
      <c r="CI974" s="142"/>
      <c r="CJ974" s="142"/>
      <c r="CK974" s="142"/>
      <c r="CL974" s="142"/>
      <c r="CM974" s="142"/>
      <c r="CN974" s="142"/>
      <c r="CO974" s="142"/>
      <c r="CP974" s="142"/>
      <c r="CQ974" s="142"/>
      <c r="CR974" s="142"/>
      <c r="CS974" s="142"/>
      <c r="CT974" s="142"/>
      <c r="CU974" s="142"/>
      <c r="CV974" s="142"/>
      <c r="CW974" s="142"/>
      <c r="CX974" s="142"/>
      <c r="CY974" s="142"/>
      <c r="CZ974" s="142"/>
      <c r="DA974" s="142"/>
      <c r="DB974" s="142"/>
      <c r="DC974" s="142"/>
      <c r="DD974" s="142"/>
      <c r="DE974" s="142"/>
      <c r="DF974" s="142"/>
      <c r="DG974" s="142"/>
      <c r="DH974" s="142"/>
      <c r="DI974" s="142"/>
      <c r="DJ974" s="142"/>
      <c r="DK974" s="142"/>
      <c r="DL974" s="142"/>
      <c r="DM974" s="142"/>
      <c r="DN974" s="142"/>
      <c r="DO974" s="142"/>
      <c r="DP974" s="142"/>
      <c r="DQ974" s="142"/>
      <c r="DR974" s="142"/>
      <c r="DS974" s="142"/>
      <c r="DT974" s="142"/>
      <c r="DU974" s="142"/>
      <c r="DV974" s="142"/>
      <c r="DW974" s="142"/>
      <c r="DX974" s="142"/>
      <c r="DY974" s="142"/>
      <c r="DZ974" s="142"/>
      <c r="EA974" s="142"/>
      <c r="EB974" s="142"/>
      <c r="EC974" s="142"/>
      <c r="ED974" s="142"/>
      <c r="EE974" s="142"/>
      <c r="EF974" s="142"/>
      <c r="EG974" s="142"/>
      <c r="EH974" s="142"/>
      <c r="EI974" s="142"/>
      <c r="EJ974" s="142"/>
      <c r="EK974" s="142"/>
      <c r="EL974" s="142"/>
      <c r="EM974" s="142"/>
      <c r="EN974" s="142"/>
      <c r="EO974" s="142"/>
      <c r="EP974" s="142"/>
      <c r="EQ974" s="142"/>
      <c r="ER974" s="142"/>
      <c r="ES974" s="142"/>
      <c r="ET974" s="142"/>
      <c r="EU974" s="142"/>
      <c r="EV974" s="142"/>
      <c r="EW974" s="142"/>
      <c r="EX974" s="142"/>
      <c r="EY974" s="142"/>
      <c r="EZ974" s="142"/>
      <c r="FA974" s="142"/>
      <c r="FB974" s="142"/>
      <c r="FC974" s="142"/>
      <c r="FD974" s="142"/>
      <c r="FE974" s="142"/>
      <c r="FF974" s="142"/>
      <c r="FG974" s="142"/>
      <c r="FH974" s="142"/>
      <c r="FI974" s="142"/>
      <c r="FJ974" s="142"/>
      <c r="FK974" s="142"/>
      <c r="FL974" s="142"/>
      <c r="FM974" s="142"/>
      <c r="FN974" s="142"/>
      <c r="FO974" s="142"/>
      <c r="FP974" s="142"/>
      <c r="FQ974" s="142"/>
      <c r="FR974" s="142"/>
      <c r="FS974" s="142"/>
      <c r="FT974" s="142"/>
      <c r="FU974" s="142"/>
      <c r="FV974" s="142"/>
      <c r="FW974" s="142"/>
      <c r="FX974" s="142"/>
      <c r="FY974" s="142"/>
      <c r="FZ974" s="142"/>
      <c r="GA974" s="142"/>
      <c r="GB974" s="142"/>
      <c r="GC974" s="142"/>
      <c r="GD974" s="142"/>
      <c r="GE974" s="142"/>
      <c r="GF974" s="142"/>
      <c r="GG974" s="142"/>
      <c r="GH974" s="142"/>
      <c r="GI974" s="142"/>
      <c r="GJ974" s="142"/>
      <c r="GK974" s="142"/>
      <c r="GL974" s="142"/>
      <c r="GM974" s="142"/>
      <c r="GN974" s="142"/>
      <c r="GO974" s="142"/>
      <c r="GP974" s="142"/>
      <c r="GQ974" s="142"/>
      <c r="GR974" s="142"/>
      <c r="GS974" s="142"/>
      <c r="GT974" s="142"/>
      <c r="GU974" s="142"/>
      <c r="GV974" s="142"/>
      <c r="GW974" s="142"/>
      <c r="GX974" s="142"/>
      <c r="GY974" s="142"/>
      <c r="GZ974" s="142"/>
      <c r="HA974" s="142"/>
      <c r="HB974" s="142"/>
      <c r="HC974" s="142"/>
      <c r="HD974" s="142"/>
      <c r="HE974" s="142"/>
      <c r="HF974" s="142"/>
      <c r="HG974" s="142"/>
      <c r="HH974" s="142"/>
      <c r="HI974" s="142"/>
      <c r="HJ974" s="142"/>
      <c r="HK974" s="142"/>
      <c r="HL974" s="142"/>
      <c r="HM974" s="142"/>
      <c r="HN974" s="142"/>
      <c r="HO974" s="142"/>
      <c r="HP974" s="142"/>
      <c r="HQ974" s="142"/>
    </row>
    <row r="975" spans="1:242" s="139" customFormat="1" ht="11.25" customHeight="1">
      <c r="A975" s="93" t="s">
        <v>1699</v>
      </c>
      <c r="B975" s="93" t="s">
        <v>1700</v>
      </c>
      <c r="C975" s="94" t="s">
        <v>32</v>
      </c>
      <c r="D975" s="58">
        <v>-1958.19</v>
      </c>
      <c r="E975" s="58">
        <v>-6547.83</v>
      </c>
      <c r="F975" s="58">
        <v>-1887.68</v>
      </c>
      <c r="G975" s="58">
        <v>-6428.01</v>
      </c>
      <c r="H975" s="58">
        <v>-10112.64</v>
      </c>
      <c r="I975" s="165"/>
      <c r="J975" s="165"/>
      <c r="K975" s="165"/>
      <c r="L975" s="165"/>
      <c r="M975" s="165"/>
      <c r="N975" s="165"/>
      <c r="O975" s="165"/>
      <c r="P975" s="56">
        <f t="shared" si="745"/>
        <v>-26934.35</v>
      </c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  <c r="AA975" s="142"/>
      <c r="AB975" s="142"/>
      <c r="AC975" s="142"/>
      <c r="AD975" s="142"/>
      <c r="AE975" s="142"/>
      <c r="AF975" s="142"/>
      <c r="AG975" s="142"/>
      <c r="AH975" s="142"/>
      <c r="AI975" s="142"/>
      <c r="AJ975" s="142"/>
      <c r="AK975" s="142"/>
      <c r="AL975" s="142"/>
      <c r="AM975" s="142"/>
      <c r="AN975" s="142"/>
      <c r="AO975" s="142"/>
      <c r="AP975" s="142"/>
      <c r="AQ975" s="142"/>
      <c r="AR975" s="142"/>
      <c r="AS975" s="142"/>
      <c r="AT975" s="142"/>
      <c r="AU975" s="142"/>
      <c r="AV975" s="142"/>
      <c r="AW975" s="142"/>
      <c r="AX975" s="142"/>
      <c r="AY975" s="142"/>
      <c r="AZ975" s="142"/>
      <c r="BA975" s="142"/>
      <c r="BB975" s="142"/>
      <c r="BC975" s="142"/>
      <c r="BD975" s="142"/>
      <c r="BE975" s="142"/>
      <c r="BF975" s="142"/>
      <c r="BG975" s="142"/>
      <c r="BH975" s="142"/>
      <c r="BI975" s="142"/>
      <c r="BJ975" s="142"/>
      <c r="BK975" s="142"/>
      <c r="BL975" s="142"/>
      <c r="BM975" s="142"/>
      <c r="BN975" s="142"/>
      <c r="BO975" s="142"/>
      <c r="BP975" s="142"/>
      <c r="BQ975" s="142"/>
      <c r="BR975" s="142"/>
      <c r="BS975" s="142"/>
      <c r="BT975" s="142"/>
      <c r="BU975" s="142"/>
      <c r="BV975" s="142"/>
      <c r="BW975" s="142"/>
      <c r="BX975" s="142"/>
      <c r="BY975" s="142"/>
      <c r="BZ975" s="142"/>
      <c r="CA975" s="142"/>
      <c r="CB975" s="142"/>
      <c r="CC975" s="142"/>
      <c r="CD975" s="142"/>
      <c r="CE975" s="142"/>
      <c r="CF975" s="142"/>
      <c r="CG975" s="142"/>
      <c r="CH975" s="142"/>
      <c r="CI975" s="142"/>
      <c r="CJ975" s="142"/>
      <c r="CK975" s="142"/>
      <c r="CL975" s="142"/>
      <c r="CM975" s="142"/>
      <c r="CN975" s="142"/>
      <c r="CO975" s="142"/>
      <c r="CP975" s="142"/>
      <c r="CQ975" s="142"/>
      <c r="CR975" s="142"/>
      <c r="CS975" s="142"/>
      <c r="CT975" s="142"/>
      <c r="CU975" s="142"/>
      <c r="CV975" s="142"/>
      <c r="CW975" s="142"/>
      <c r="CX975" s="142"/>
      <c r="CY975" s="142"/>
      <c r="CZ975" s="142"/>
      <c r="DA975" s="142"/>
      <c r="DB975" s="142"/>
      <c r="DC975" s="142"/>
      <c r="DD975" s="142"/>
      <c r="DE975" s="142"/>
      <c r="DF975" s="142"/>
      <c r="DG975" s="142"/>
      <c r="DH975" s="142"/>
      <c r="DI975" s="142"/>
      <c r="DJ975" s="142"/>
      <c r="DK975" s="142"/>
      <c r="DL975" s="142"/>
      <c r="DM975" s="142"/>
      <c r="DN975" s="142"/>
      <c r="DO975" s="142"/>
      <c r="DP975" s="142"/>
      <c r="DQ975" s="142"/>
      <c r="DR975" s="142"/>
      <c r="DS975" s="142"/>
      <c r="DT975" s="142"/>
      <c r="DU975" s="142"/>
      <c r="DV975" s="142"/>
      <c r="DW975" s="142"/>
      <c r="DX975" s="142"/>
      <c r="DY975" s="142"/>
      <c r="DZ975" s="142"/>
      <c r="EA975" s="142"/>
      <c r="EB975" s="142"/>
      <c r="EC975" s="142"/>
      <c r="ED975" s="142"/>
      <c r="EE975" s="142"/>
      <c r="EF975" s="142"/>
      <c r="EG975" s="142"/>
      <c r="EH975" s="142"/>
      <c r="EI975" s="142"/>
      <c r="EJ975" s="142"/>
      <c r="EK975" s="142"/>
      <c r="EL975" s="142"/>
      <c r="EM975" s="142"/>
      <c r="EN975" s="142"/>
      <c r="EO975" s="142"/>
      <c r="EP975" s="142"/>
      <c r="EQ975" s="142"/>
      <c r="ER975" s="142"/>
      <c r="ES975" s="142"/>
      <c r="ET975" s="142"/>
      <c r="EU975" s="142"/>
      <c r="EV975" s="142"/>
      <c r="EW975" s="142"/>
      <c r="EX975" s="142"/>
      <c r="EY975" s="142"/>
      <c r="EZ975" s="142"/>
      <c r="FA975" s="142"/>
      <c r="FB975" s="142"/>
      <c r="FC975" s="142"/>
      <c r="FD975" s="142"/>
      <c r="FE975" s="142"/>
      <c r="FF975" s="142"/>
      <c r="FG975" s="142"/>
      <c r="FH975" s="142"/>
      <c r="FI975" s="142"/>
      <c r="FJ975" s="142"/>
      <c r="FK975" s="142"/>
      <c r="FL975" s="142"/>
      <c r="FM975" s="142"/>
      <c r="FN975" s="142"/>
      <c r="FO975" s="142"/>
      <c r="FP975" s="142"/>
      <c r="FQ975" s="142"/>
      <c r="FR975" s="142"/>
      <c r="FS975" s="142"/>
      <c r="FT975" s="142"/>
      <c r="FU975" s="142"/>
      <c r="FV975" s="142"/>
      <c r="FW975" s="142"/>
      <c r="FX975" s="142"/>
      <c r="FY975" s="142"/>
      <c r="FZ975" s="142"/>
      <c r="GA975" s="142"/>
      <c r="GB975" s="142"/>
      <c r="GC975" s="142"/>
      <c r="GD975" s="142"/>
      <c r="GE975" s="142"/>
      <c r="GF975" s="142"/>
      <c r="GG975" s="142"/>
      <c r="GH975" s="142"/>
      <c r="GI975" s="142"/>
      <c r="GJ975" s="142"/>
      <c r="GK975" s="142"/>
      <c r="GL975" s="142"/>
      <c r="GM975" s="142"/>
      <c r="GN975" s="142"/>
      <c r="GO975" s="142"/>
      <c r="GP975" s="142"/>
      <c r="GQ975" s="142"/>
      <c r="GR975" s="142"/>
      <c r="GS975" s="142"/>
      <c r="GT975" s="142"/>
      <c r="GU975" s="142"/>
      <c r="GV975" s="142"/>
      <c r="GW975" s="142"/>
      <c r="GX975" s="142"/>
      <c r="GY975" s="142"/>
      <c r="GZ975" s="142"/>
      <c r="HA975" s="142"/>
      <c r="HB975" s="142"/>
      <c r="HC975" s="142"/>
      <c r="HD975" s="142"/>
      <c r="HE975" s="142"/>
      <c r="HF975" s="142"/>
      <c r="HG975" s="142"/>
      <c r="HH975" s="142"/>
      <c r="HI975" s="142"/>
      <c r="HJ975" s="142"/>
      <c r="HK975" s="142"/>
      <c r="HL975" s="142"/>
      <c r="HM975" s="142"/>
      <c r="HN975" s="142"/>
      <c r="HO975" s="142"/>
      <c r="HP975" s="142"/>
      <c r="HQ975" s="142"/>
    </row>
    <row r="976" spans="1:242" s="139" customFormat="1" ht="11.25" customHeight="1">
      <c r="A976" s="93" t="s">
        <v>1701</v>
      </c>
      <c r="B976" s="93" t="s">
        <v>1702</v>
      </c>
      <c r="C976" s="94" t="s">
        <v>35</v>
      </c>
      <c r="D976" s="58">
        <v>-1174.9100000000001</v>
      </c>
      <c r="E976" s="58">
        <v>-3928.69</v>
      </c>
      <c r="F976" s="58">
        <v>-1132.6099999999999</v>
      </c>
      <c r="G976" s="58">
        <v>-3856.81</v>
      </c>
      <c r="H976" s="58">
        <v>-6067.59</v>
      </c>
      <c r="I976" s="165"/>
      <c r="J976" s="165"/>
      <c r="K976" s="165"/>
      <c r="L976" s="165"/>
      <c r="M976" s="165"/>
      <c r="N976" s="165"/>
      <c r="O976" s="165"/>
      <c r="P976" s="56">
        <f t="shared" si="745"/>
        <v>-16160.61</v>
      </c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  <c r="AA976" s="142"/>
      <c r="AB976" s="142"/>
      <c r="AC976" s="142"/>
      <c r="AD976" s="142"/>
      <c r="AE976" s="142"/>
      <c r="AF976" s="142"/>
      <c r="AG976" s="142"/>
      <c r="AH976" s="142"/>
      <c r="AI976" s="142"/>
      <c r="AJ976" s="142"/>
      <c r="AK976" s="142"/>
      <c r="AL976" s="142"/>
      <c r="AM976" s="142"/>
      <c r="AN976" s="142"/>
      <c r="AO976" s="142"/>
      <c r="AP976" s="142"/>
      <c r="AQ976" s="142"/>
      <c r="AR976" s="142"/>
      <c r="AS976" s="142"/>
      <c r="AT976" s="142"/>
      <c r="AU976" s="142"/>
      <c r="AV976" s="142"/>
      <c r="AW976" s="142"/>
      <c r="AX976" s="142"/>
      <c r="AY976" s="142"/>
      <c r="AZ976" s="142"/>
      <c r="BA976" s="142"/>
      <c r="BB976" s="142"/>
      <c r="BC976" s="142"/>
      <c r="BD976" s="142"/>
      <c r="BE976" s="142"/>
      <c r="BF976" s="142"/>
      <c r="BG976" s="142"/>
      <c r="BH976" s="142"/>
      <c r="BI976" s="142"/>
      <c r="BJ976" s="142"/>
      <c r="BK976" s="142"/>
      <c r="BL976" s="142"/>
      <c r="BM976" s="142"/>
      <c r="BN976" s="142"/>
      <c r="BO976" s="142"/>
      <c r="BP976" s="142"/>
      <c r="BQ976" s="142"/>
      <c r="BR976" s="142"/>
      <c r="BS976" s="142"/>
      <c r="BT976" s="142"/>
      <c r="BU976" s="142"/>
      <c r="BV976" s="142"/>
      <c r="BW976" s="142"/>
      <c r="BX976" s="142"/>
      <c r="BY976" s="142"/>
      <c r="BZ976" s="142"/>
      <c r="CA976" s="142"/>
      <c r="CB976" s="142"/>
      <c r="CC976" s="142"/>
      <c r="CD976" s="142"/>
      <c r="CE976" s="142"/>
      <c r="CF976" s="142"/>
      <c r="CG976" s="142"/>
      <c r="CH976" s="142"/>
      <c r="CI976" s="142"/>
      <c r="CJ976" s="142"/>
      <c r="CK976" s="142"/>
      <c r="CL976" s="142"/>
      <c r="CM976" s="142"/>
      <c r="CN976" s="142"/>
      <c r="CO976" s="142"/>
      <c r="CP976" s="142"/>
      <c r="CQ976" s="142"/>
      <c r="CR976" s="142"/>
      <c r="CS976" s="142"/>
      <c r="CT976" s="142"/>
      <c r="CU976" s="142"/>
      <c r="CV976" s="142"/>
      <c r="CW976" s="142"/>
      <c r="CX976" s="142"/>
      <c r="CY976" s="142"/>
      <c r="CZ976" s="142"/>
      <c r="DA976" s="142"/>
      <c r="DB976" s="142"/>
      <c r="DC976" s="142"/>
      <c r="DD976" s="142"/>
      <c r="DE976" s="142"/>
      <c r="DF976" s="142"/>
      <c r="DG976" s="142"/>
      <c r="DH976" s="142"/>
      <c r="DI976" s="142"/>
      <c r="DJ976" s="142"/>
      <c r="DK976" s="142"/>
      <c r="DL976" s="142"/>
      <c r="DM976" s="142"/>
      <c r="DN976" s="142"/>
      <c r="DO976" s="142"/>
      <c r="DP976" s="142"/>
      <c r="DQ976" s="142"/>
      <c r="DR976" s="142"/>
      <c r="DS976" s="142"/>
      <c r="DT976" s="142"/>
      <c r="DU976" s="142"/>
      <c r="DV976" s="142"/>
      <c r="DW976" s="142"/>
      <c r="DX976" s="142"/>
      <c r="DY976" s="142"/>
      <c r="DZ976" s="142"/>
      <c r="EA976" s="142"/>
      <c r="EB976" s="142"/>
      <c r="EC976" s="142"/>
      <c r="ED976" s="142"/>
      <c r="EE976" s="142"/>
      <c r="EF976" s="142"/>
      <c r="EG976" s="142"/>
      <c r="EH976" s="142"/>
      <c r="EI976" s="142"/>
      <c r="EJ976" s="142"/>
      <c r="EK976" s="142"/>
      <c r="EL976" s="142"/>
      <c r="EM976" s="142"/>
      <c r="EN976" s="142"/>
      <c r="EO976" s="142"/>
      <c r="EP976" s="142"/>
      <c r="EQ976" s="142"/>
      <c r="ER976" s="142"/>
      <c r="ES976" s="142"/>
      <c r="ET976" s="142"/>
      <c r="EU976" s="142"/>
      <c r="EV976" s="142"/>
      <c r="EW976" s="142"/>
      <c r="EX976" s="142"/>
      <c r="EY976" s="142"/>
      <c r="EZ976" s="142"/>
      <c r="FA976" s="142"/>
      <c r="FB976" s="142"/>
      <c r="FC976" s="142"/>
      <c r="FD976" s="142"/>
      <c r="FE976" s="142"/>
      <c r="FF976" s="142"/>
      <c r="FG976" s="142"/>
      <c r="FH976" s="142"/>
      <c r="FI976" s="142"/>
      <c r="FJ976" s="142"/>
      <c r="FK976" s="142"/>
      <c r="FL976" s="142"/>
      <c r="FM976" s="142"/>
      <c r="FN976" s="142"/>
      <c r="FO976" s="142"/>
      <c r="FP976" s="142"/>
      <c r="FQ976" s="142"/>
      <c r="FR976" s="142"/>
      <c r="FS976" s="142"/>
      <c r="FT976" s="142"/>
      <c r="FU976" s="142"/>
      <c r="FV976" s="142"/>
      <c r="FW976" s="142"/>
      <c r="FX976" s="142"/>
      <c r="FY976" s="142"/>
      <c r="FZ976" s="142"/>
      <c r="GA976" s="142"/>
      <c r="GB976" s="142"/>
      <c r="GC976" s="142"/>
      <c r="GD976" s="142"/>
      <c r="GE976" s="142"/>
      <c r="GF976" s="142"/>
      <c r="GG976" s="142"/>
      <c r="GH976" s="142"/>
      <c r="GI976" s="142"/>
      <c r="GJ976" s="142"/>
      <c r="GK976" s="142"/>
      <c r="GL976" s="142"/>
      <c r="GM976" s="142"/>
      <c r="GN976" s="142"/>
      <c r="GO976" s="142"/>
      <c r="GP976" s="142"/>
      <c r="GQ976" s="142"/>
      <c r="GR976" s="142"/>
      <c r="GS976" s="142"/>
      <c r="GT976" s="142"/>
      <c r="GU976" s="142"/>
      <c r="GV976" s="142"/>
      <c r="GW976" s="142"/>
      <c r="GX976" s="142"/>
      <c r="GY976" s="142"/>
      <c r="GZ976" s="142"/>
      <c r="HA976" s="142"/>
      <c r="HB976" s="142"/>
      <c r="HC976" s="142"/>
      <c r="HD976" s="142"/>
      <c r="HE976" s="142"/>
      <c r="HF976" s="142"/>
      <c r="HG976" s="142"/>
      <c r="HH976" s="142"/>
      <c r="HI976" s="142"/>
      <c r="HJ976" s="142"/>
      <c r="HK976" s="142"/>
      <c r="HL976" s="142"/>
      <c r="HM976" s="142"/>
      <c r="HN976" s="142"/>
      <c r="HO976" s="142"/>
      <c r="HP976" s="142"/>
      <c r="HQ976" s="142"/>
    </row>
    <row r="977" spans="1:225" s="139" customFormat="1" ht="11.25" customHeight="1">
      <c r="A977" s="93" t="s">
        <v>1716</v>
      </c>
      <c r="B977" s="93" t="s">
        <v>1717</v>
      </c>
      <c r="C977" s="94" t="s">
        <v>29</v>
      </c>
      <c r="D977" s="58">
        <v>-99.76</v>
      </c>
      <c r="E977" s="58">
        <v>-1964.1</v>
      </c>
      <c r="F977" s="58">
        <v>-1275.51</v>
      </c>
      <c r="G977" s="58">
        <v>-1668.54</v>
      </c>
      <c r="H977" s="58">
        <v>-4444.2700000000004</v>
      </c>
      <c r="I977" s="165"/>
      <c r="J977" s="165"/>
      <c r="K977" s="165"/>
      <c r="L977" s="165"/>
      <c r="M977" s="165"/>
      <c r="N977" s="165"/>
      <c r="O977" s="165"/>
      <c r="P977" s="56">
        <f t="shared" si="745"/>
        <v>-9452.18</v>
      </c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  <c r="AA977" s="142"/>
      <c r="AB977" s="142"/>
      <c r="AC977" s="142"/>
      <c r="AD977" s="142"/>
      <c r="AE977" s="142"/>
      <c r="AF977" s="142"/>
      <c r="AG977" s="142"/>
      <c r="AH977" s="142"/>
      <c r="AI977" s="142"/>
      <c r="AJ977" s="142"/>
      <c r="AK977" s="142"/>
      <c r="AL977" s="142"/>
      <c r="AM977" s="142"/>
      <c r="AN977" s="142"/>
      <c r="AO977" s="142"/>
      <c r="AP977" s="142"/>
      <c r="AQ977" s="142"/>
      <c r="AR977" s="142"/>
      <c r="AS977" s="142"/>
      <c r="AT977" s="142"/>
      <c r="AU977" s="142"/>
      <c r="AV977" s="142"/>
      <c r="AW977" s="142"/>
      <c r="AX977" s="142"/>
      <c r="AY977" s="142"/>
      <c r="AZ977" s="142"/>
      <c r="BA977" s="142"/>
      <c r="BB977" s="142"/>
      <c r="BC977" s="142"/>
      <c r="BD977" s="142"/>
      <c r="BE977" s="142"/>
      <c r="BF977" s="142"/>
      <c r="BG977" s="142"/>
      <c r="BH977" s="142"/>
      <c r="BI977" s="142"/>
      <c r="BJ977" s="142"/>
      <c r="BK977" s="142"/>
      <c r="BL977" s="142"/>
      <c r="BM977" s="142"/>
      <c r="BN977" s="142"/>
      <c r="BO977" s="142"/>
      <c r="BP977" s="142"/>
      <c r="BQ977" s="142"/>
      <c r="BR977" s="142"/>
      <c r="BS977" s="142"/>
      <c r="BT977" s="142"/>
      <c r="BU977" s="142"/>
      <c r="BV977" s="142"/>
      <c r="BW977" s="142"/>
      <c r="BX977" s="142"/>
      <c r="BY977" s="142"/>
      <c r="BZ977" s="142"/>
      <c r="CA977" s="142"/>
      <c r="CB977" s="142"/>
      <c r="CC977" s="142"/>
      <c r="CD977" s="142"/>
      <c r="CE977" s="142"/>
      <c r="CF977" s="142"/>
      <c r="CG977" s="142"/>
      <c r="CH977" s="142"/>
      <c r="CI977" s="142"/>
      <c r="CJ977" s="142"/>
      <c r="CK977" s="142"/>
      <c r="CL977" s="142"/>
      <c r="CM977" s="142"/>
      <c r="CN977" s="142"/>
      <c r="CO977" s="142"/>
      <c r="CP977" s="142"/>
      <c r="CQ977" s="142"/>
      <c r="CR977" s="142"/>
      <c r="CS977" s="142"/>
      <c r="CT977" s="142"/>
      <c r="CU977" s="142"/>
      <c r="CV977" s="142"/>
      <c r="CW977" s="142"/>
      <c r="CX977" s="142"/>
      <c r="CY977" s="142"/>
      <c r="CZ977" s="142"/>
      <c r="DA977" s="142"/>
      <c r="DB977" s="142"/>
      <c r="DC977" s="142"/>
      <c r="DD977" s="142"/>
      <c r="DE977" s="142"/>
      <c r="DF977" s="142"/>
      <c r="DG977" s="142"/>
      <c r="DH977" s="142"/>
      <c r="DI977" s="142"/>
      <c r="DJ977" s="142"/>
      <c r="DK977" s="142"/>
      <c r="DL977" s="142"/>
      <c r="DM977" s="142"/>
      <c r="DN977" s="142"/>
      <c r="DO977" s="142"/>
      <c r="DP977" s="142"/>
      <c r="DQ977" s="142"/>
      <c r="DR977" s="142"/>
      <c r="DS977" s="142"/>
      <c r="DT977" s="142"/>
      <c r="DU977" s="142"/>
      <c r="DV977" s="142"/>
      <c r="DW977" s="142"/>
      <c r="DX977" s="142"/>
      <c r="DY977" s="142"/>
      <c r="DZ977" s="142"/>
      <c r="EA977" s="142"/>
      <c r="EB977" s="142"/>
      <c r="EC977" s="142"/>
      <c r="ED977" s="142"/>
      <c r="EE977" s="142"/>
      <c r="EF977" s="142"/>
      <c r="EG977" s="142"/>
      <c r="EH977" s="142"/>
      <c r="EI977" s="142"/>
      <c r="EJ977" s="142"/>
      <c r="EK977" s="142"/>
      <c r="EL977" s="142"/>
      <c r="EM977" s="142"/>
      <c r="EN977" s="142"/>
      <c r="EO977" s="142"/>
      <c r="EP977" s="142"/>
      <c r="EQ977" s="142"/>
      <c r="ER977" s="142"/>
      <c r="ES977" s="142"/>
      <c r="ET977" s="142"/>
      <c r="EU977" s="142"/>
      <c r="EV977" s="142"/>
      <c r="EW977" s="142"/>
      <c r="EX977" s="142"/>
      <c r="EY977" s="142"/>
      <c r="EZ977" s="142"/>
      <c r="FA977" s="142"/>
      <c r="FB977" s="142"/>
      <c r="FC977" s="142"/>
      <c r="FD977" s="142"/>
      <c r="FE977" s="142"/>
      <c r="FF977" s="142"/>
      <c r="FG977" s="142"/>
      <c r="FH977" s="142"/>
      <c r="FI977" s="142"/>
      <c r="FJ977" s="142"/>
      <c r="FK977" s="142"/>
      <c r="FL977" s="142"/>
      <c r="FM977" s="142"/>
      <c r="FN977" s="142"/>
      <c r="FO977" s="142"/>
      <c r="FP977" s="142"/>
      <c r="FQ977" s="142"/>
      <c r="FR977" s="142"/>
      <c r="FS977" s="142"/>
      <c r="FT977" s="142"/>
      <c r="FU977" s="142"/>
      <c r="FV977" s="142"/>
      <c r="FW977" s="142"/>
      <c r="FX977" s="142"/>
      <c r="FY977" s="142"/>
      <c r="FZ977" s="142"/>
      <c r="GA977" s="142"/>
      <c r="GB977" s="142"/>
      <c r="GC977" s="142"/>
      <c r="GD977" s="142"/>
      <c r="GE977" s="142"/>
      <c r="GF977" s="142"/>
      <c r="GG977" s="142"/>
      <c r="GH977" s="142"/>
      <c r="GI977" s="142"/>
      <c r="GJ977" s="142"/>
      <c r="GK977" s="142"/>
      <c r="GL977" s="142"/>
      <c r="GM977" s="142"/>
      <c r="GN977" s="142"/>
      <c r="GO977" s="142"/>
      <c r="GP977" s="142"/>
      <c r="GQ977" s="142"/>
      <c r="GR977" s="142"/>
      <c r="GS977" s="142"/>
      <c r="GT977" s="142"/>
      <c r="GU977" s="142"/>
      <c r="GV977" s="142"/>
      <c r="GW977" s="142"/>
      <c r="GX977" s="142"/>
      <c r="GY977" s="142"/>
      <c r="GZ977" s="142"/>
      <c r="HA977" s="142"/>
      <c r="HB977" s="142"/>
      <c r="HC977" s="142"/>
      <c r="HD977" s="142"/>
      <c r="HE977" s="142"/>
      <c r="HF977" s="142"/>
      <c r="HG977" s="142"/>
      <c r="HH977" s="142"/>
      <c r="HI977" s="142"/>
      <c r="HJ977" s="142"/>
      <c r="HK977" s="142"/>
      <c r="HL977" s="142"/>
      <c r="HM977" s="142"/>
      <c r="HN977" s="142"/>
      <c r="HO977" s="142"/>
      <c r="HP977" s="142"/>
      <c r="HQ977" s="142"/>
    </row>
    <row r="978" spans="1:225" s="139" customFormat="1" ht="11.25" customHeight="1">
      <c r="A978" s="93" t="s">
        <v>1718</v>
      </c>
      <c r="B978" s="93" t="s">
        <v>1719</v>
      </c>
      <c r="C978" s="94" t="s">
        <v>32</v>
      </c>
      <c r="D978" s="58">
        <v>-41.57</v>
      </c>
      <c r="E978" s="58">
        <v>-818.38</v>
      </c>
      <c r="F978" s="58">
        <v>-504.07</v>
      </c>
      <c r="G978" s="58">
        <v>-695.22</v>
      </c>
      <c r="H978" s="58">
        <v>-1851.79</v>
      </c>
      <c r="I978" s="165"/>
      <c r="J978" s="165"/>
      <c r="K978" s="165"/>
      <c r="L978" s="165"/>
      <c r="M978" s="165"/>
      <c r="N978" s="165"/>
      <c r="O978" s="165"/>
      <c r="P978" s="56">
        <f t="shared" si="745"/>
        <v>-3911.0299999999997</v>
      </c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  <c r="AA978" s="142"/>
      <c r="AB978" s="142"/>
      <c r="AC978" s="142"/>
      <c r="AD978" s="142"/>
      <c r="AE978" s="142"/>
      <c r="AF978" s="142"/>
      <c r="AG978" s="142"/>
      <c r="AH978" s="142"/>
      <c r="AI978" s="142"/>
      <c r="AJ978" s="142"/>
      <c r="AK978" s="142"/>
      <c r="AL978" s="142"/>
      <c r="AM978" s="142"/>
      <c r="AN978" s="142"/>
      <c r="AO978" s="142"/>
      <c r="AP978" s="142"/>
      <c r="AQ978" s="142"/>
      <c r="AR978" s="142"/>
      <c r="AS978" s="142"/>
      <c r="AT978" s="142"/>
      <c r="AU978" s="142"/>
      <c r="AV978" s="142"/>
      <c r="AW978" s="142"/>
      <c r="AX978" s="142"/>
      <c r="AY978" s="142"/>
      <c r="AZ978" s="142"/>
      <c r="BA978" s="142"/>
      <c r="BB978" s="142"/>
      <c r="BC978" s="142"/>
      <c r="BD978" s="142"/>
      <c r="BE978" s="142"/>
      <c r="BF978" s="142"/>
      <c r="BG978" s="142"/>
      <c r="BH978" s="142"/>
      <c r="BI978" s="142"/>
      <c r="BJ978" s="142"/>
      <c r="BK978" s="142"/>
      <c r="BL978" s="142"/>
      <c r="BM978" s="142"/>
      <c r="BN978" s="142"/>
      <c r="BO978" s="142"/>
      <c r="BP978" s="142"/>
      <c r="BQ978" s="142"/>
      <c r="BR978" s="142"/>
      <c r="BS978" s="142"/>
      <c r="BT978" s="142"/>
      <c r="BU978" s="142"/>
      <c r="BV978" s="142"/>
      <c r="BW978" s="142"/>
      <c r="BX978" s="142"/>
      <c r="BY978" s="142"/>
      <c r="BZ978" s="142"/>
      <c r="CA978" s="142"/>
      <c r="CB978" s="142"/>
      <c r="CC978" s="142"/>
      <c r="CD978" s="142"/>
      <c r="CE978" s="142"/>
      <c r="CF978" s="142"/>
      <c r="CG978" s="142"/>
      <c r="CH978" s="142"/>
      <c r="CI978" s="142"/>
      <c r="CJ978" s="142"/>
      <c r="CK978" s="142"/>
      <c r="CL978" s="142"/>
      <c r="CM978" s="142"/>
      <c r="CN978" s="142"/>
      <c r="CO978" s="142"/>
      <c r="CP978" s="142"/>
      <c r="CQ978" s="142"/>
      <c r="CR978" s="142"/>
      <c r="CS978" s="142"/>
      <c r="CT978" s="142"/>
      <c r="CU978" s="142"/>
      <c r="CV978" s="142"/>
      <c r="CW978" s="142"/>
      <c r="CX978" s="142"/>
      <c r="CY978" s="142"/>
      <c r="CZ978" s="142"/>
      <c r="DA978" s="142"/>
      <c r="DB978" s="142"/>
      <c r="DC978" s="142"/>
      <c r="DD978" s="142"/>
      <c r="DE978" s="142"/>
      <c r="DF978" s="142"/>
      <c r="DG978" s="142"/>
      <c r="DH978" s="142"/>
      <c r="DI978" s="142"/>
      <c r="DJ978" s="142"/>
      <c r="DK978" s="142"/>
      <c r="DL978" s="142"/>
      <c r="DM978" s="142"/>
      <c r="DN978" s="142"/>
      <c r="DO978" s="142"/>
      <c r="DP978" s="142"/>
      <c r="DQ978" s="142"/>
      <c r="DR978" s="142"/>
      <c r="DS978" s="142"/>
      <c r="DT978" s="142"/>
      <c r="DU978" s="142"/>
      <c r="DV978" s="142"/>
      <c r="DW978" s="142"/>
      <c r="DX978" s="142"/>
      <c r="DY978" s="142"/>
      <c r="DZ978" s="142"/>
      <c r="EA978" s="142"/>
      <c r="EB978" s="142"/>
      <c r="EC978" s="142"/>
      <c r="ED978" s="142"/>
      <c r="EE978" s="142"/>
      <c r="EF978" s="142"/>
      <c r="EG978" s="142"/>
      <c r="EH978" s="142"/>
      <c r="EI978" s="142"/>
      <c r="EJ978" s="142"/>
      <c r="EK978" s="142"/>
      <c r="EL978" s="142"/>
      <c r="EM978" s="142"/>
      <c r="EN978" s="142"/>
      <c r="EO978" s="142"/>
      <c r="EP978" s="142"/>
      <c r="EQ978" s="142"/>
      <c r="ER978" s="142"/>
      <c r="ES978" s="142"/>
      <c r="ET978" s="142"/>
      <c r="EU978" s="142"/>
      <c r="EV978" s="142"/>
      <c r="EW978" s="142"/>
      <c r="EX978" s="142"/>
      <c r="EY978" s="142"/>
      <c r="EZ978" s="142"/>
      <c r="FA978" s="142"/>
      <c r="FB978" s="142"/>
      <c r="FC978" s="142"/>
      <c r="FD978" s="142"/>
      <c r="FE978" s="142"/>
      <c r="FF978" s="142"/>
      <c r="FG978" s="142"/>
      <c r="FH978" s="142"/>
      <c r="FI978" s="142"/>
      <c r="FJ978" s="142"/>
      <c r="FK978" s="142"/>
      <c r="FL978" s="142"/>
      <c r="FM978" s="142"/>
      <c r="FN978" s="142"/>
      <c r="FO978" s="142"/>
      <c r="FP978" s="142"/>
      <c r="FQ978" s="142"/>
      <c r="FR978" s="142"/>
      <c r="FS978" s="142"/>
      <c r="FT978" s="142"/>
      <c r="FU978" s="142"/>
      <c r="FV978" s="142"/>
      <c r="FW978" s="142"/>
      <c r="FX978" s="142"/>
      <c r="FY978" s="142"/>
      <c r="FZ978" s="142"/>
      <c r="GA978" s="142"/>
      <c r="GB978" s="142"/>
      <c r="GC978" s="142"/>
      <c r="GD978" s="142"/>
      <c r="GE978" s="142"/>
      <c r="GF978" s="142"/>
      <c r="GG978" s="142"/>
      <c r="GH978" s="142"/>
      <c r="GI978" s="142"/>
      <c r="GJ978" s="142"/>
      <c r="GK978" s="142"/>
      <c r="GL978" s="142"/>
      <c r="GM978" s="142"/>
      <c r="GN978" s="142"/>
      <c r="GO978" s="142"/>
      <c r="GP978" s="142"/>
      <c r="GQ978" s="142"/>
      <c r="GR978" s="142"/>
      <c r="GS978" s="142"/>
      <c r="GT978" s="142"/>
      <c r="GU978" s="142"/>
      <c r="GV978" s="142"/>
      <c r="GW978" s="142"/>
      <c r="GX978" s="142"/>
      <c r="GY978" s="142"/>
      <c r="GZ978" s="142"/>
      <c r="HA978" s="142"/>
      <c r="HB978" s="142"/>
      <c r="HC978" s="142"/>
      <c r="HD978" s="142"/>
      <c r="HE978" s="142"/>
      <c r="HF978" s="142"/>
      <c r="HG978" s="142"/>
      <c r="HH978" s="142"/>
      <c r="HI978" s="142"/>
      <c r="HJ978" s="142"/>
      <c r="HK978" s="142"/>
      <c r="HL978" s="142"/>
      <c r="HM978" s="142"/>
      <c r="HN978" s="142"/>
      <c r="HO978" s="142"/>
      <c r="HP978" s="142"/>
      <c r="HQ978" s="142"/>
    </row>
    <row r="979" spans="1:225" s="139" customFormat="1" ht="11.25" customHeight="1">
      <c r="A979" s="93" t="s">
        <v>1720</v>
      </c>
      <c r="B979" s="93" t="s">
        <v>1721</v>
      </c>
      <c r="C979" s="94" t="s">
        <v>35</v>
      </c>
      <c r="D979" s="58">
        <v>-24.94</v>
      </c>
      <c r="E979" s="58">
        <v>-491.03</v>
      </c>
      <c r="F979" s="58">
        <v>-314.04000000000002</v>
      </c>
      <c r="G979" s="58">
        <v>-417.13</v>
      </c>
      <c r="H979" s="58">
        <v>-1111.0899999999999</v>
      </c>
      <c r="I979" s="165"/>
      <c r="J979" s="165"/>
      <c r="K979" s="165"/>
      <c r="L979" s="165"/>
      <c r="M979" s="165"/>
      <c r="N979" s="165"/>
      <c r="O979" s="165"/>
      <c r="P979" s="56">
        <f t="shared" si="745"/>
        <v>-2358.2299999999996</v>
      </c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  <c r="AA979" s="142"/>
      <c r="AB979" s="142"/>
      <c r="AC979" s="142"/>
      <c r="AD979" s="142"/>
      <c r="AE979" s="142"/>
      <c r="AF979" s="142"/>
      <c r="AG979" s="142"/>
      <c r="AH979" s="142"/>
      <c r="AI979" s="142"/>
      <c r="AJ979" s="142"/>
      <c r="AK979" s="142"/>
      <c r="AL979" s="142"/>
      <c r="AM979" s="142"/>
      <c r="AN979" s="142"/>
      <c r="AO979" s="142"/>
      <c r="AP979" s="142"/>
      <c r="AQ979" s="142"/>
      <c r="AR979" s="142"/>
      <c r="AS979" s="142"/>
      <c r="AT979" s="142"/>
      <c r="AU979" s="142"/>
      <c r="AV979" s="142"/>
      <c r="AW979" s="142"/>
      <c r="AX979" s="142"/>
      <c r="AY979" s="142"/>
      <c r="AZ979" s="142"/>
      <c r="BA979" s="142"/>
      <c r="BB979" s="142"/>
      <c r="BC979" s="142"/>
      <c r="BD979" s="142"/>
      <c r="BE979" s="142"/>
      <c r="BF979" s="142"/>
      <c r="BG979" s="142"/>
      <c r="BH979" s="142"/>
      <c r="BI979" s="142"/>
      <c r="BJ979" s="142"/>
      <c r="BK979" s="142"/>
      <c r="BL979" s="142"/>
      <c r="BM979" s="142"/>
      <c r="BN979" s="142"/>
      <c r="BO979" s="142"/>
      <c r="BP979" s="142"/>
      <c r="BQ979" s="142"/>
      <c r="BR979" s="142"/>
      <c r="BS979" s="142"/>
      <c r="BT979" s="142"/>
      <c r="BU979" s="142"/>
      <c r="BV979" s="142"/>
      <c r="BW979" s="142"/>
      <c r="BX979" s="142"/>
      <c r="BY979" s="142"/>
      <c r="BZ979" s="142"/>
      <c r="CA979" s="142"/>
      <c r="CB979" s="142"/>
      <c r="CC979" s="142"/>
      <c r="CD979" s="142"/>
      <c r="CE979" s="142"/>
      <c r="CF979" s="142"/>
      <c r="CG979" s="142"/>
      <c r="CH979" s="142"/>
      <c r="CI979" s="142"/>
      <c r="CJ979" s="142"/>
      <c r="CK979" s="142"/>
      <c r="CL979" s="142"/>
      <c r="CM979" s="142"/>
      <c r="CN979" s="142"/>
      <c r="CO979" s="142"/>
      <c r="CP979" s="142"/>
      <c r="CQ979" s="142"/>
      <c r="CR979" s="142"/>
      <c r="CS979" s="142"/>
      <c r="CT979" s="142"/>
      <c r="CU979" s="142"/>
      <c r="CV979" s="142"/>
      <c r="CW979" s="142"/>
      <c r="CX979" s="142"/>
      <c r="CY979" s="142"/>
      <c r="CZ979" s="142"/>
      <c r="DA979" s="142"/>
      <c r="DB979" s="142"/>
      <c r="DC979" s="142"/>
      <c r="DD979" s="142"/>
      <c r="DE979" s="142"/>
      <c r="DF979" s="142"/>
      <c r="DG979" s="142"/>
      <c r="DH979" s="142"/>
      <c r="DI979" s="142"/>
      <c r="DJ979" s="142"/>
      <c r="DK979" s="142"/>
      <c r="DL979" s="142"/>
      <c r="DM979" s="142"/>
      <c r="DN979" s="142"/>
      <c r="DO979" s="142"/>
      <c r="DP979" s="142"/>
      <c r="DQ979" s="142"/>
      <c r="DR979" s="142"/>
      <c r="DS979" s="142"/>
      <c r="DT979" s="142"/>
      <c r="DU979" s="142"/>
      <c r="DV979" s="142"/>
      <c r="DW979" s="142"/>
      <c r="DX979" s="142"/>
      <c r="DY979" s="142"/>
      <c r="DZ979" s="142"/>
      <c r="EA979" s="142"/>
      <c r="EB979" s="142"/>
      <c r="EC979" s="142"/>
      <c r="ED979" s="142"/>
      <c r="EE979" s="142"/>
      <c r="EF979" s="142"/>
      <c r="EG979" s="142"/>
      <c r="EH979" s="142"/>
      <c r="EI979" s="142"/>
      <c r="EJ979" s="142"/>
      <c r="EK979" s="142"/>
      <c r="EL979" s="142"/>
      <c r="EM979" s="142"/>
      <c r="EN979" s="142"/>
      <c r="EO979" s="142"/>
      <c r="EP979" s="142"/>
      <c r="EQ979" s="142"/>
      <c r="ER979" s="142"/>
      <c r="ES979" s="142"/>
      <c r="ET979" s="142"/>
      <c r="EU979" s="142"/>
      <c r="EV979" s="142"/>
      <c r="EW979" s="142"/>
      <c r="EX979" s="142"/>
      <c r="EY979" s="142"/>
      <c r="EZ979" s="142"/>
      <c r="FA979" s="142"/>
      <c r="FB979" s="142"/>
      <c r="FC979" s="142"/>
      <c r="FD979" s="142"/>
      <c r="FE979" s="142"/>
      <c r="FF979" s="142"/>
      <c r="FG979" s="142"/>
      <c r="FH979" s="142"/>
      <c r="FI979" s="142"/>
      <c r="FJ979" s="142"/>
      <c r="FK979" s="142"/>
      <c r="FL979" s="142"/>
      <c r="FM979" s="142"/>
      <c r="FN979" s="142"/>
      <c r="FO979" s="142"/>
      <c r="FP979" s="142"/>
      <c r="FQ979" s="142"/>
      <c r="FR979" s="142"/>
      <c r="FS979" s="142"/>
      <c r="FT979" s="142"/>
      <c r="FU979" s="142"/>
      <c r="FV979" s="142"/>
      <c r="FW979" s="142"/>
      <c r="FX979" s="142"/>
      <c r="FY979" s="142"/>
      <c r="FZ979" s="142"/>
      <c r="GA979" s="142"/>
      <c r="GB979" s="142"/>
      <c r="GC979" s="142"/>
      <c r="GD979" s="142"/>
      <c r="GE979" s="142"/>
      <c r="GF979" s="142"/>
      <c r="GG979" s="142"/>
      <c r="GH979" s="142"/>
      <c r="GI979" s="142"/>
      <c r="GJ979" s="142"/>
      <c r="GK979" s="142"/>
      <c r="GL979" s="142"/>
      <c r="GM979" s="142"/>
      <c r="GN979" s="142"/>
      <c r="GO979" s="142"/>
      <c r="GP979" s="142"/>
      <c r="GQ979" s="142"/>
      <c r="GR979" s="142"/>
      <c r="GS979" s="142"/>
      <c r="GT979" s="142"/>
      <c r="GU979" s="142"/>
      <c r="GV979" s="142"/>
      <c r="GW979" s="142"/>
      <c r="GX979" s="142"/>
      <c r="GY979" s="142"/>
      <c r="GZ979" s="142"/>
      <c r="HA979" s="142"/>
      <c r="HB979" s="142"/>
      <c r="HC979" s="142"/>
      <c r="HD979" s="142"/>
      <c r="HE979" s="142"/>
      <c r="HF979" s="142"/>
      <c r="HG979" s="142"/>
      <c r="HH979" s="142"/>
      <c r="HI979" s="142"/>
      <c r="HJ979" s="142"/>
      <c r="HK979" s="142"/>
      <c r="HL979" s="142"/>
      <c r="HM979" s="142"/>
      <c r="HN979" s="142"/>
      <c r="HO979" s="142"/>
      <c r="HP979" s="142"/>
      <c r="HQ979" s="142"/>
    </row>
    <row r="980" spans="1:225" s="139" customFormat="1" ht="11.25" customHeight="1">
      <c r="A980" s="93" t="s">
        <v>1724</v>
      </c>
      <c r="B980" s="93" t="s">
        <v>1717</v>
      </c>
      <c r="C980" s="94" t="s">
        <v>29</v>
      </c>
      <c r="D980" s="58"/>
      <c r="E980" s="58"/>
      <c r="F980" s="58"/>
      <c r="G980" s="58"/>
      <c r="H980" s="58"/>
      <c r="I980" s="165"/>
      <c r="J980" s="165"/>
      <c r="K980" s="165"/>
      <c r="L980" s="165"/>
      <c r="M980" s="165"/>
      <c r="N980" s="165"/>
      <c r="O980" s="165"/>
      <c r="P980" s="56">
        <f t="shared" si="745"/>
        <v>0</v>
      </c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  <c r="AA980" s="142"/>
      <c r="AB980" s="142"/>
      <c r="AC980" s="142"/>
      <c r="AD980" s="142"/>
      <c r="AE980" s="142"/>
      <c r="AF980" s="142"/>
      <c r="AG980" s="142"/>
      <c r="AH980" s="142"/>
      <c r="AI980" s="142"/>
      <c r="AJ980" s="142"/>
      <c r="AK980" s="142"/>
      <c r="AL980" s="142"/>
      <c r="AM980" s="142"/>
      <c r="AN980" s="142"/>
      <c r="AO980" s="142"/>
      <c r="AP980" s="142"/>
      <c r="AQ980" s="142"/>
      <c r="AR980" s="142"/>
      <c r="AS980" s="142"/>
      <c r="AT980" s="142"/>
      <c r="AU980" s="142"/>
      <c r="AV980" s="142"/>
      <c r="AW980" s="142"/>
      <c r="AX980" s="142"/>
      <c r="AY980" s="142"/>
      <c r="AZ980" s="142"/>
      <c r="BA980" s="142"/>
      <c r="BB980" s="142"/>
      <c r="BC980" s="142"/>
      <c r="BD980" s="142"/>
      <c r="BE980" s="142"/>
      <c r="BF980" s="142"/>
      <c r="BG980" s="142"/>
      <c r="BH980" s="142"/>
      <c r="BI980" s="142"/>
      <c r="BJ980" s="142"/>
      <c r="BK980" s="142"/>
      <c r="BL980" s="142"/>
      <c r="BM980" s="142"/>
      <c r="BN980" s="142"/>
      <c r="BO980" s="142"/>
      <c r="BP980" s="142"/>
      <c r="BQ980" s="142"/>
      <c r="BR980" s="142"/>
      <c r="BS980" s="142"/>
      <c r="BT980" s="142"/>
      <c r="BU980" s="142"/>
      <c r="BV980" s="142"/>
      <c r="BW980" s="142"/>
      <c r="BX980" s="142"/>
      <c r="BY980" s="142"/>
      <c r="BZ980" s="142"/>
      <c r="CA980" s="142"/>
      <c r="CB980" s="142"/>
      <c r="CC980" s="142"/>
      <c r="CD980" s="142"/>
      <c r="CE980" s="142"/>
      <c r="CF980" s="142"/>
      <c r="CG980" s="142"/>
      <c r="CH980" s="142"/>
      <c r="CI980" s="142"/>
      <c r="CJ980" s="142"/>
      <c r="CK980" s="142"/>
      <c r="CL980" s="142"/>
      <c r="CM980" s="142"/>
      <c r="CN980" s="142"/>
      <c r="CO980" s="142"/>
      <c r="CP980" s="142"/>
      <c r="CQ980" s="142"/>
      <c r="CR980" s="142"/>
      <c r="CS980" s="142"/>
      <c r="CT980" s="142"/>
      <c r="CU980" s="142"/>
      <c r="CV980" s="142"/>
      <c r="CW980" s="142"/>
      <c r="CX980" s="142"/>
      <c r="CY980" s="142"/>
      <c r="CZ980" s="142"/>
      <c r="DA980" s="142"/>
      <c r="DB980" s="142"/>
      <c r="DC980" s="142"/>
      <c r="DD980" s="142"/>
      <c r="DE980" s="142"/>
      <c r="DF980" s="142"/>
      <c r="DG980" s="142"/>
      <c r="DH980" s="142"/>
      <c r="DI980" s="142"/>
      <c r="DJ980" s="142"/>
      <c r="DK980" s="142"/>
      <c r="DL980" s="142"/>
      <c r="DM980" s="142"/>
      <c r="DN980" s="142"/>
      <c r="DO980" s="142"/>
      <c r="DP980" s="142"/>
      <c r="DQ980" s="142"/>
      <c r="DR980" s="142"/>
      <c r="DS980" s="142"/>
      <c r="DT980" s="142"/>
      <c r="DU980" s="142"/>
      <c r="DV980" s="142"/>
      <c r="DW980" s="142"/>
      <c r="DX980" s="142"/>
      <c r="DY980" s="142"/>
      <c r="DZ980" s="142"/>
      <c r="EA980" s="142"/>
      <c r="EB980" s="142"/>
      <c r="EC980" s="142"/>
      <c r="ED980" s="142"/>
      <c r="EE980" s="142"/>
      <c r="EF980" s="142"/>
      <c r="EG980" s="142"/>
      <c r="EH980" s="142"/>
      <c r="EI980" s="142"/>
      <c r="EJ980" s="142"/>
      <c r="EK980" s="142"/>
      <c r="EL980" s="142"/>
      <c r="EM980" s="142"/>
      <c r="EN980" s="142"/>
      <c r="EO980" s="142"/>
      <c r="EP980" s="142"/>
      <c r="EQ980" s="142"/>
      <c r="ER980" s="142"/>
      <c r="ES980" s="142"/>
      <c r="ET980" s="142"/>
      <c r="EU980" s="142"/>
      <c r="EV980" s="142"/>
      <c r="EW980" s="142"/>
      <c r="EX980" s="142"/>
      <c r="EY980" s="142"/>
      <c r="EZ980" s="142"/>
      <c r="FA980" s="142"/>
      <c r="FB980" s="142"/>
      <c r="FC980" s="142"/>
      <c r="FD980" s="142"/>
      <c r="FE980" s="142"/>
      <c r="FF980" s="142"/>
      <c r="FG980" s="142"/>
      <c r="FH980" s="142"/>
      <c r="FI980" s="142"/>
      <c r="FJ980" s="142"/>
      <c r="FK980" s="142"/>
      <c r="FL980" s="142"/>
      <c r="FM980" s="142"/>
      <c r="FN980" s="142"/>
      <c r="FO980" s="142"/>
      <c r="FP980" s="142"/>
      <c r="FQ980" s="142"/>
      <c r="FR980" s="142"/>
      <c r="FS980" s="142"/>
      <c r="FT980" s="142"/>
      <c r="FU980" s="142"/>
      <c r="FV980" s="142"/>
      <c r="FW980" s="142"/>
      <c r="FX980" s="142"/>
      <c r="FY980" s="142"/>
      <c r="FZ980" s="142"/>
      <c r="GA980" s="142"/>
      <c r="GB980" s="142"/>
      <c r="GC980" s="142"/>
      <c r="GD980" s="142"/>
      <c r="GE980" s="142"/>
      <c r="GF980" s="142"/>
      <c r="GG980" s="142"/>
      <c r="GH980" s="142"/>
      <c r="GI980" s="142"/>
      <c r="GJ980" s="142"/>
      <c r="GK980" s="142"/>
      <c r="GL980" s="142"/>
      <c r="GM980" s="142"/>
      <c r="GN980" s="142"/>
      <c r="GO980" s="142"/>
      <c r="GP980" s="142"/>
      <c r="GQ980" s="142"/>
      <c r="GR980" s="142"/>
      <c r="GS980" s="142"/>
      <c r="GT980" s="142"/>
      <c r="GU980" s="142"/>
      <c r="GV980" s="142"/>
      <c r="GW980" s="142"/>
      <c r="GX980" s="142"/>
      <c r="GY980" s="142"/>
      <c r="GZ980" s="142"/>
      <c r="HA980" s="142"/>
      <c r="HB980" s="142"/>
      <c r="HC980" s="142"/>
      <c r="HD980" s="142"/>
      <c r="HE980" s="142"/>
      <c r="HF980" s="142"/>
      <c r="HG980" s="142"/>
      <c r="HH980" s="142"/>
      <c r="HI980" s="142"/>
      <c r="HJ980" s="142"/>
      <c r="HK980" s="142"/>
      <c r="HL980" s="142"/>
      <c r="HM980" s="142"/>
      <c r="HN980" s="142"/>
      <c r="HO980" s="142"/>
      <c r="HP980" s="142"/>
      <c r="HQ980" s="142"/>
    </row>
    <row r="981" spans="1:225" s="139" customFormat="1" ht="11.25" customHeight="1">
      <c r="A981" s="93" t="s">
        <v>1802</v>
      </c>
      <c r="B981" s="93" t="s">
        <v>142</v>
      </c>
      <c r="C981" s="94" t="s">
        <v>29</v>
      </c>
      <c r="D981" s="58"/>
      <c r="E981" s="58"/>
      <c r="F981" s="58"/>
      <c r="G981" s="58"/>
      <c r="H981" s="165"/>
      <c r="I981" s="165"/>
      <c r="J981" s="165"/>
      <c r="K981" s="165"/>
      <c r="L981" s="165"/>
      <c r="M981" s="165"/>
      <c r="N981" s="165"/>
      <c r="O981" s="165"/>
      <c r="P981" s="56">
        <f t="shared" si="745"/>
        <v>0</v>
      </c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  <c r="AA981" s="142"/>
      <c r="AB981" s="142"/>
      <c r="AC981" s="142"/>
      <c r="AD981" s="142"/>
      <c r="AE981" s="142"/>
      <c r="AF981" s="142"/>
      <c r="AG981" s="142"/>
      <c r="AH981" s="142"/>
      <c r="AI981" s="142"/>
      <c r="AJ981" s="142"/>
      <c r="AK981" s="142"/>
      <c r="AL981" s="142"/>
      <c r="AM981" s="142"/>
      <c r="AN981" s="142"/>
      <c r="AO981" s="142"/>
      <c r="AP981" s="142"/>
      <c r="AQ981" s="142"/>
      <c r="AR981" s="142"/>
      <c r="AS981" s="142"/>
      <c r="AT981" s="142"/>
      <c r="AU981" s="142"/>
      <c r="AV981" s="142"/>
      <c r="AW981" s="142"/>
      <c r="AX981" s="142"/>
      <c r="AY981" s="142"/>
      <c r="AZ981" s="142"/>
      <c r="BA981" s="142"/>
      <c r="BB981" s="142"/>
      <c r="BC981" s="142"/>
      <c r="BD981" s="142"/>
      <c r="BE981" s="142"/>
      <c r="BF981" s="142"/>
      <c r="BG981" s="142"/>
      <c r="BH981" s="142"/>
      <c r="BI981" s="142"/>
      <c r="BJ981" s="142"/>
      <c r="BK981" s="142"/>
      <c r="BL981" s="142"/>
      <c r="BM981" s="142"/>
      <c r="BN981" s="142"/>
      <c r="BO981" s="142"/>
      <c r="BP981" s="142"/>
      <c r="BQ981" s="142"/>
      <c r="BR981" s="142"/>
      <c r="BS981" s="142"/>
      <c r="BT981" s="142"/>
      <c r="BU981" s="142"/>
      <c r="BV981" s="142"/>
      <c r="BW981" s="142"/>
      <c r="BX981" s="142"/>
      <c r="BY981" s="142"/>
      <c r="BZ981" s="142"/>
      <c r="CA981" s="142"/>
      <c r="CB981" s="142"/>
      <c r="CC981" s="142"/>
      <c r="CD981" s="142"/>
      <c r="CE981" s="142"/>
      <c r="CF981" s="142"/>
      <c r="CG981" s="142"/>
      <c r="CH981" s="142"/>
      <c r="CI981" s="142"/>
      <c r="CJ981" s="142"/>
      <c r="CK981" s="142"/>
      <c r="CL981" s="142"/>
      <c r="CM981" s="142"/>
      <c r="CN981" s="142"/>
      <c r="CO981" s="142"/>
      <c r="CP981" s="142"/>
      <c r="CQ981" s="142"/>
      <c r="CR981" s="142"/>
      <c r="CS981" s="142"/>
      <c r="CT981" s="142"/>
      <c r="CU981" s="142"/>
      <c r="CV981" s="142"/>
      <c r="CW981" s="142"/>
      <c r="CX981" s="142"/>
      <c r="CY981" s="142"/>
      <c r="CZ981" s="142"/>
      <c r="DA981" s="142"/>
      <c r="DB981" s="142"/>
      <c r="DC981" s="142"/>
      <c r="DD981" s="142"/>
      <c r="DE981" s="142"/>
      <c r="DF981" s="142"/>
      <c r="DG981" s="142"/>
      <c r="DH981" s="142"/>
      <c r="DI981" s="142"/>
      <c r="DJ981" s="142"/>
      <c r="DK981" s="142"/>
      <c r="DL981" s="142"/>
      <c r="DM981" s="142"/>
      <c r="DN981" s="142"/>
      <c r="DO981" s="142"/>
      <c r="DP981" s="142"/>
      <c r="DQ981" s="142"/>
      <c r="DR981" s="142"/>
      <c r="DS981" s="142"/>
      <c r="DT981" s="142"/>
      <c r="DU981" s="142"/>
      <c r="DV981" s="142"/>
      <c r="DW981" s="142"/>
      <c r="DX981" s="142"/>
      <c r="DY981" s="142"/>
      <c r="DZ981" s="142"/>
      <c r="EA981" s="142"/>
      <c r="EB981" s="142"/>
      <c r="EC981" s="142"/>
      <c r="ED981" s="142"/>
      <c r="EE981" s="142"/>
      <c r="EF981" s="142"/>
      <c r="EG981" s="142"/>
      <c r="EH981" s="142"/>
      <c r="EI981" s="142"/>
      <c r="EJ981" s="142"/>
      <c r="EK981" s="142"/>
      <c r="EL981" s="142"/>
      <c r="EM981" s="142"/>
      <c r="EN981" s="142"/>
      <c r="EO981" s="142"/>
      <c r="EP981" s="142"/>
      <c r="EQ981" s="142"/>
      <c r="ER981" s="142"/>
      <c r="ES981" s="142"/>
      <c r="ET981" s="142"/>
      <c r="EU981" s="142"/>
      <c r="EV981" s="142"/>
      <c r="EW981" s="142"/>
      <c r="EX981" s="142"/>
      <c r="EY981" s="142"/>
      <c r="EZ981" s="142"/>
      <c r="FA981" s="142"/>
      <c r="FB981" s="142"/>
      <c r="FC981" s="142"/>
      <c r="FD981" s="142"/>
      <c r="FE981" s="142"/>
      <c r="FF981" s="142"/>
      <c r="FG981" s="142"/>
      <c r="FH981" s="142"/>
      <c r="FI981" s="142"/>
      <c r="FJ981" s="142"/>
      <c r="FK981" s="142"/>
      <c r="FL981" s="142"/>
      <c r="FM981" s="142"/>
      <c r="FN981" s="142"/>
      <c r="FO981" s="142"/>
      <c r="FP981" s="142"/>
      <c r="FQ981" s="142"/>
      <c r="FR981" s="142"/>
      <c r="FS981" s="142"/>
      <c r="FT981" s="142"/>
      <c r="FU981" s="142"/>
      <c r="FV981" s="142"/>
      <c r="FW981" s="142"/>
      <c r="FX981" s="142"/>
      <c r="FY981" s="142"/>
      <c r="FZ981" s="142"/>
      <c r="GA981" s="142"/>
      <c r="GB981" s="142"/>
      <c r="GC981" s="142"/>
      <c r="GD981" s="142"/>
      <c r="GE981" s="142"/>
      <c r="GF981" s="142"/>
      <c r="GG981" s="142"/>
      <c r="GH981" s="142"/>
      <c r="GI981" s="142"/>
      <c r="GJ981" s="142"/>
      <c r="GK981" s="142"/>
      <c r="GL981" s="142"/>
      <c r="GM981" s="142"/>
      <c r="GN981" s="142"/>
      <c r="GO981" s="142"/>
      <c r="GP981" s="142"/>
      <c r="GQ981" s="142"/>
      <c r="GR981" s="142"/>
      <c r="GS981" s="142"/>
      <c r="GT981" s="142"/>
      <c r="GU981" s="142"/>
      <c r="GV981" s="142"/>
      <c r="GW981" s="142"/>
      <c r="GX981" s="142"/>
      <c r="GY981" s="142"/>
      <c r="GZ981" s="142"/>
      <c r="HA981" s="142"/>
      <c r="HB981" s="142"/>
      <c r="HC981" s="142"/>
      <c r="HD981" s="142"/>
      <c r="HE981" s="142"/>
      <c r="HF981" s="142"/>
      <c r="HG981" s="142"/>
      <c r="HH981" s="142"/>
      <c r="HI981" s="142"/>
      <c r="HJ981" s="142"/>
      <c r="HK981" s="142"/>
      <c r="HL981" s="142"/>
      <c r="HM981" s="142"/>
      <c r="HN981" s="142"/>
      <c r="HO981" s="142"/>
      <c r="HP981" s="142"/>
      <c r="HQ981" s="142"/>
    </row>
    <row r="982" spans="1:225" s="139" customFormat="1" ht="11.25" customHeight="1">
      <c r="A982" s="93" t="s">
        <v>1747</v>
      </c>
      <c r="B982" s="93" t="s">
        <v>149</v>
      </c>
      <c r="C982" s="94" t="s">
        <v>29</v>
      </c>
      <c r="D982" s="58"/>
      <c r="E982" s="58"/>
      <c r="F982" s="58"/>
      <c r="G982" s="58"/>
      <c r="H982" s="165"/>
      <c r="I982" s="165"/>
      <c r="J982" s="165"/>
      <c r="K982" s="165"/>
      <c r="L982" s="165"/>
      <c r="M982" s="165"/>
      <c r="N982" s="165"/>
      <c r="O982" s="165"/>
      <c r="P982" s="56">
        <f t="shared" si="745"/>
        <v>0</v>
      </c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  <c r="AA982" s="142"/>
      <c r="AB982" s="142"/>
      <c r="AC982" s="142"/>
      <c r="AD982" s="142"/>
      <c r="AE982" s="142"/>
      <c r="AF982" s="142"/>
      <c r="AG982" s="142"/>
      <c r="AH982" s="142"/>
      <c r="AI982" s="142"/>
      <c r="AJ982" s="142"/>
      <c r="AK982" s="142"/>
      <c r="AL982" s="142"/>
      <c r="AM982" s="142"/>
      <c r="AN982" s="142"/>
      <c r="AO982" s="142"/>
      <c r="AP982" s="142"/>
      <c r="AQ982" s="142"/>
      <c r="AR982" s="142"/>
      <c r="AS982" s="142"/>
      <c r="AT982" s="142"/>
      <c r="AU982" s="142"/>
      <c r="AV982" s="142"/>
      <c r="AW982" s="142"/>
      <c r="AX982" s="142"/>
      <c r="AY982" s="142"/>
      <c r="AZ982" s="142"/>
      <c r="BA982" s="142"/>
      <c r="BB982" s="142"/>
      <c r="BC982" s="142"/>
      <c r="BD982" s="142"/>
      <c r="BE982" s="142"/>
      <c r="BF982" s="142"/>
      <c r="BG982" s="142"/>
      <c r="BH982" s="142"/>
      <c r="BI982" s="142"/>
      <c r="BJ982" s="142"/>
      <c r="BK982" s="142"/>
      <c r="BL982" s="142"/>
      <c r="BM982" s="142"/>
      <c r="BN982" s="142"/>
      <c r="BO982" s="142"/>
      <c r="BP982" s="142"/>
      <c r="BQ982" s="142"/>
      <c r="BR982" s="142"/>
      <c r="BS982" s="142"/>
      <c r="BT982" s="142"/>
      <c r="BU982" s="142"/>
      <c r="BV982" s="142"/>
      <c r="BW982" s="142"/>
      <c r="BX982" s="142"/>
      <c r="BY982" s="142"/>
      <c r="BZ982" s="142"/>
      <c r="CA982" s="142"/>
      <c r="CB982" s="142"/>
      <c r="CC982" s="142"/>
      <c r="CD982" s="142"/>
      <c r="CE982" s="142"/>
      <c r="CF982" s="142"/>
      <c r="CG982" s="142"/>
      <c r="CH982" s="142"/>
      <c r="CI982" s="142"/>
      <c r="CJ982" s="142"/>
      <c r="CK982" s="142"/>
      <c r="CL982" s="142"/>
      <c r="CM982" s="142"/>
      <c r="CN982" s="142"/>
      <c r="CO982" s="142"/>
      <c r="CP982" s="142"/>
      <c r="CQ982" s="142"/>
      <c r="CR982" s="142"/>
      <c r="CS982" s="142"/>
      <c r="CT982" s="142"/>
      <c r="CU982" s="142"/>
      <c r="CV982" s="142"/>
      <c r="CW982" s="142"/>
      <c r="CX982" s="142"/>
      <c r="CY982" s="142"/>
      <c r="CZ982" s="142"/>
      <c r="DA982" s="142"/>
      <c r="DB982" s="142"/>
      <c r="DC982" s="142"/>
      <c r="DD982" s="142"/>
      <c r="DE982" s="142"/>
      <c r="DF982" s="142"/>
      <c r="DG982" s="142"/>
      <c r="DH982" s="142"/>
      <c r="DI982" s="142"/>
      <c r="DJ982" s="142"/>
      <c r="DK982" s="142"/>
      <c r="DL982" s="142"/>
      <c r="DM982" s="142"/>
      <c r="DN982" s="142"/>
      <c r="DO982" s="142"/>
      <c r="DP982" s="142"/>
      <c r="DQ982" s="142"/>
      <c r="DR982" s="142"/>
      <c r="DS982" s="142"/>
      <c r="DT982" s="142"/>
      <c r="DU982" s="142"/>
      <c r="DV982" s="142"/>
      <c r="DW982" s="142"/>
      <c r="DX982" s="142"/>
      <c r="DY982" s="142"/>
      <c r="DZ982" s="142"/>
      <c r="EA982" s="142"/>
      <c r="EB982" s="142"/>
      <c r="EC982" s="142"/>
      <c r="ED982" s="142"/>
      <c r="EE982" s="142"/>
      <c r="EF982" s="142"/>
      <c r="EG982" s="142"/>
      <c r="EH982" s="142"/>
      <c r="EI982" s="142"/>
      <c r="EJ982" s="142"/>
      <c r="EK982" s="142"/>
      <c r="EL982" s="142"/>
      <c r="EM982" s="142"/>
      <c r="EN982" s="142"/>
      <c r="EO982" s="142"/>
      <c r="EP982" s="142"/>
      <c r="EQ982" s="142"/>
      <c r="ER982" s="142"/>
      <c r="ES982" s="142"/>
      <c r="ET982" s="142"/>
      <c r="EU982" s="142"/>
      <c r="EV982" s="142"/>
      <c r="EW982" s="142"/>
      <c r="EX982" s="142"/>
      <c r="EY982" s="142"/>
      <c r="EZ982" s="142"/>
      <c r="FA982" s="142"/>
      <c r="FB982" s="142"/>
      <c r="FC982" s="142"/>
      <c r="FD982" s="142"/>
      <c r="FE982" s="142"/>
      <c r="FF982" s="142"/>
      <c r="FG982" s="142"/>
      <c r="FH982" s="142"/>
      <c r="FI982" s="142"/>
      <c r="FJ982" s="142"/>
      <c r="FK982" s="142"/>
      <c r="FL982" s="142"/>
      <c r="FM982" s="142"/>
      <c r="FN982" s="142"/>
      <c r="FO982" s="142"/>
      <c r="FP982" s="142"/>
      <c r="FQ982" s="142"/>
      <c r="FR982" s="142"/>
      <c r="FS982" s="142"/>
      <c r="FT982" s="142"/>
      <c r="FU982" s="142"/>
      <c r="FV982" s="142"/>
      <c r="FW982" s="142"/>
      <c r="FX982" s="142"/>
      <c r="FY982" s="142"/>
      <c r="FZ982" s="142"/>
      <c r="GA982" s="142"/>
      <c r="GB982" s="142"/>
      <c r="GC982" s="142"/>
      <c r="GD982" s="142"/>
      <c r="GE982" s="142"/>
      <c r="GF982" s="142"/>
      <c r="GG982" s="142"/>
      <c r="GH982" s="142"/>
      <c r="GI982" s="142"/>
      <c r="GJ982" s="142"/>
      <c r="GK982" s="142"/>
      <c r="GL982" s="142"/>
      <c r="GM982" s="142"/>
      <c r="GN982" s="142"/>
      <c r="GO982" s="142"/>
      <c r="GP982" s="142"/>
      <c r="GQ982" s="142"/>
      <c r="GR982" s="142"/>
      <c r="GS982" s="142"/>
      <c r="GT982" s="142"/>
      <c r="GU982" s="142"/>
      <c r="GV982" s="142"/>
      <c r="GW982" s="142"/>
      <c r="GX982" s="142"/>
      <c r="GY982" s="142"/>
      <c r="GZ982" s="142"/>
      <c r="HA982" s="142"/>
      <c r="HB982" s="142"/>
      <c r="HC982" s="142"/>
      <c r="HD982" s="142"/>
      <c r="HE982" s="142"/>
      <c r="HF982" s="142"/>
      <c r="HG982" s="142"/>
      <c r="HH982" s="142"/>
      <c r="HI982" s="142"/>
      <c r="HJ982" s="142"/>
      <c r="HK982" s="142"/>
      <c r="HL982" s="142"/>
      <c r="HM982" s="142"/>
      <c r="HN982" s="142"/>
      <c r="HO982" s="142"/>
      <c r="HP982" s="142"/>
      <c r="HQ982" s="142"/>
    </row>
    <row r="983" spans="1:225" s="139" customFormat="1" ht="11.25" customHeight="1">
      <c r="A983" s="93" t="s">
        <v>1784</v>
      </c>
      <c r="B983" s="93" t="s">
        <v>124</v>
      </c>
      <c r="C983" s="94" t="s">
        <v>123</v>
      </c>
      <c r="D983" s="58"/>
      <c r="E983" s="58"/>
      <c r="F983" s="58">
        <v>-951.12</v>
      </c>
      <c r="G983" s="58">
        <v>-176</v>
      </c>
      <c r="H983" s="165"/>
      <c r="I983" s="165"/>
      <c r="J983" s="165"/>
      <c r="K983" s="165"/>
      <c r="L983" s="165"/>
      <c r="M983" s="165"/>
      <c r="N983" s="165"/>
      <c r="O983" s="165"/>
      <c r="P983" s="56">
        <f t="shared" si="745"/>
        <v>-1127.1199999999999</v>
      </c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  <c r="AA983" s="142"/>
      <c r="AB983" s="142"/>
      <c r="AC983" s="142"/>
      <c r="AD983" s="142"/>
      <c r="AE983" s="142"/>
      <c r="AF983" s="142"/>
      <c r="AG983" s="142"/>
      <c r="AH983" s="142"/>
      <c r="AI983" s="142"/>
      <c r="AJ983" s="142"/>
      <c r="AK983" s="142"/>
      <c r="AL983" s="142"/>
      <c r="AM983" s="142"/>
      <c r="AN983" s="142"/>
      <c r="AO983" s="142"/>
      <c r="AP983" s="142"/>
      <c r="AQ983" s="142"/>
      <c r="AR983" s="142"/>
      <c r="AS983" s="142"/>
      <c r="AT983" s="142"/>
      <c r="AU983" s="142"/>
      <c r="AV983" s="142"/>
      <c r="AW983" s="142"/>
      <c r="AX983" s="142"/>
      <c r="AY983" s="142"/>
      <c r="AZ983" s="142"/>
      <c r="BA983" s="142"/>
      <c r="BB983" s="142"/>
      <c r="BC983" s="142"/>
      <c r="BD983" s="142"/>
      <c r="BE983" s="142"/>
      <c r="BF983" s="142"/>
      <c r="BG983" s="142"/>
      <c r="BH983" s="142"/>
      <c r="BI983" s="142"/>
      <c r="BJ983" s="142"/>
      <c r="BK983" s="142"/>
      <c r="BL983" s="142"/>
      <c r="BM983" s="142"/>
      <c r="BN983" s="142"/>
      <c r="BO983" s="142"/>
      <c r="BP983" s="142"/>
      <c r="BQ983" s="142"/>
      <c r="BR983" s="142"/>
      <c r="BS983" s="142"/>
      <c r="BT983" s="142"/>
      <c r="BU983" s="142"/>
      <c r="BV983" s="142"/>
      <c r="BW983" s="142"/>
      <c r="BX983" s="142"/>
      <c r="BY983" s="142"/>
      <c r="BZ983" s="142"/>
      <c r="CA983" s="142"/>
      <c r="CB983" s="142"/>
      <c r="CC983" s="142"/>
      <c r="CD983" s="142"/>
      <c r="CE983" s="142"/>
      <c r="CF983" s="142"/>
      <c r="CG983" s="142"/>
      <c r="CH983" s="142"/>
      <c r="CI983" s="142"/>
      <c r="CJ983" s="142"/>
      <c r="CK983" s="142"/>
      <c r="CL983" s="142"/>
      <c r="CM983" s="142"/>
      <c r="CN983" s="142"/>
      <c r="CO983" s="142"/>
      <c r="CP983" s="142"/>
      <c r="CQ983" s="142"/>
      <c r="CR983" s="142"/>
      <c r="CS983" s="142"/>
      <c r="CT983" s="142"/>
      <c r="CU983" s="142"/>
      <c r="CV983" s="142"/>
      <c r="CW983" s="142"/>
      <c r="CX983" s="142"/>
      <c r="CY983" s="142"/>
      <c r="CZ983" s="142"/>
      <c r="DA983" s="142"/>
      <c r="DB983" s="142"/>
      <c r="DC983" s="142"/>
      <c r="DD983" s="142"/>
      <c r="DE983" s="142"/>
      <c r="DF983" s="142"/>
      <c r="DG983" s="142"/>
      <c r="DH983" s="142"/>
      <c r="DI983" s="142"/>
      <c r="DJ983" s="142"/>
      <c r="DK983" s="142"/>
      <c r="DL983" s="142"/>
      <c r="DM983" s="142"/>
      <c r="DN983" s="142"/>
      <c r="DO983" s="142"/>
      <c r="DP983" s="142"/>
      <c r="DQ983" s="142"/>
      <c r="DR983" s="142"/>
      <c r="DS983" s="142"/>
      <c r="DT983" s="142"/>
      <c r="DU983" s="142"/>
      <c r="DV983" s="142"/>
      <c r="DW983" s="142"/>
      <c r="DX983" s="142"/>
      <c r="DY983" s="142"/>
      <c r="DZ983" s="142"/>
      <c r="EA983" s="142"/>
      <c r="EB983" s="142"/>
      <c r="EC983" s="142"/>
      <c r="ED983" s="142"/>
      <c r="EE983" s="142"/>
      <c r="EF983" s="142"/>
      <c r="EG983" s="142"/>
      <c r="EH983" s="142"/>
      <c r="EI983" s="142"/>
      <c r="EJ983" s="142"/>
      <c r="EK983" s="142"/>
      <c r="EL983" s="142"/>
      <c r="EM983" s="142"/>
      <c r="EN983" s="142"/>
      <c r="EO983" s="142"/>
      <c r="EP983" s="142"/>
      <c r="EQ983" s="142"/>
      <c r="ER983" s="142"/>
      <c r="ES983" s="142"/>
      <c r="ET983" s="142"/>
      <c r="EU983" s="142"/>
      <c r="EV983" s="142"/>
      <c r="EW983" s="142"/>
      <c r="EX983" s="142"/>
      <c r="EY983" s="142"/>
      <c r="EZ983" s="142"/>
      <c r="FA983" s="142"/>
      <c r="FB983" s="142"/>
      <c r="FC983" s="142"/>
      <c r="FD983" s="142"/>
      <c r="FE983" s="142"/>
      <c r="FF983" s="142"/>
      <c r="FG983" s="142"/>
      <c r="FH983" s="142"/>
      <c r="FI983" s="142"/>
      <c r="FJ983" s="142"/>
      <c r="FK983" s="142"/>
      <c r="FL983" s="142"/>
      <c r="FM983" s="142"/>
      <c r="FN983" s="142"/>
      <c r="FO983" s="142"/>
      <c r="FP983" s="142"/>
      <c r="FQ983" s="142"/>
      <c r="FR983" s="142"/>
      <c r="FS983" s="142"/>
      <c r="FT983" s="142"/>
      <c r="FU983" s="142"/>
      <c r="FV983" s="142"/>
      <c r="FW983" s="142"/>
      <c r="FX983" s="142"/>
      <c r="FY983" s="142"/>
      <c r="FZ983" s="142"/>
      <c r="GA983" s="142"/>
      <c r="GB983" s="142"/>
      <c r="GC983" s="142"/>
      <c r="GD983" s="142"/>
      <c r="GE983" s="142"/>
      <c r="GF983" s="142"/>
      <c r="GG983" s="142"/>
      <c r="GH983" s="142"/>
      <c r="GI983" s="142"/>
      <c r="GJ983" s="142"/>
      <c r="GK983" s="142"/>
      <c r="GL983" s="142"/>
      <c r="GM983" s="142"/>
      <c r="GN983" s="142"/>
      <c r="GO983" s="142"/>
      <c r="GP983" s="142"/>
      <c r="GQ983" s="142"/>
      <c r="GR983" s="142"/>
      <c r="GS983" s="142"/>
      <c r="GT983" s="142"/>
      <c r="GU983" s="142"/>
      <c r="GV983" s="142"/>
      <c r="GW983" s="142"/>
      <c r="GX983" s="142"/>
      <c r="GY983" s="142"/>
      <c r="GZ983" s="142"/>
      <c r="HA983" s="142"/>
      <c r="HB983" s="142"/>
      <c r="HC983" s="142"/>
      <c r="HD983" s="142"/>
      <c r="HE983" s="142"/>
      <c r="HF983" s="142"/>
      <c r="HG983" s="142"/>
      <c r="HH983" s="142"/>
      <c r="HI983" s="142"/>
      <c r="HJ983" s="142"/>
      <c r="HK983" s="142"/>
      <c r="HL983" s="142"/>
      <c r="HM983" s="142"/>
      <c r="HN983" s="142"/>
      <c r="HO983" s="142"/>
      <c r="HP983" s="142"/>
      <c r="HQ983" s="142"/>
    </row>
    <row r="984" spans="1:225" s="139" customFormat="1" ht="11.25" customHeight="1">
      <c r="A984" s="93" t="s">
        <v>1796</v>
      </c>
      <c r="B984" s="93" t="s">
        <v>127</v>
      </c>
      <c r="C984" s="94" t="s">
        <v>126</v>
      </c>
      <c r="D984" s="58"/>
      <c r="E984" s="58"/>
      <c r="F984" s="58"/>
      <c r="G984" s="58"/>
      <c r="H984" s="165"/>
      <c r="I984" s="165"/>
      <c r="J984" s="165"/>
      <c r="K984" s="165"/>
      <c r="L984" s="165"/>
      <c r="M984" s="165"/>
      <c r="N984" s="165"/>
      <c r="O984" s="165"/>
      <c r="P984" s="56">
        <f t="shared" si="745"/>
        <v>0</v>
      </c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  <c r="AA984" s="142"/>
      <c r="AB984" s="142"/>
      <c r="AC984" s="142"/>
      <c r="AD984" s="142"/>
      <c r="AE984" s="142"/>
      <c r="AF984" s="142"/>
      <c r="AG984" s="142"/>
      <c r="AH984" s="142"/>
      <c r="AI984" s="142"/>
      <c r="AJ984" s="142"/>
      <c r="AK984" s="142"/>
      <c r="AL984" s="142"/>
      <c r="AM984" s="142"/>
      <c r="AN984" s="142"/>
      <c r="AO984" s="142"/>
      <c r="AP984" s="142"/>
      <c r="AQ984" s="142"/>
      <c r="AR984" s="142"/>
      <c r="AS984" s="142"/>
      <c r="AT984" s="142"/>
      <c r="AU984" s="142"/>
      <c r="AV984" s="142"/>
      <c r="AW984" s="142"/>
      <c r="AX984" s="142"/>
      <c r="AY984" s="142"/>
      <c r="AZ984" s="142"/>
      <c r="BA984" s="142"/>
      <c r="BB984" s="142"/>
      <c r="BC984" s="142"/>
      <c r="BD984" s="142"/>
      <c r="BE984" s="142"/>
      <c r="BF984" s="142"/>
      <c r="BG984" s="142"/>
      <c r="BH984" s="142"/>
      <c r="BI984" s="142"/>
      <c r="BJ984" s="142"/>
      <c r="BK984" s="142"/>
      <c r="BL984" s="142"/>
      <c r="BM984" s="142"/>
      <c r="BN984" s="142"/>
      <c r="BO984" s="142"/>
      <c r="BP984" s="142"/>
      <c r="BQ984" s="142"/>
      <c r="BR984" s="142"/>
      <c r="BS984" s="142"/>
      <c r="BT984" s="142"/>
      <c r="BU984" s="142"/>
      <c r="BV984" s="142"/>
      <c r="BW984" s="142"/>
      <c r="BX984" s="142"/>
      <c r="BY984" s="142"/>
      <c r="BZ984" s="142"/>
      <c r="CA984" s="142"/>
      <c r="CB984" s="142"/>
      <c r="CC984" s="142"/>
      <c r="CD984" s="142"/>
      <c r="CE984" s="142"/>
      <c r="CF984" s="142"/>
      <c r="CG984" s="142"/>
      <c r="CH984" s="142"/>
      <c r="CI984" s="142"/>
      <c r="CJ984" s="142"/>
      <c r="CK984" s="142"/>
      <c r="CL984" s="142"/>
      <c r="CM984" s="142"/>
      <c r="CN984" s="142"/>
      <c r="CO984" s="142"/>
      <c r="CP984" s="142"/>
      <c r="CQ984" s="142"/>
      <c r="CR984" s="142"/>
      <c r="CS984" s="142"/>
      <c r="CT984" s="142"/>
      <c r="CU984" s="142"/>
      <c r="CV984" s="142"/>
      <c r="CW984" s="142"/>
      <c r="CX984" s="142"/>
      <c r="CY984" s="142"/>
      <c r="CZ984" s="142"/>
      <c r="DA984" s="142"/>
      <c r="DB984" s="142"/>
      <c r="DC984" s="142"/>
      <c r="DD984" s="142"/>
      <c r="DE984" s="142"/>
      <c r="DF984" s="142"/>
      <c r="DG984" s="142"/>
      <c r="DH984" s="142"/>
      <c r="DI984" s="142"/>
      <c r="DJ984" s="142"/>
      <c r="DK984" s="142"/>
      <c r="DL984" s="142"/>
      <c r="DM984" s="142"/>
      <c r="DN984" s="142"/>
      <c r="DO984" s="142"/>
      <c r="DP984" s="142"/>
      <c r="DQ984" s="142"/>
      <c r="DR984" s="142"/>
      <c r="DS984" s="142"/>
      <c r="DT984" s="142"/>
      <c r="DU984" s="142"/>
      <c r="DV984" s="142"/>
      <c r="DW984" s="142"/>
      <c r="DX984" s="142"/>
      <c r="DY984" s="142"/>
      <c r="DZ984" s="142"/>
      <c r="EA984" s="142"/>
      <c r="EB984" s="142"/>
      <c r="EC984" s="142"/>
      <c r="ED984" s="142"/>
      <c r="EE984" s="142"/>
      <c r="EF984" s="142"/>
      <c r="EG984" s="142"/>
      <c r="EH984" s="142"/>
      <c r="EI984" s="142"/>
      <c r="EJ984" s="142"/>
      <c r="EK984" s="142"/>
      <c r="EL984" s="142"/>
      <c r="EM984" s="142"/>
      <c r="EN984" s="142"/>
      <c r="EO984" s="142"/>
      <c r="EP984" s="142"/>
      <c r="EQ984" s="142"/>
      <c r="ER984" s="142"/>
      <c r="ES984" s="142"/>
      <c r="ET984" s="142"/>
      <c r="EU984" s="142"/>
      <c r="EV984" s="142"/>
      <c r="EW984" s="142"/>
      <c r="EX984" s="142"/>
      <c r="EY984" s="142"/>
      <c r="EZ984" s="142"/>
      <c r="FA984" s="142"/>
      <c r="FB984" s="142"/>
      <c r="FC984" s="142"/>
      <c r="FD984" s="142"/>
      <c r="FE984" s="142"/>
      <c r="FF984" s="142"/>
      <c r="FG984" s="142"/>
      <c r="FH984" s="142"/>
      <c r="FI984" s="142"/>
      <c r="FJ984" s="142"/>
      <c r="FK984" s="142"/>
      <c r="FL984" s="142"/>
      <c r="FM984" s="142"/>
      <c r="FN984" s="142"/>
      <c r="FO984" s="142"/>
      <c r="FP984" s="142"/>
      <c r="FQ984" s="142"/>
      <c r="FR984" s="142"/>
      <c r="FS984" s="142"/>
      <c r="FT984" s="142"/>
      <c r="FU984" s="142"/>
      <c r="FV984" s="142"/>
      <c r="FW984" s="142"/>
      <c r="FX984" s="142"/>
      <c r="FY984" s="142"/>
      <c r="FZ984" s="142"/>
      <c r="GA984" s="142"/>
      <c r="GB984" s="142"/>
      <c r="GC984" s="142"/>
      <c r="GD984" s="142"/>
      <c r="GE984" s="142"/>
      <c r="GF984" s="142"/>
      <c r="GG984" s="142"/>
      <c r="GH984" s="142"/>
      <c r="GI984" s="142"/>
      <c r="GJ984" s="142"/>
      <c r="GK984" s="142"/>
      <c r="GL984" s="142"/>
      <c r="GM984" s="142"/>
      <c r="GN984" s="142"/>
      <c r="GO984" s="142"/>
      <c r="GP984" s="142"/>
      <c r="GQ984" s="142"/>
      <c r="GR984" s="142"/>
      <c r="GS984" s="142"/>
      <c r="GT984" s="142"/>
      <c r="GU984" s="142"/>
      <c r="GV984" s="142"/>
      <c r="GW984" s="142"/>
      <c r="GX984" s="142"/>
      <c r="GY984" s="142"/>
      <c r="GZ984" s="142"/>
      <c r="HA984" s="142"/>
      <c r="HB984" s="142"/>
      <c r="HC984" s="142"/>
      <c r="HD984" s="142"/>
      <c r="HE984" s="142"/>
      <c r="HF984" s="142"/>
      <c r="HG984" s="142"/>
      <c r="HH984" s="142"/>
      <c r="HI984" s="142"/>
      <c r="HJ984" s="142"/>
      <c r="HK984" s="142"/>
      <c r="HL984" s="142"/>
      <c r="HM984" s="142"/>
      <c r="HN984" s="142"/>
      <c r="HO984" s="142"/>
      <c r="HP984" s="142"/>
      <c r="HQ984" s="142"/>
    </row>
    <row r="985" spans="1:225" s="139" customFormat="1" ht="11.25" customHeight="1">
      <c r="A985" s="93" t="s">
        <v>1797</v>
      </c>
      <c r="B985" s="93" t="s">
        <v>1537</v>
      </c>
      <c r="C985" s="94" t="s">
        <v>29</v>
      </c>
      <c r="D985" s="58"/>
      <c r="E985" s="58"/>
      <c r="F985" s="58">
        <v>-1104.5</v>
      </c>
      <c r="G985" s="58"/>
      <c r="H985" s="165">
        <v>-1530.45</v>
      </c>
      <c r="I985" s="165"/>
      <c r="J985" s="165"/>
      <c r="K985" s="165"/>
      <c r="L985" s="165"/>
      <c r="M985" s="165"/>
      <c r="N985" s="165"/>
      <c r="O985" s="165"/>
      <c r="P985" s="56">
        <f t="shared" si="745"/>
        <v>-2634.95</v>
      </c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  <c r="AA985" s="142"/>
      <c r="AB985" s="142"/>
      <c r="AC985" s="142"/>
      <c r="AD985" s="142"/>
      <c r="AE985" s="142"/>
      <c r="AF985" s="142"/>
      <c r="AG985" s="142"/>
      <c r="AH985" s="142"/>
      <c r="AI985" s="142"/>
      <c r="AJ985" s="142"/>
      <c r="AK985" s="142"/>
      <c r="AL985" s="142"/>
      <c r="AM985" s="142"/>
      <c r="AN985" s="142"/>
      <c r="AO985" s="142"/>
      <c r="AP985" s="142"/>
      <c r="AQ985" s="142"/>
      <c r="AR985" s="142"/>
      <c r="AS985" s="142"/>
      <c r="AT985" s="142"/>
      <c r="AU985" s="142"/>
      <c r="AV985" s="142"/>
      <c r="AW985" s="142"/>
      <c r="AX985" s="142"/>
      <c r="AY985" s="142"/>
      <c r="AZ985" s="142"/>
      <c r="BA985" s="142"/>
      <c r="BB985" s="142"/>
      <c r="BC985" s="142"/>
      <c r="BD985" s="142"/>
      <c r="BE985" s="142"/>
      <c r="BF985" s="142"/>
      <c r="BG985" s="142"/>
      <c r="BH985" s="142"/>
      <c r="BI985" s="142"/>
      <c r="BJ985" s="142"/>
      <c r="BK985" s="142"/>
      <c r="BL985" s="142"/>
      <c r="BM985" s="142"/>
      <c r="BN985" s="142"/>
      <c r="BO985" s="142"/>
      <c r="BP985" s="142"/>
      <c r="BQ985" s="142"/>
      <c r="BR985" s="142"/>
      <c r="BS985" s="142"/>
      <c r="BT985" s="142"/>
      <c r="BU985" s="142"/>
      <c r="BV985" s="142"/>
      <c r="BW985" s="142"/>
      <c r="BX985" s="142"/>
      <c r="BY985" s="142"/>
      <c r="BZ985" s="142"/>
      <c r="CA985" s="142"/>
      <c r="CB985" s="142"/>
      <c r="CC985" s="142"/>
      <c r="CD985" s="142"/>
      <c r="CE985" s="142"/>
      <c r="CF985" s="142"/>
      <c r="CG985" s="142"/>
      <c r="CH985" s="142"/>
      <c r="CI985" s="142"/>
      <c r="CJ985" s="142"/>
      <c r="CK985" s="142"/>
      <c r="CL985" s="142"/>
      <c r="CM985" s="142"/>
      <c r="CN985" s="142"/>
      <c r="CO985" s="142"/>
      <c r="CP985" s="142"/>
      <c r="CQ985" s="142"/>
      <c r="CR985" s="142"/>
      <c r="CS985" s="142"/>
      <c r="CT985" s="142"/>
      <c r="CU985" s="142"/>
      <c r="CV985" s="142"/>
      <c r="CW985" s="142"/>
      <c r="CX985" s="142"/>
      <c r="CY985" s="142"/>
      <c r="CZ985" s="142"/>
      <c r="DA985" s="142"/>
      <c r="DB985" s="142"/>
      <c r="DC985" s="142"/>
      <c r="DD985" s="142"/>
      <c r="DE985" s="142"/>
      <c r="DF985" s="142"/>
      <c r="DG985" s="142"/>
      <c r="DH985" s="142"/>
      <c r="DI985" s="142"/>
      <c r="DJ985" s="142"/>
      <c r="DK985" s="142"/>
      <c r="DL985" s="142"/>
      <c r="DM985" s="142"/>
      <c r="DN985" s="142"/>
      <c r="DO985" s="142"/>
      <c r="DP985" s="142"/>
      <c r="DQ985" s="142"/>
      <c r="DR985" s="142"/>
      <c r="DS985" s="142"/>
      <c r="DT985" s="142"/>
      <c r="DU985" s="142"/>
      <c r="DV985" s="142"/>
      <c r="DW985" s="142"/>
      <c r="DX985" s="142"/>
      <c r="DY985" s="142"/>
      <c r="DZ985" s="142"/>
      <c r="EA985" s="142"/>
      <c r="EB985" s="142"/>
      <c r="EC985" s="142"/>
      <c r="ED985" s="142"/>
      <c r="EE985" s="142"/>
      <c r="EF985" s="142"/>
      <c r="EG985" s="142"/>
      <c r="EH985" s="142"/>
      <c r="EI985" s="142"/>
      <c r="EJ985" s="142"/>
      <c r="EK985" s="142"/>
      <c r="EL985" s="142"/>
      <c r="EM985" s="142"/>
      <c r="EN985" s="142"/>
      <c r="EO985" s="142"/>
      <c r="EP985" s="142"/>
      <c r="EQ985" s="142"/>
      <c r="ER985" s="142"/>
      <c r="ES985" s="142"/>
      <c r="ET985" s="142"/>
      <c r="EU985" s="142"/>
      <c r="EV985" s="142"/>
      <c r="EW985" s="142"/>
      <c r="EX985" s="142"/>
      <c r="EY985" s="142"/>
      <c r="EZ985" s="142"/>
      <c r="FA985" s="142"/>
      <c r="FB985" s="142"/>
      <c r="FC985" s="142"/>
      <c r="FD985" s="142"/>
      <c r="FE985" s="142"/>
      <c r="FF985" s="142"/>
      <c r="FG985" s="142"/>
      <c r="FH985" s="142"/>
      <c r="FI985" s="142"/>
      <c r="FJ985" s="142"/>
      <c r="FK985" s="142"/>
      <c r="FL985" s="142"/>
      <c r="FM985" s="142"/>
      <c r="FN985" s="142"/>
      <c r="FO985" s="142"/>
      <c r="FP985" s="142"/>
      <c r="FQ985" s="142"/>
      <c r="FR985" s="142"/>
      <c r="FS985" s="142"/>
      <c r="FT985" s="142"/>
      <c r="FU985" s="142"/>
      <c r="FV985" s="142"/>
      <c r="FW985" s="142"/>
      <c r="FX985" s="142"/>
      <c r="FY985" s="142"/>
      <c r="FZ985" s="142"/>
      <c r="GA985" s="142"/>
      <c r="GB985" s="142"/>
      <c r="GC985" s="142"/>
      <c r="GD985" s="142"/>
      <c r="GE985" s="142"/>
      <c r="GF985" s="142"/>
      <c r="GG985" s="142"/>
      <c r="GH985" s="142"/>
      <c r="GI985" s="142"/>
      <c r="GJ985" s="142"/>
      <c r="GK985" s="142"/>
      <c r="GL985" s="142"/>
      <c r="GM985" s="142"/>
      <c r="GN985" s="142"/>
      <c r="GO985" s="142"/>
      <c r="GP985" s="142"/>
      <c r="GQ985" s="142"/>
      <c r="GR985" s="142"/>
      <c r="GS985" s="142"/>
      <c r="GT985" s="142"/>
      <c r="GU985" s="142"/>
      <c r="GV985" s="142"/>
      <c r="GW985" s="142"/>
      <c r="GX985" s="142"/>
      <c r="GY985" s="142"/>
      <c r="GZ985" s="142"/>
      <c r="HA985" s="142"/>
      <c r="HB985" s="142"/>
      <c r="HC985" s="142"/>
      <c r="HD985" s="142"/>
      <c r="HE985" s="142"/>
      <c r="HF985" s="142"/>
      <c r="HG985" s="142"/>
      <c r="HH985" s="142"/>
      <c r="HI985" s="142"/>
      <c r="HJ985" s="142"/>
      <c r="HK985" s="142"/>
      <c r="HL985" s="142"/>
      <c r="HM985" s="142"/>
      <c r="HN985" s="142"/>
      <c r="HO985" s="142"/>
      <c r="HP985" s="142"/>
      <c r="HQ985" s="142"/>
    </row>
    <row r="986" spans="1:225" s="139" customFormat="1" ht="11.25" customHeight="1">
      <c r="A986" s="93" t="s">
        <v>1798</v>
      </c>
      <c r="B986" s="93" t="s">
        <v>131</v>
      </c>
      <c r="C986" s="94" t="s">
        <v>29</v>
      </c>
      <c r="D986" s="58"/>
      <c r="E986" s="58"/>
      <c r="F986" s="58"/>
      <c r="G986" s="165"/>
      <c r="H986" s="165"/>
      <c r="I986" s="165"/>
      <c r="J986" s="165"/>
      <c r="K986" s="165"/>
      <c r="L986" s="165"/>
      <c r="M986" s="165"/>
      <c r="N986" s="165"/>
      <c r="O986" s="165"/>
      <c r="P986" s="56">
        <f t="shared" si="745"/>
        <v>0</v>
      </c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  <c r="AA986" s="142"/>
      <c r="AB986" s="142"/>
      <c r="AC986" s="142"/>
      <c r="AD986" s="142"/>
      <c r="AE986" s="142"/>
      <c r="AF986" s="142"/>
      <c r="AG986" s="142"/>
      <c r="AH986" s="142"/>
      <c r="AI986" s="142"/>
      <c r="AJ986" s="142"/>
      <c r="AK986" s="142"/>
      <c r="AL986" s="142"/>
      <c r="AM986" s="142"/>
      <c r="AN986" s="142"/>
      <c r="AO986" s="142"/>
      <c r="AP986" s="142"/>
      <c r="AQ986" s="142"/>
      <c r="AR986" s="142"/>
      <c r="AS986" s="142"/>
      <c r="AT986" s="142"/>
      <c r="AU986" s="142"/>
      <c r="AV986" s="142"/>
      <c r="AW986" s="142"/>
      <c r="AX986" s="142"/>
      <c r="AY986" s="142"/>
      <c r="AZ986" s="142"/>
      <c r="BA986" s="142"/>
      <c r="BB986" s="142"/>
      <c r="BC986" s="142"/>
      <c r="BD986" s="142"/>
      <c r="BE986" s="142"/>
      <c r="BF986" s="142"/>
      <c r="BG986" s="142"/>
      <c r="BH986" s="142"/>
      <c r="BI986" s="142"/>
      <c r="BJ986" s="142"/>
      <c r="BK986" s="142"/>
      <c r="BL986" s="142"/>
      <c r="BM986" s="142"/>
      <c r="BN986" s="142"/>
      <c r="BO986" s="142"/>
      <c r="BP986" s="142"/>
      <c r="BQ986" s="142"/>
      <c r="BR986" s="142"/>
      <c r="BS986" s="142"/>
      <c r="BT986" s="142"/>
      <c r="BU986" s="142"/>
      <c r="BV986" s="142"/>
      <c r="BW986" s="142"/>
      <c r="BX986" s="142"/>
      <c r="BY986" s="142"/>
      <c r="BZ986" s="142"/>
      <c r="CA986" s="142"/>
      <c r="CB986" s="142"/>
      <c r="CC986" s="142"/>
      <c r="CD986" s="142"/>
      <c r="CE986" s="142"/>
      <c r="CF986" s="142"/>
      <c r="CG986" s="142"/>
      <c r="CH986" s="142"/>
      <c r="CI986" s="142"/>
      <c r="CJ986" s="142"/>
      <c r="CK986" s="142"/>
      <c r="CL986" s="142"/>
      <c r="CM986" s="142"/>
      <c r="CN986" s="142"/>
      <c r="CO986" s="142"/>
      <c r="CP986" s="142"/>
      <c r="CQ986" s="142"/>
      <c r="CR986" s="142"/>
      <c r="CS986" s="142"/>
      <c r="CT986" s="142"/>
      <c r="CU986" s="142"/>
      <c r="CV986" s="142"/>
      <c r="CW986" s="142"/>
      <c r="CX986" s="142"/>
      <c r="CY986" s="142"/>
      <c r="CZ986" s="142"/>
      <c r="DA986" s="142"/>
      <c r="DB986" s="142"/>
      <c r="DC986" s="142"/>
      <c r="DD986" s="142"/>
      <c r="DE986" s="142"/>
      <c r="DF986" s="142"/>
      <c r="DG986" s="142"/>
      <c r="DH986" s="142"/>
      <c r="DI986" s="142"/>
      <c r="DJ986" s="142"/>
      <c r="DK986" s="142"/>
      <c r="DL986" s="142"/>
      <c r="DM986" s="142"/>
      <c r="DN986" s="142"/>
      <c r="DO986" s="142"/>
      <c r="DP986" s="142"/>
      <c r="DQ986" s="142"/>
      <c r="DR986" s="142"/>
      <c r="DS986" s="142"/>
      <c r="DT986" s="142"/>
      <c r="DU986" s="142"/>
      <c r="DV986" s="142"/>
      <c r="DW986" s="142"/>
      <c r="DX986" s="142"/>
      <c r="DY986" s="142"/>
      <c r="DZ986" s="142"/>
      <c r="EA986" s="142"/>
      <c r="EB986" s="142"/>
      <c r="EC986" s="142"/>
      <c r="ED986" s="142"/>
      <c r="EE986" s="142"/>
      <c r="EF986" s="142"/>
      <c r="EG986" s="142"/>
      <c r="EH986" s="142"/>
      <c r="EI986" s="142"/>
      <c r="EJ986" s="142"/>
      <c r="EK986" s="142"/>
      <c r="EL986" s="142"/>
      <c r="EM986" s="142"/>
      <c r="EN986" s="142"/>
      <c r="EO986" s="142"/>
      <c r="EP986" s="142"/>
      <c r="EQ986" s="142"/>
      <c r="ER986" s="142"/>
      <c r="ES986" s="142"/>
      <c r="ET986" s="142"/>
      <c r="EU986" s="142"/>
      <c r="EV986" s="142"/>
      <c r="EW986" s="142"/>
      <c r="EX986" s="142"/>
      <c r="EY986" s="142"/>
      <c r="EZ986" s="142"/>
      <c r="FA986" s="142"/>
      <c r="FB986" s="142"/>
      <c r="FC986" s="142"/>
      <c r="FD986" s="142"/>
      <c r="FE986" s="142"/>
      <c r="FF986" s="142"/>
      <c r="FG986" s="142"/>
      <c r="FH986" s="142"/>
      <c r="FI986" s="142"/>
      <c r="FJ986" s="142"/>
      <c r="FK986" s="142"/>
      <c r="FL986" s="142"/>
      <c r="FM986" s="142"/>
      <c r="FN986" s="142"/>
      <c r="FO986" s="142"/>
      <c r="FP986" s="142"/>
      <c r="FQ986" s="142"/>
      <c r="FR986" s="142"/>
      <c r="FS986" s="142"/>
      <c r="FT986" s="142"/>
      <c r="FU986" s="142"/>
      <c r="FV986" s="142"/>
      <c r="FW986" s="142"/>
      <c r="FX986" s="142"/>
      <c r="FY986" s="142"/>
      <c r="FZ986" s="142"/>
      <c r="GA986" s="142"/>
      <c r="GB986" s="142"/>
      <c r="GC986" s="142"/>
      <c r="GD986" s="142"/>
      <c r="GE986" s="142"/>
      <c r="GF986" s="142"/>
      <c r="GG986" s="142"/>
      <c r="GH986" s="142"/>
      <c r="GI986" s="142"/>
      <c r="GJ986" s="142"/>
      <c r="GK986" s="142"/>
      <c r="GL986" s="142"/>
      <c r="GM986" s="142"/>
      <c r="GN986" s="142"/>
      <c r="GO986" s="142"/>
      <c r="GP986" s="142"/>
      <c r="GQ986" s="142"/>
      <c r="GR986" s="142"/>
      <c r="GS986" s="142"/>
      <c r="GT986" s="142"/>
      <c r="GU986" s="142"/>
      <c r="GV986" s="142"/>
      <c r="GW986" s="142"/>
      <c r="GX986" s="142"/>
      <c r="GY986" s="142"/>
      <c r="GZ986" s="142"/>
      <c r="HA986" s="142"/>
      <c r="HB986" s="142"/>
      <c r="HC986" s="142"/>
      <c r="HD986" s="142"/>
      <c r="HE986" s="142"/>
      <c r="HF986" s="142"/>
      <c r="HG986" s="142"/>
      <c r="HH986" s="142"/>
      <c r="HI986" s="142"/>
      <c r="HJ986" s="142"/>
      <c r="HK986" s="142"/>
      <c r="HL986" s="142"/>
      <c r="HM986" s="142"/>
      <c r="HN986" s="142"/>
      <c r="HO986" s="142"/>
      <c r="HP986" s="142"/>
      <c r="HQ986" s="142"/>
    </row>
    <row r="987" spans="1:225" s="139" customFormat="1" ht="11.25" customHeight="1">
      <c r="A987" s="93" t="s">
        <v>1801</v>
      </c>
      <c r="B987" s="111" t="s">
        <v>1538</v>
      </c>
      <c r="C987" s="123" t="s">
        <v>139</v>
      </c>
      <c r="D987" s="58"/>
      <c r="E987" s="58"/>
      <c r="F987" s="58">
        <v>-146.52000000000001</v>
      </c>
      <c r="G987" s="165"/>
      <c r="H987" s="165"/>
      <c r="I987" s="165"/>
      <c r="J987" s="165"/>
      <c r="K987" s="165"/>
      <c r="L987" s="165"/>
      <c r="M987" s="165"/>
      <c r="N987" s="165"/>
      <c r="O987" s="165"/>
      <c r="P987" s="56">
        <f t="shared" si="745"/>
        <v>-146.52000000000001</v>
      </c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  <c r="AA987" s="142"/>
      <c r="AB987" s="142"/>
      <c r="AC987" s="142"/>
      <c r="AD987" s="142"/>
      <c r="AE987" s="142"/>
      <c r="AF987" s="142"/>
      <c r="AG987" s="142"/>
      <c r="AH987" s="142"/>
      <c r="AI987" s="142"/>
      <c r="AJ987" s="142"/>
      <c r="AK987" s="142"/>
      <c r="AL987" s="142"/>
      <c r="AM987" s="142"/>
      <c r="AN987" s="142"/>
      <c r="AO987" s="142"/>
      <c r="AP987" s="142"/>
      <c r="AQ987" s="142"/>
      <c r="AR987" s="142"/>
      <c r="AS987" s="142"/>
      <c r="AT987" s="142"/>
      <c r="AU987" s="142"/>
      <c r="AV987" s="142"/>
      <c r="AW987" s="142"/>
      <c r="AX987" s="142"/>
      <c r="AY987" s="142"/>
      <c r="AZ987" s="142"/>
      <c r="BA987" s="142"/>
      <c r="BB987" s="142"/>
      <c r="BC987" s="142"/>
      <c r="BD987" s="142"/>
      <c r="BE987" s="142"/>
      <c r="BF987" s="142"/>
      <c r="BG987" s="142"/>
      <c r="BH987" s="142"/>
      <c r="BI987" s="142"/>
      <c r="BJ987" s="142"/>
      <c r="BK987" s="142"/>
      <c r="BL987" s="142"/>
      <c r="BM987" s="142"/>
      <c r="BN987" s="142"/>
      <c r="BO987" s="142"/>
      <c r="BP987" s="142"/>
      <c r="BQ987" s="142"/>
      <c r="BR987" s="142"/>
      <c r="BS987" s="142"/>
      <c r="BT987" s="142"/>
      <c r="BU987" s="142"/>
      <c r="BV987" s="142"/>
      <c r="BW987" s="142"/>
      <c r="BX987" s="142"/>
      <c r="BY987" s="142"/>
      <c r="BZ987" s="142"/>
      <c r="CA987" s="142"/>
      <c r="CB987" s="142"/>
      <c r="CC987" s="142"/>
      <c r="CD987" s="142"/>
      <c r="CE987" s="142"/>
      <c r="CF987" s="142"/>
      <c r="CG987" s="142"/>
      <c r="CH987" s="142"/>
      <c r="CI987" s="142"/>
      <c r="CJ987" s="142"/>
      <c r="CK987" s="142"/>
      <c r="CL987" s="142"/>
      <c r="CM987" s="142"/>
      <c r="CN987" s="142"/>
      <c r="CO987" s="142"/>
      <c r="CP987" s="142"/>
      <c r="CQ987" s="142"/>
      <c r="CR987" s="142"/>
      <c r="CS987" s="142"/>
      <c r="CT987" s="142"/>
      <c r="CU987" s="142"/>
      <c r="CV987" s="142"/>
      <c r="CW987" s="142"/>
      <c r="CX987" s="142"/>
      <c r="CY987" s="142"/>
      <c r="CZ987" s="142"/>
      <c r="DA987" s="142"/>
      <c r="DB987" s="142"/>
      <c r="DC987" s="142"/>
      <c r="DD987" s="142"/>
      <c r="DE987" s="142"/>
      <c r="DF987" s="142"/>
      <c r="DG987" s="142"/>
      <c r="DH987" s="142"/>
      <c r="DI987" s="142"/>
      <c r="DJ987" s="142"/>
      <c r="DK987" s="142"/>
      <c r="DL987" s="142"/>
      <c r="DM987" s="142"/>
      <c r="DN987" s="142"/>
      <c r="DO987" s="142"/>
      <c r="DP987" s="142"/>
      <c r="DQ987" s="142"/>
      <c r="DR987" s="142"/>
      <c r="DS987" s="142"/>
      <c r="DT987" s="142"/>
      <c r="DU987" s="142"/>
      <c r="DV987" s="142"/>
      <c r="DW987" s="142"/>
      <c r="DX987" s="142"/>
      <c r="DY987" s="142"/>
      <c r="DZ987" s="142"/>
      <c r="EA987" s="142"/>
      <c r="EB987" s="142"/>
      <c r="EC987" s="142"/>
      <c r="ED987" s="142"/>
      <c r="EE987" s="142"/>
      <c r="EF987" s="142"/>
      <c r="EG987" s="142"/>
      <c r="EH987" s="142"/>
      <c r="EI987" s="142"/>
      <c r="EJ987" s="142"/>
      <c r="EK987" s="142"/>
      <c r="EL987" s="142"/>
      <c r="EM987" s="142"/>
      <c r="EN987" s="142"/>
      <c r="EO987" s="142"/>
      <c r="EP987" s="142"/>
      <c r="EQ987" s="142"/>
      <c r="ER987" s="142"/>
      <c r="ES987" s="142"/>
      <c r="ET987" s="142"/>
      <c r="EU987" s="142"/>
      <c r="EV987" s="142"/>
      <c r="EW987" s="142"/>
      <c r="EX987" s="142"/>
      <c r="EY987" s="142"/>
      <c r="EZ987" s="142"/>
      <c r="FA987" s="142"/>
      <c r="FB987" s="142"/>
      <c r="FC987" s="142"/>
      <c r="FD987" s="142"/>
      <c r="FE987" s="142"/>
      <c r="FF987" s="142"/>
      <c r="FG987" s="142"/>
      <c r="FH987" s="142"/>
      <c r="FI987" s="142"/>
      <c r="FJ987" s="142"/>
      <c r="FK987" s="142"/>
      <c r="FL987" s="142"/>
      <c r="FM987" s="142"/>
      <c r="FN987" s="142"/>
      <c r="FO987" s="142"/>
      <c r="FP987" s="142"/>
      <c r="FQ987" s="142"/>
      <c r="FR987" s="142"/>
      <c r="FS987" s="142"/>
      <c r="FT987" s="142"/>
      <c r="FU987" s="142"/>
      <c r="FV987" s="142"/>
      <c r="FW987" s="142"/>
      <c r="FX987" s="142"/>
      <c r="FY987" s="142"/>
      <c r="FZ987" s="142"/>
      <c r="GA987" s="142"/>
      <c r="GB987" s="142"/>
      <c r="GC987" s="142"/>
      <c r="GD987" s="142"/>
      <c r="GE987" s="142"/>
      <c r="GF987" s="142"/>
      <c r="GG987" s="142"/>
      <c r="GH987" s="142"/>
      <c r="GI987" s="142"/>
      <c r="GJ987" s="142"/>
      <c r="GK987" s="142"/>
      <c r="GL987" s="142"/>
      <c r="GM987" s="142"/>
      <c r="GN987" s="142"/>
      <c r="GO987" s="142"/>
      <c r="GP987" s="142"/>
      <c r="GQ987" s="142"/>
      <c r="GR987" s="142"/>
      <c r="GS987" s="142"/>
      <c r="GT987" s="142"/>
      <c r="GU987" s="142"/>
      <c r="GV987" s="142"/>
      <c r="GW987" s="142"/>
      <c r="GX987" s="142"/>
      <c r="GY987" s="142"/>
      <c r="GZ987" s="142"/>
      <c r="HA987" s="142"/>
      <c r="HB987" s="142"/>
      <c r="HC987" s="142"/>
      <c r="HD987" s="142"/>
      <c r="HE987" s="142"/>
      <c r="HF987" s="142"/>
      <c r="HG987" s="142"/>
      <c r="HH987" s="142"/>
      <c r="HI987" s="142"/>
      <c r="HJ987" s="142"/>
      <c r="HK987" s="142"/>
      <c r="HL987" s="142"/>
      <c r="HM987" s="142"/>
      <c r="HN987" s="142"/>
      <c r="HO987" s="142"/>
      <c r="HP987" s="142"/>
      <c r="HQ987" s="142"/>
    </row>
    <row r="988" spans="1:225" s="139" customFormat="1" ht="11.25" customHeight="1">
      <c r="A988" s="93" t="s">
        <v>3136</v>
      </c>
      <c r="B988" s="93" t="s">
        <v>149</v>
      </c>
      <c r="C988" s="94" t="s">
        <v>29</v>
      </c>
      <c r="D988" s="58"/>
      <c r="E988" s="58"/>
      <c r="F988" s="58"/>
      <c r="G988" s="165"/>
      <c r="H988" s="165"/>
      <c r="I988" s="165"/>
      <c r="J988" s="165"/>
      <c r="K988" s="165"/>
      <c r="L988" s="165"/>
      <c r="M988" s="165"/>
      <c r="N988" s="165"/>
      <c r="O988" s="165"/>
      <c r="P988" s="56">
        <f t="shared" si="745"/>
        <v>0</v>
      </c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  <c r="AA988" s="142"/>
      <c r="AB988" s="142"/>
      <c r="AC988" s="142"/>
      <c r="AD988" s="142"/>
      <c r="AE988" s="142"/>
      <c r="AF988" s="142"/>
      <c r="AG988" s="142"/>
      <c r="AH988" s="142"/>
      <c r="AI988" s="142"/>
      <c r="AJ988" s="142"/>
      <c r="AK988" s="142"/>
      <c r="AL988" s="142"/>
      <c r="AM988" s="142"/>
      <c r="AN988" s="142"/>
      <c r="AO988" s="142"/>
      <c r="AP988" s="142"/>
      <c r="AQ988" s="142"/>
      <c r="AR988" s="142"/>
      <c r="AS988" s="142"/>
      <c r="AT988" s="142"/>
      <c r="AU988" s="142"/>
      <c r="AV988" s="142"/>
      <c r="AW988" s="142"/>
      <c r="AX988" s="142"/>
      <c r="AY988" s="142"/>
      <c r="AZ988" s="142"/>
      <c r="BA988" s="142"/>
      <c r="BB988" s="142"/>
      <c r="BC988" s="142"/>
      <c r="BD988" s="142"/>
      <c r="BE988" s="142"/>
      <c r="BF988" s="142"/>
      <c r="BG988" s="142"/>
      <c r="BH988" s="142"/>
      <c r="BI988" s="142"/>
      <c r="BJ988" s="142"/>
      <c r="BK988" s="142"/>
      <c r="BL988" s="142"/>
      <c r="BM988" s="142"/>
      <c r="BN988" s="142"/>
      <c r="BO988" s="142"/>
      <c r="BP988" s="142"/>
      <c r="BQ988" s="142"/>
      <c r="BR988" s="142"/>
      <c r="BS988" s="142"/>
      <c r="BT988" s="142"/>
      <c r="BU988" s="142"/>
      <c r="BV988" s="142"/>
      <c r="BW988" s="142"/>
      <c r="BX988" s="142"/>
      <c r="BY988" s="142"/>
      <c r="BZ988" s="142"/>
      <c r="CA988" s="142"/>
      <c r="CB988" s="142"/>
      <c r="CC988" s="142"/>
      <c r="CD988" s="142"/>
      <c r="CE988" s="142"/>
      <c r="CF988" s="142"/>
      <c r="CG988" s="142"/>
      <c r="CH988" s="142"/>
      <c r="CI988" s="142"/>
      <c r="CJ988" s="142"/>
      <c r="CK988" s="142"/>
      <c r="CL988" s="142"/>
      <c r="CM988" s="142"/>
      <c r="CN988" s="142"/>
      <c r="CO988" s="142"/>
      <c r="CP988" s="142"/>
      <c r="CQ988" s="142"/>
      <c r="CR988" s="142"/>
      <c r="CS988" s="142"/>
      <c r="CT988" s="142"/>
      <c r="CU988" s="142"/>
      <c r="CV988" s="142"/>
      <c r="CW988" s="142"/>
      <c r="CX988" s="142"/>
      <c r="CY988" s="142"/>
      <c r="CZ988" s="142"/>
      <c r="DA988" s="142"/>
      <c r="DB988" s="142"/>
      <c r="DC988" s="142"/>
      <c r="DD988" s="142"/>
      <c r="DE988" s="142"/>
      <c r="DF988" s="142"/>
      <c r="DG988" s="142"/>
      <c r="DH988" s="142"/>
      <c r="DI988" s="142"/>
      <c r="DJ988" s="142"/>
      <c r="DK988" s="142"/>
      <c r="DL988" s="142"/>
      <c r="DM988" s="142"/>
      <c r="DN988" s="142"/>
      <c r="DO988" s="142"/>
      <c r="DP988" s="142"/>
      <c r="DQ988" s="142"/>
      <c r="DR988" s="142"/>
      <c r="DS988" s="142"/>
      <c r="DT988" s="142"/>
      <c r="DU988" s="142"/>
      <c r="DV988" s="142"/>
      <c r="DW988" s="142"/>
      <c r="DX988" s="142"/>
      <c r="DY988" s="142"/>
      <c r="DZ988" s="142"/>
      <c r="EA988" s="142"/>
      <c r="EB988" s="142"/>
      <c r="EC988" s="142"/>
      <c r="ED988" s="142"/>
      <c r="EE988" s="142"/>
      <c r="EF988" s="142"/>
      <c r="EG988" s="142"/>
      <c r="EH988" s="142"/>
      <c r="EI988" s="142"/>
      <c r="EJ988" s="142"/>
      <c r="EK988" s="142"/>
      <c r="EL988" s="142"/>
      <c r="EM988" s="142"/>
      <c r="EN988" s="142"/>
      <c r="EO988" s="142"/>
      <c r="EP988" s="142"/>
      <c r="EQ988" s="142"/>
      <c r="ER988" s="142"/>
      <c r="ES988" s="142"/>
      <c r="ET988" s="142"/>
      <c r="EU988" s="142"/>
      <c r="EV988" s="142"/>
      <c r="EW988" s="142"/>
      <c r="EX988" s="142"/>
      <c r="EY988" s="142"/>
      <c r="EZ988" s="142"/>
      <c r="FA988" s="142"/>
      <c r="FB988" s="142"/>
      <c r="FC988" s="142"/>
      <c r="FD988" s="142"/>
      <c r="FE988" s="142"/>
      <c r="FF988" s="142"/>
      <c r="FG988" s="142"/>
      <c r="FH988" s="142"/>
      <c r="FI988" s="142"/>
      <c r="FJ988" s="142"/>
      <c r="FK988" s="142"/>
      <c r="FL988" s="142"/>
      <c r="FM988" s="142"/>
      <c r="FN988" s="142"/>
      <c r="FO988" s="142"/>
      <c r="FP988" s="142"/>
      <c r="FQ988" s="142"/>
      <c r="FR988" s="142"/>
      <c r="FS988" s="142"/>
      <c r="FT988" s="142"/>
      <c r="FU988" s="142"/>
      <c r="FV988" s="142"/>
      <c r="FW988" s="142"/>
      <c r="FX988" s="142"/>
      <c r="FY988" s="142"/>
      <c r="FZ988" s="142"/>
      <c r="GA988" s="142"/>
      <c r="GB988" s="142"/>
      <c r="GC988" s="142"/>
      <c r="GD988" s="142"/>
      <c r="GE988" s="142"/>
      <c r="GF988" s="142"/>
      <c r="GG988" s="142"/>
      <c r="GH988" s="142"/>
      <c r="GI988" s="142"/>
      <c r="GJ988" s="142"/>
      <c r="GK988" s="142"/>
      <c r="GL988" s="142"/>
      <c r="GM988" s="142"/>
      <c r="GN988" s="142"/>
      <c r="GO988" s="142"/>
      <c r="GP988" s="142"/>
      <c r="GQ988" s="142"/>
      <c r="GR988" s="142"/>
      <c r="GS988" s="142"/>
      <c r="GT988" s="142"/>
      <c r="GU988" s="142"/>
      <c r="GV988" s="142"/>
      <c r="GW988" s="142"/>
      <c r="GX988" s="142"/>
      <c r="GY988" s="142"/>
      <c r="GZ988" s="142"/>
      <c r="HA988" s="142"/>
      <c r="HB988" s="142"/>
      <c r="HC988" s="142"/>
      <c r="HD988" s="142"/>
      <c r="HE988" s="142"/>
      <c r="HF988" s="142"/>
      <c r="HG988" s="142"/>
      <c r="HH988" s="142"/>
      <c r="HI988" s="142"/>
      <c r="HJ988" s="142"/>
      <c r="HK988" s="142"/>
      <c r="HL988" s="142"/>
      <c r="HM988" s="142"/>
      <c r="HN988" s="142"/>
      <c r="HO988" s="142"/>
      <c r="HP988" s="142"/>
      <c r="HQ988" s="142"/>
    </row>
    <row r="989" spans="1:225" s="139" customFormat="1" ht="11.25" customHeight="1">
      <c r="A989" s="93" t="s">
        <v>1748</v>
      </c>
      <c r="B989" s="93" t="s">
        <v>151</v>
      </c>
      <c r="C989" s="94" t="s">
        <v>29</v>
      </c>
      <c r="D989" s="58">
        <v>-369.4</v>
      </c>
      <c r="E989" s="58"/>
      <c r="F989" s="58"/>
      <c r="G989" s="165"/>
      <c r="H989" s="165"/>
      <c r="I989" s="165"/>
      <c r="J989" s="165"/>
      <c r="K989" s="165"/>
      <c r="L989" s="165"/>
      <c r="M989" s="165"/>
      <c r="N989" s="165"/>
      <c r="O989" s="165"/>
      <c r="P989" s="56">
        <f t="shared" si="745"/>
        <v>-369.4</v>
      </c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  <c r="AA989" s="142"/>
      <c r="AB989" s="142"/>
      <c r="AC989" s="142"/>
      <c r="AD989" s="142"/>
      <c r="AE989" s="142"/>
      <c r="AF989" s="142"/>
      <c r="AG989" s="142"/>
      <c r="AH989" s="142"/>
      <c r="AI989" s="142"/>
      <c r="AJ989" s="142"/>
      <c r="AK989" s="142"/>
      <c r="AL989" s="142"/>
      <c r="AM989" s="142"/>
      <c r="AN989" s="142"/>
      <c r="AO989" s="142"/>
      <c r="AP989" s="142"/>
      <c r="AQ989" s="142"/>
      <c r="AR989" s="142"/>
      <c r="AS989" s="142"/>
      <c r="AT989" s="142"/>
      <c r="AU989" s="142"/>
      <c r="AV989" s="142"/>
      <c r="AW989" s="142"/>
      <c r="AX989" s="142"/>
      <c r="AY989" s="142"/>
      <c r="AZ989" s="142"/>
      <c r="BA989" s="142"/>
      <c r="BB989" s="142"/>
      <c r="BC989" s="142"/>
      <c r="BD989" s="142"/>
      <c r="BE989" s="142"/>
      <c r="BF989" s="142"/>
      <c r="BG989" s="142"/>
      <c r="BH989" s="142"/>
      <c r="BI989" s="142"/>
      <c r="BJ989" s="142"/>
      <c r="BK989" s="142"/>
      <c r="BL989" s="142"/>
      <c r="BM989" s="142"/>
      <c r="BN989" s="142"/>
      <c r="BO989" s="142"/>
      <c r="BP989" s="142"/>
      <c r="BQ989" s="142"/>
      <c r="BR989" s="142"/>
      <c r="BS989" s="142"/>
      <c r="BT989" s="142"/>
      <c r="BU989" s="142"/>
      <c r="BV989" s="142"/>
      <c r="BW989" s="142"/>
      <c r="BX989" s="142"/>
      <c r="BY989" s="142"/>
      <c r="BZ989" s="142"/>
      <c r="CA989" s="142"/>
      <c r="CB989" s="142"/>
      <c r="CC989" s="142"/>
      <c r="CD989" s="142"/>
      <c r="CE989" s="142"/>
      <c r="CF989" s="142"/>
      <c r="CG989" s="142"/>
      <c r="CH989" s="142"/>
      <c r="CI989" s="142"/>
      <c r="CJ989" s="142"/>
      <c r="CK989" s="142"/>
      <c r="CL989" s="142"/>
      <c r="CM989" s="142"/>
      <c r="CN989" s="142"/>
      <c r="CO989" s="142"/>
      <c r="CP989" s="142"/>
      <c r="CQ989" s="142"/>
      <c r="CR989" s="142"/>
      <c r="CS989" s="142"/>
      <c r="CT989" s="142"/>
      <c r="CU989" s="142"/>
      <c r="CV989" s="142"/>
      <c r="CW989" s="142"/>
      <c r="CX989" s="142"/>
      <c r="CY989" s="142"/>
      <c r="CZ989" s="142"/>
      <c r="DA989" s="142"/>
      <c r="DB989" s="142"/>
      <c r="DC989" s="142"/>
      <c r="DD989" s="142"/>
      <c r="DE989" s="142"/>
      <c r="DF989" s="142"/>
      <c r="DG989" s="142"/>
      <c r="DH989" s="142"/>
      <c r="DI989" s="142"/>
      <c r="DJ989" s="142"/>
      <c r="DK989" s="142"/>
      <c r="DL989" s="142"/>
      <c r="DM989" s="142"/>
      <c r="DN989" s="142"/>
      <c r="DO989" s="142"/>
      <c r="DP989" s="142"/>
      <c r="DQ989" s="142"/>
      <c r="DR989" s="142"/>
      <c r="DS989" s="142"/>
      <c r="DT989" s="142"/>
      <c r="DU989" s="142"/>
      <c r="DV989" s="142"/>
      <c r="DW989" s="142"/>
      <c r="DX989" s="142"/>
      <c r="DY989" s="142"/>
      <c r="DZ989" s="142"/>
      <c r="EA989" s="142"/>
      <c r="EB989" s="142"/>
      <c r="EC989" s="142"/>
      <c r="ED989" s="142"/>
      <c r="EE989" s="142"/>
      <c r="EF989" s="142"/>
      <c r="EG989" s="142"/>
      <c r="EH989" s="142"/>
      <c r="EI989" s="142"/>
      <c r="EJ989" s="142"/>
      <c r="EK989" s="142"/>
      <c r="EL989" s="142"/>
      <c r="EM989" s="142"/>
      <c r="EN989" s="142"/>
      <c r="EO989" s="142"/>
      <c r="EP989" s="142"/>
      <c r="EQ989" s="142"/>
      <c r="ER989" s="142"/>
      <c r="ES989" s="142"/>
      <c r="ET989" s="142"/>
      <c r="EU989" s="142"/>
      <c r="EV989" s="142"/>
      <c r="EW989" s="142"/>
      <c r="EX989" s="142"/>
      <c r="EY989" s="142"/>
      <c r="EZ989" s="142"/>
      <c r="FA989" s="142"/>
      <c r="FB989" s="142"/>
      <c r="FC989" s="142"/>
      <c r="FD989" s="142"/>
      <c r="FE989" s="142"/>
      <c r="FF989" s="142"/>
      <c r="FG989" s="142"/>
      <c r="FH989" s="142"/>
      <c r="FI989" s="142"/>
      <c r="FJ989" s="142"/>
      <c r="FK989" s="142"/>
      <c r="FL989" s="142"/>
      <c r="FM989" s="142"/>
      <c r="FN989" s="142"/>
      <c r="FO989" s="142"/>
      <c r="FP989" s="142"/>
      <c r="FQ989" s="142"/>
      <c r="FR989" s="142"/>
      <c r="FS989" s="142"/>
      <c r="FT989" s="142"/>
      <c r="FU989" s="142"/>
      <c r="FV989" s="142"/>
      <c r="FW989" s="142"/>
      <c r="FX989" s="142"/>
      <c r="FY989" s="142"/>
      <c r="FZ989" s="142"/>
      <c r="GA989" s="142"/>
      <c r="GB989" s="142"/>
      <c r="GC989" s="142"/>
      <c r="GD989" s="142"/>
      <c r="GE989" s="142"/>
      <c r="GF989" s="142"/>
      <c r="GG989" s="142"/>
      <c r="GH989" s="142"/>
      <c r="GI989" s="142"/>
      <c r="GJ989" s="142"/>
      <c r="GK989" s="142"/>
      <c r="GL989" s="142"/>
      <c r="GM989" s="142"/>
      <c r="GN989" s="142"/>
      <c r="GO989" s="142"/>
      <c r="GP989" s="142"/>
      <c r="GQ989" s="142"/>
      <c r="GR989" s="142"/>
      <c r="GS989" s="142"/>
      <c r="GT989" s="142"/>
      <c r="GU989" s="142"/>
      <c r="GV989" s="142"/>
      <c r="GW989" s="142"/>
      <c r="GX989" s="142"/>
      <c r="GY989" s="142"/>
      <c r="GZ989" s="142"/>
      <c r="HA989" s="142"/>
      <c r="HB989" s="142"/>
      <c r="HC989" s="142"/>
      <c r="HD989" s="142"/>
      <c r="HE989" s="142"/>
      <c r="HF989" s="142"/>
      <c r="HG989" s="142"/>
      <c r="HH989" s="142"/>
      <c r="HI989" s="142"/>
      <c r="HJ989" s="142"/>
      <c r="HK989" s="142"/>
      <c r="HL989" s="142"/>
      <c r="HM989" s="142"/>
      <c r="HN989" s="142"/>
      <c r="HO989" s="142"/>
      <c r="HP989" s="142"/>
      <c r="HQ989" s="142"/>
    </row>
    <row r="990" spans="1:225" s="139" customFormat="1" ht="11.25" customHeight="1">
      <c r="A990" s="93" t="s">
        <v>1929</v>
      </c>
      <c r="B990" s="111" t="s">
        <v>1930</v>
      </c>
      <c r="C990" s="123" t="s">
        <v>1931</v>
      </c>
      <c r="D990" s="58"/>
      <c r="E990" s="58">
        <v>-32.950000000000003</v>
      </c>
      <c r="F990" s="58"/>
      <c r="G990" s="165"/>
      <c r="H990" s="165"/>
      <c r="I990" s="165"/>
      <c r="J990" s="165"/>
      <c r="K990" s="165"/>
      <c r="L990" s="165"/>
      <c r="M990" s="165"/>
      <c r="N990" s="165"/>
      <c r="O990" s="165"/>
      <c r="P990" s="56">
        <f t="shared" si="745"/>
        <v>-32.950000000000003</v>
      </c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  <c r="AA990" s="142"/>
      <c r="AB990" s="142"/>
      <c r="AC990" s="142"/>
      <c r="AD990" s="142"/>
      <c r="AE990" s="142"/>
      <c r="AF990" s="142"/>
      <c r="AG990" s="142"/>
      <c r="AH990" s="142"/>
      <c r="AI990" s="142"/>
      <c r="AJ990" s="142"/>
      <c r="AK990" s="142"/>
      <c r="AL990" s="142"/>
      <c r="AM990" s="142"/>
      <c r="AN990" s="142"/>
      <c r="AO990" s="142"/>
      <c r="AP990" s="142"/>
      <c r="AQ990" s="142"/>
      <c r="AR990" s="142"/>
      <c r="AS990" s="142"/>
      <c r="AT990" s="142"/>
      <c r="AU990" s="142"/>
      <c r="AV990" s="142"/>
      <c r="AW990" s="142"/>
      <c r="AX990" s="142"/>
      <c r="AY990" s="142"/>
      <c r="AZ990" s="142"/>
      <c r="BA990" s="142"/>
      <c r="BB990" s="142"/>
      <c r="BC990" s="142"/>
      <c r="BD990" s="142"/>
      <c r="BE990" s="142"/>
      <c r="BF990" s="142"/>
      <c r="BG990" s="142"/>
      <c r="BH990" s="142"/>
      <c r="BI990" s="142"/>
      <c r="BJ990" s="142"/>
      <c r="BK990" s="142"/>
      <c r="BL990" s="142"/>
      <c r="BM990" s="142"/>
      <c r="BN990" s="142"/>
      <c r="BO990" s="142"/>
      <c r="BP990" s="142"/>
      <c r="BQ990" s="142"/>
      <c r="BR990" s="142"/>
      <c r="BS990" s="142"/>
      <c r="BT990" s="142"/>
      <c r="BU990" s="142"/>
      <c r="BV990" s="142"/>
      <c r="BW990" s="142"/>
      <c r="BX990" s="142"/>
      <c r="BY990" s="142"/>
      <c r="BZ990" s="142"/>
      <c r="CA990" s="142"/>
      <c r="CB990" s="142"/>
      <c r="CC990" s="142"/>
      <c r="CD990" s="142"/>
      <c r="CE990" s="142"/>
      <c r="CF990" s="142"/>
      <c r="CG990" s="142"/>
      <c r="CH990" s="142"/>
      <c r="CI990" s="142"/>
      <c r="CJ990" s="142"/>
      <c r="CK990" s="142"/>
      <c r="CL990" s="142"/>
      <c r="CM990" s="142"/>
      <c r="CN990" s="142"/>
      <c r="CO990" s="142"/>
      <c r="CP990" s="142"/>
      <c r="CQ990" s="142"/>
      <c r="CR990" s="142"/>
      <c r="CS990" s="142"/>
      <c r="CT990" s="142"/>
      <c r="CU990" s="142"/>
      <c r="CV990" s="142"/>
      <c r="CW990" s="142"/>
      <c r="CX990" s="142"/>
      <c r="CY990" s="142"/>
      <c r="CZ990" s="142"/>
      <c r="DA990" s="142"/>
      <c r="DB990" s="142"/>
      <c r="DC990" s="142"/>
      <c r="DD990" s="142"/>
      <c r="DE990" s="142"/>
      <c r="DF990" s="142"/>
      <c r="DG990" s="142"/>
      <c r="DH990" s="142"/>
      <c r="DI990" s="142"/>
      <c r="DJ990" s="142"/>
      <c r="DK990" s="142"/>
      <c r="DL990" s="142"/>
      <c r="DM990" s="142"/>
      <c r="DN990" s="142"/>
      <c r="DO990" s="142"/>
      <c r="DP990" s="142"/>
      <c r="DQ990" s="142"/>
      <c r="DR990" s="142"/>
      <c r="DS990" s="142"/>
      <c r="DT990" s="142"/>
      <c r="DU990" s="142"/>
      <c r="DV990" s="142"/>
      <c r="DW990" s="142"/>
      <c r="DX990" s="142"/>
      <c r="DY990" s="142"/>
      <c r="DZ990" s="142"/>
      <c r="EA990" s="142"/>
      <c r="EB990" s="142"/>
      <c r="EC990" s="142"/>
      <c r="ED990" s="142"/>
      <c r="EE990" s="142"/>
      <c r="EF990" s="142"/>
      <c r="EG990" s="142"/>
      <c r="EH990" s="142"/>
      <c r="EI990" s="142"/>
      <c r="EJ990" s="142"/>
      <c r="EK990" s="142"/>
      <c r="EL990" s="142"/>
      <c r="EM990" s="142"/>
      <c r="EN990" s="142"/>
      <c r="EO990" s="142"/>
      <c r="EP990" s="142"/>
      <c r="EQ990" s="142"/>
      <c r="ER990" s="142"/>
      <c r="ES990" s="142"/>
      <c r="ET990" s="142"/>
      <c r="EU990" s="142"/>
      <c r="EV990" s="142"/>
      <c r="EW990" s="142"/>
      <c r="EX990" s="142"/>
      <c r="EY990" s="142"/>
      <c r="EZ990" s="142"/>
      <c r="FA990" s="142"/>
      <c r="FB990" s="142"/>
      <c r="FC990" s="142"/>
      <c r="FD990" s="142"/>
      <c r="FE990" s="142"/>
      <c r="FF990" s="142"/>
      <c r="FG990" s="142"/>
      <c r="FH990" s="142"/>
      <c r="FI990" s="142"/>
      <c r="FJ990" s="142"/>
      <c r="FK990" s="142"/>
      <c r="FL990" s="142"/>
      <c r="FM990" s="142"/>
      <c r="FN990" s="142"/>
      <c r="FO990" s="142"/>
      <c r="FP990" s="142"/>
      <c r="FQ990" s="142"/>
      <c r="FR990" s="142"/>
      <c r="FS990" s="142"/>
      <c r="FT990" s="142"/>
      <c r="FU990" s="142"/>
      <c r="FV990" s="142"/>
      <c r="FW990" s="142"/>
      <c r="FX990" s="142"/>
      <c r="FY990" s="142"/>
      <c r="FZ990" s="142"/>
      <c r="GA990" s="142"/>
      <c r="GB990" s="142"/>
      <c r="GC990" s="142"/>
      <c r="GD990" s="142"/>
      <c r="GE990" s="142"/>
      <c r="GF990" s="142"/>
      <c r="GG990" s="142"/>
      <c r="GH990" s="142"/>
      <c r="GI990" s="142"/>
      <c r="GJ990" s="142"/>
      <c r="GK990" s="142"/>
      <c r="GL990" s="142"/>
      <c r="GM990" s="142"/>
      <c r="GN990" s="142"/>
      <c r="GO990" s="142"/>
      <c r="GP990" s="142"/>
      <c r="GQ990" s="142"/>
      <c r="GR990" s="142"/>
      <c r="GS990" s="142"/>
      <c r="GT990" s="142"/>
      <c r="GU990" s="142"/>
      <c r="GV990" s="142"/>
      <c r="GW990" s="142"/>
      <c r="GX990" s="142"/>
      <c r="GY990" s="142"/>
      <c r="GZ990" s="142"/>
      <c r="HA990" s="142"/>
      <c r="HB990" s="142"/>
      <c r="HC990" s="142"/>
      <c r="HD990" s="142"/>
      <c r="HE990" s="142"/>
      <c r="HF990" s="142"/>
      <c r="HG990" s="142"/>
      <c r="HH990" s="142"/>
      <c r="HI990" s="142"/>
      <c r="HJ990" s="142"/>
      <c r="HK990" s="142"/>
      <c r="HL990" s="142"/>
      <c r="HM990" s="142"/>
      <c r="HN990" s="142"/>
      <c r="HO990" s="142"/>
      <c r="HP990" s="142"/>
      <c r="HQ990" s="142"/>
    </row>
    <row r="991" spans="1:225" s="139" customFormat="1" ht="11.25" customHeight="1">
      <c r="A991" s="93" t="s">
        <v>1961</v>
      </c>
      <c r="B991" s="93" t="s">
        <v>1962</v>
      </c>
      <c r="C991" s="94" t="s">
        <v>32</v>
      </c>
      <c r="D991" s="58"/>
      <c r="E991" s="165"/>
      <c r="F991" s="58">
        <v>-340.28</v>
      </c>
      <c r="G991" s="165"/>
      <c r="H991" s="165"/>
      <c r="I991" s="165"/>
      <c r="J991" s="165"/>
      <c r="K991" s="165"/>
      <c r="L991" s="165"/>
      <c r="M991" s="165"/>
      <c r="N991" s="165"/>
      <c r="O991" s="165"/>
      <c r="P991" s="56">
        <f t="shared" ref="P991:P1009" si="747">SUM(D991:O991)</f>
        <v>-340.28</v>
      </c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  <c r="AA991" s="142"/>
      <c r="AB991" s="142"/>
      <c r="AC991" s="142"/>
      <c r="AD991" s="142"/>
      <c r="AE991" s="142"/>
      <c r="AF991" s="142"/>
      <c r="AG991" s="142"/>
      <c r="AH991" s="142"/>
      <c r="AI991" s="142"/>
      <c r="AJ991" s="142"/>
      <c r="AK991" s="142"/>
      <c r="AL991" s="142"/>
      <c r="AM991" s="142"/>
      <c r="AN991" s="142"/>
      <c r="AO991" s="142"/>
      <c r="AP991" s="142"/>
      <c r="AQ991" s="142"/>
      <c r="AR991" s="142"/>
      <c r="AS991" s="142"/>
      <c r="AT991" s="142"/>
      <c r="AU991" s="142"/>
      <c r="AV991" s="142"/>
      <c r="AW991" s="142"/>
      <c r="AX991" s="142"/>
      <c r="AY991" s="142"/>
      <c r="AZ991" s="142"/>
      <c r="BA991" s="142"/>
      <c r="BB991" s="142"/>
      <c r="BC991" s="142"/>
      <c r="BD991" s="142"/>
      <c r="BE991" s="142"/>
      <c r="BF991" s="142"/>
      <c r="BG991" s="142"/>
      <c r="BH991" s="142"/>
      <c r="BI991" s="142"/>
      <c r="BJ991" s="142"/>
      <c r="BK991" s="142"/>
      <c r="BL991" s="142"/>
      <c r="BM991" s="142"/>
      <c r="BN991" s="142"/>
      <c r="BO991" s="142"/>
      <c r="BP991" s="142"/>
      <c r="BQ991" s="142"/>
      <c r="BR991" s="142"/>
      <c r="BS991" s="142"/>
      <c r="BT991" s="142"/>
      <c r="BU991" s="142"/>
      <c r="BV991" s="142"/>
      <c r="BW991" s="142"/>
      <c r="BX991" s="142"/>
      <c r="BY991" s="142"/>
      <c r="BZ991" s="142"/>
      <c r="CA991" s="142"/>
      <c r="CB991" s="142"/>
      <c r="CC991" s="142"/>
      <c r="CD991" s="142"/>
      <c r="CE991" s="142"/>
      <c r="CF991" s="142"/>
      <c r="CG991" s="142"/>
      <c r="CH991" s="142"/>
      <c r="CI991" s="142"/>
      <c r="CJ991" s="142"/>
      <c r="CK991" s="142"/>
      <c r="CL991" s="142"/>
      <c r="CM991" s="142"/>
      <c r="CN991" s="142"/>
      <c r="CO991" s="142"/>
      <c r="CP991" s="142"/>
      <c r="CQ991" s="142"/>
      <c r="CR991" s="142"/>
      <c r="CS991" s="142"/>
      <c r="CT991" s="142"/>
      <c r="CU991" s="142"/>
      <c r="CV991" s="142"/>
      <c r="CW991" s="142"/>
      <c r="CX991" s="142"/>
      <c r="CY991" s="142"/>
      <c r="CZ991" s="142"/>
      <c r="DA991" s="142"/>
      <c r="DB991" s="142"/>
      <c r="DC991" s="142"/>
      <c r="DD991" s="142"/>
      <c r="DE991" s="142"/>
      <c r="DF991" s="142"/>
      <c r="DG991" s="142"/>
      <c r="DH991" s="142"/>
      <c r="DI991" s="142"/>
      <c r="DJ991" s="142"/>
      <c r="DK991" s="142"/>
      <c r="DL991" s="142"/>
      <c r="DM991" s="142"/>
      <c r="DN991" s="142"/>
      <c r="DO991" s="142"/>
      <c r="DP991" s="142"/>
      <c r="DQ991" s="142"/>
      <c r="DR991" s="142"/>
      <c r="DS991" s="142"/>
      <c r="DT991" s="142"/>
      <c r="DU991" s="142"/>
      <c r="DV991" s="142"/>
      <c r="DW991" s="142"/>
      <c r="DX991" s="142"/>
      <c r="DY991" s="142"/>
      <c r="DZ991" s="142"/>
      <c r="EA991" s="142"/>
      <c r="EB991" s="142"/>
      <c r="EC991" s="142"/>
      <c r="ED991" s="142"/>
      <c r="EE991" s="142"/>
      <c r="EF991" s="142"/>
      <c r="EG991" s="142"/>
      <c r="EH991" s="142"/>
      <c r="EI991" s="142"/>
      <c r="EJ991" s="142"/>
      <c r="EK991" s="142"/>
      <c r="EL991" s="142"/>
      <c r="EM991" s="142"/>
      <c r="EN991" s="142"/>
      <c r="EO991" s="142"/>
      <c r="EP991" s="142"/>
      <c r="EQ991" s="142"/>
      <c r="ER991" s="142"/>
      <c r="ES991" s="142"/>
      <c r="ET991" s="142"/>
      <c r="EU991" s="142"/>
      <c r="EV991" s="142"/>
      <c r="EW991" s="142"/>
      <c r="EX991" s="142"/>
      <c r="EY991" s="142"/>
      <c r="EZ991" s="142"/>
      <c r="FA991" s="142"/>
      <c r="FB991" s="142"/>
      <c r="FC991" s="142"/>
      <c r="FD991" s="142"/>
      <c r="FE991" s="142"/>
      <c r="FF991" s="142"/>
      <c r="FG991" s="142"/>
      <c r="FH991" s="142"/>
      <c r="FI991" s="142"/>
      <c r="FJ991" s="142"/>
      <c r="FK991" s="142"/>
      <c r="FL991" s="142"/>
      <c r="FM991" s="142"/>
      <c r="FN991" s="142"/>
      <c r="FO991" s="142"/>
      <c r="FP991" s="142"/>
      <c r="FQ991" s="142"/>
      <c r="FR991" s="142"/>
      <c r="FS991" s="142"/>
      <c r="FT991" s="142"/>
      <c r="FU991" s="142"/>
      <c r="FV991" s="142"/>
      <c r="FW991" s="142"/>
      <c r="FX991" s="142"/>
      <c r="FY991" s="142"/>
      <c r="FZ991" s="142"/>
      <c r="GA991" s="142"/>
      <c r="GB991" s="142"/>
      <c r="GC991" s="142"/>
      <c r="GD991" s="142"/>
      <c r="GE991" s="142"/>
      <c r="GF991" s="142"/>
      <c r="GG991" s="142"/>
      <c r="GH991" s="142"/>
      <c r="GI991" s="142"/>
      <c r="GJ991" s="142"/>
      <c r="GK991" s="142"/>
      <c r="GL991" s="142"/>
      <c r="GM991" s="142"/>
      <c r="GN991" s="142"/>
      <c r="GO991" s="142"/>
      <c r="GP991" s="142"/>
      <c r="GQ991" s="142"/>
      <c r="GR991" s="142"/>
      <c r="GS991" s="142"/>
      <c r="GT991" s="142"/>
      <c r="GU991" s="142"/>
      <c r="GV991" s="142"/>
      <c r="GW991" s="142"/>
      <c r="GX991" s="142"/>
      <c r="GY991" s="142"/>
      <c r="GZ991" s="142"/>
      <c r="HA991" s="142"/>
      <c r="HB991" s="142"/>
      <c r="HC991" s="142"/>
      <c r="HD991" s="142"/>
      <c r="HE991" s="142"/>
      <c r="HF991" s="142"/>
      <c r="HG991" s="142"/>
      <c r="HH991" s="142"/>
      <c r="HI991" s="142"/>
      <c r="HJ991" s="142"/>
      <c r="HK991" s="142"/>
      <c r="HL991" s="142"/>
      <c r="HM991" s="142"/>
      <c r="HN991" s="142"/>
      <c r="HO991" s="142"/>
      <c r="HP991" s="142"/>
      <c r="HQ991" s="142"/>
    </row>
    <row r="992" spans="1:225" s="139" customFormat="1" ht="11.25" customHeight="1">
      <c r="A992" s="93" t="s">
        <v>1978</v>
      </c>
      <c r="B992" s="93" t="s">
        <v>1979</v>
      </c>
      <c r="C992" s="94" t="s">
        <v>474</v>
      </c>
      <c r="D992" s="58"/>
      <c r="E992" s="165"/>
      <c r="F992" s="58"/>
      <c r="G992" s="165"/>
      <c r="H992" s="165"/>
      <c r="I992" s="165"/>
      <c r="J992" s="165"/>
      <c r="K992" s="165"/>
      <c r="L992" s="165"/>
      <c r="M992" s="165"/>
      <c r="N992" s="165"/>
      <c r="O992" s="165"/>
      <c r="P992" s="56">
        <f t="shared" si="747"/>
        <v>0</v>
      </c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  <c r="AA992" s="142"/>
      <c r="AB992" s="142"/>
      <c r="AC992" s="142"/>
      <c r="AD992" s="142"/>
      <c r="AE992" s="142"/>
      <c r="AF992" s="142"/>
      <c r="AG992" s="142"/>
      <c r="AH992" s="142"/>
      <c r="AI992" s="142"/>
      <c r="AJ992" s="142"/>
      <c r="AK992" s="142"/>
      <c r="AL992" s="142"/>
      <c r="AM992" s="142"/>
      <c r="AN992" s="142"/>
      <c r="AO992" s="142"/>
      <c r="AP992" s="142"/>
      <c r="AQ992" s="142"/>
      <c r="AR992" s="142"/>
      <c r="AS992" s="142"/>
      <c r="AT992" s="142"/>
      <c r="AU992" s="142"/>
      <c r="AV992" s="142"/>
      <c r="AW992" s="142"/>
      <c r="AX992" s="142"/>
      <c r="AY992" s="142"/>
      <c r="AZ992" s="142"/>
      <c r="BA992" s="142"/>
      <c r="BB992" s="142"/>
      <c r="BC992" s="142"/>
      <c r="BD992" s="142"/>
      <c r="BE992" s="142"/>
      <c r="BF992" s="142"/>
      <c r="BG992" s="142"/>
      <c r="BH992" s="142"/>
      <c r="BI992" s="142"/>
      <c r="BJ992" s="142"/>
      <c r="BK992" s="142"/>
      <c r="BL992" s="142"/>
      <c r="BM992" s="142"/>
      <c r="BN992" s="142"/>
      <c r="BO992" s="142"/>
      <c r="BP992" s="142"/>
      <c r="BQ992" s="142"/>
      <c r="BR992" s="142"/>
      <c r="BS992" s="142"/>
      <c r="BT992" s="142"/>
      <c r="BU992" s="142"/>
      <c r="BV992" s="142"/>
      <c r="BW992" s="142"/>
      <c r="BX992" s="142"/>
      <c r="BY992" s="142"/>
      <c r="BZ992" s="142"/>
      <c r="CA992" s="142"/>
      <c r="CB992" s="142"/>
      <c r="CC992" s="142"/>
      <c r="CD992" s="142"/>
      <c r="CE992" s="142"/>
      <c r="CF992" s="142"/>
      <c r="CG992" s="142"/>
      <c r="CH992" s="142"/>
      <c r="CI992" s="142"/>
      <c r="CJ992" s="142"/>
      <c r="CK992" s="142"/>
      <c r="CL992" s="142"/>
      <c r="CM992" s="142"/>
      <c r="CN992" s="142"/>
      <c r="CO992" s="142"/>
      <c r="CP992" s="142"/>
      <c r="CQ992" s="142"/>
      <c r="CR992" s="142"/>
      <c r="CS992" s="142"/>
      <c r="CT992" s="142"/>
      <c r="CU992" s="142"/>
      <c r="CV992" s="142"/>
      <c r="CW992" s="142"/>
      <c r="CX992" s="142"/>
      <c r="CY992" s="142"/>
      <c r="CZ992" s="142"/>
      <c r="DA992" s="142"/>
      <c r="DB992" s="142"/>
      <c r="DC992" s="142"/>
      <c r="DD992" s="142"/>
      <c r="DE992" s="142"/>
      <c r="DF992" s="142"/>
      <c r="DG992" s="142"/>
      <c r="DH992" s="142"/>
      <c r="DI992" s="142"/>
      <c r="DJ992" s="142"/>
      <c r="DK992" s="142"/>
      <c r="DL992" s="142"/>
      <c r="DM992" s="142"/>
      <c r="DN992" s="142"/>
      <c r="DO992" s="142"/>
      <c r="DP992" s="142"/>
      <c r="DQ992" s="142"/>
      <c r="DR992" s="142"/>
      <c r="DS992" s="142"/>
      <c r="DT992" s="142"/>
      <c r="DU992" s="142"/>
      <c r="DV992" s="142"/>
      <c r="DW992" s="142"/>
      <c r="DX992" s="142"/>
      <c r="DY992" s="142"/>
      <c r="DZ992" s="142"/>
      <c r="EA992" s="142"/>
      <c r="EB992" s="142"/>
      <c r="EC992" s="142"/>
      <c r="ED992" s="142"/>
      <c r="EE992" s="142"/>
      <c r="EF992" s="142"/>
      <c r="EG992" s="142"/>
      <c r="EH992" s="142"/>
      <c r="EI992" s="142"/>
      <c r="EJ992" s="142"/>
      <c r="EK992" s="142"/>
      <c r="EL992" s="142"/>
      <c r="EM992" s="142"/>
      <c r="EN992" s="142"/>
      <c r="EO992" s="142"/>
      <c r="EP992" s="142"/>
      <c r="EQ992" s="142"/>
      <c r="ER992" s="142"/>
      <c r="ES992" s="142"/>
      <c r="ET992" s="142"/>
      <c r="EU992" s="142"/>
      <c r="EV992" s="142"/>
      <c r="EW992" s="142"/>
      <c r="EX992" s="142"/>
      <c r="EY992" s="142"/>
      <c r="EZ992" s="142"/>
      <c r="FA992" s="142"/>
      <c r="FB992" s="142"/>
      <c r="FC992" s="142"/>
      <c r="FD992" s="142"/>
      <c r="FE992" s="142"/>
      <c r="FF992" s="142"/>
      <c r="FG992" s="142"/>
      <c r="FH992" s="142"/>
      <c r="FI992" s="142"/>
      <c r="FJ992" s="142"/>
      <c r="FK992" s="142"/>
      <c r="FL992" s="142"/>
      <c r="FM992" s="142"/>
      <c r="FN992" s="142"/>
      <c r="FO992" s="142"/>
      <c r="FP992" s="142"/>
      <c r="FQ992" s="142"/>
      <c r="FR992" s="142"/>
      <c r="FS992" s="142"/>
      <c r="FT992" s="142"/>
      <c r="FU992" s="142"/>
      <c r="FV992" s="142"/>
      <c r="FW992" s="142"/>
      <c r="FX992" s="142"/>
      <c r="FY992" s="142"/>
      <c r="FZ992" s="142"/>
      <c r="GA992" s="142"/>
      <c r="GB992" s="142"/>
      <c r="GC992" s="142"/>
      <c r="GD992" s="142"/>
      <c r="GE992" s="142"/>
      <c r="GF992" s="142"/>
      <c r="GG992" s="142"/>
      <c r="GH992" s="142"/>
      <c r="GI992" s="142"/>
      <c r="GJ992" s="142"/>
      <c r="GK992" s="142"/>
      <c r="GL992" s="142"/>
      <c r="GM992" s="142"/>
      <c r="GN992" s="142"/>
      <c r="GO992" s="142"/>
      <c r="GP992" s="142"/>
      <c r="GQ992" s="142"/>
      <c r="GR992" s="142"/>
      <c r="GS992" s="142"/>
      <c r="GT992" s="142"/>
      <c r="GU992" s="142"/>
      <c r="GV992" s="142"/>
      <c r="GW992" s="142"/>
      <c r="GX992" s="142"/>
      <c r="GY992" s="142"/>
      <c r="GZ992" s="142"/>
      <c r="HA992" s="142"/>
      <c r="HB992" s="142"/>
      <c r="HC992" s="142"/>
      <c r="HD992" s="142"/>
      <c r="HE992" s="142"/>
      <c r="HF992" s="142"/>
      <c r="HG992" s="142"/>
      <c r="HH992" s="142"/>
      <c r="HI992" s="142"/>
      <c r="HJ992" s="142"/>
      <c r="HK992" s="142"/>
      <c r="HL992" s="142"/>
      <c r="HM992" s="142"/>
      <c r="HN992" s="142"/>
      <c r="HO992" s="142"/>
      <c r="HP992" s="142"/>
      <c r="HQ992" s="142"/>
    </row>
    <row r="993" spans="1:242" s="139" customFormat="1" ht="11.25" customHeight="1">
      <c r="A993" s="93" t="s">
        <v>1983</v>
      </c>
      <c r="B993" s="93" t="s">
        <v>1984</v>
      </c>
      <c r="C993" s="94" t="s">
        <v>1549</v>
      </c>
      <c r="D993" s="58"/>
      <c r="E993" s="165"/>
      <c r="F993" s="58"/>
      <c r="G993" s="165"/>
      <c r="H993" s="165"/>
      <c r="I993" s="165"/>
      <c r="J993" s="165"/>
      <c r="K993" s="165"/>
      <c r="L993" s="165"/>
      <c r="M993" s="165"/>
      <c r="N993" s="165"/>
      <c r="O993" s="165"/>
      <c r="P993" s="56">
        <f t="shared" si="747"/>
        <v>0</v>
      </c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  <c r="AA993" s="142"/>
      <c r="AB993" s="142"/>
      <c r="AC993" s="142"/>
      <c r="AD993" s="142"/>
      <c r="AE993" s="142"/>
      <c r="AF993" s="142"/>
      <c r="AG993" s="142"/>
      <c r="AH993" s="142"/>
      <c r="AI993" s="142"/>
      <c r="AJ993" s="142"/>
      <c r="AK993" s="142"/>
      <c r="AL993" s="142"/>
      <c r="AM993" s="142"/>
      <c r="AN993" s="142"/>
      <c r="AO993" s="142"/>
      <c r="AP993" s="142"/>
      <c r="AQ993" s="142"/>
      <c r="AR993" s="142"/>
      <c r="AS993" s="142"/>
      <c r="AT993" s="142"/>
      <c r="AU993" s="142"/>
      <c r="AV993" s="142"/>
      <c r="AW993" s="142"/>
      <c r="AX993" s="142"/>
      <c r="AY993" s="142"/>
      <c r="AZ993" s="142"/>
      <c r="BA993" s="142"/>
      <c r="BB993" s="142"/>
      <c r="BC993" s="142"/>
      <c r="BD993" s="142"/>
      <c r="BE993" s="142"/>
      <c r="BF993" s="142"/>
      <c r="BG993" s="142"/>
      <c r="BH993" s="142"/>
      <c r="BI993" s="142"/>
      <c r="BJ993" s="142"/>
      <c r="BK993" s="142"/>
      <c r="BL993" s="142"/>
      <c r="BM993" s="142"/>
      <c r="BN993" s="142"/>
      <c r="BO993" s="142"/>
      <c r="BP993" s="142"/>
      <c r="BQ993" s="142"/>
      <c r="BR993" s="142"/>
      <c r="BS993" s="142"/>
      <c r="BT993" s="142"/>
      <c r="BU993" s="142"/>
      <c r="BV993" s="142"/>
      <c r="BW993" s="142"/>
      <c r="BX993" s="142"/>
      <c r="BY993" s="142"/>
      <c r="BZ993" s="142"/>
      <c r="CA993" s="142"/>
      <c r="CB993" s="142"/>
      <c r="CC993" s="142"/>
      <c r="CD993" s="142"/>
      <c r="CE993" s="142"/>
      <c r="CF993" s="142"/>
      <c r="CG993" s="142"/>
      <c r="CH993" s="142"/>
      <c r="CI993" s="142"/>
      <c r="CJ993" s="142"/>
      <c r="CK993" s="142"/>
      <c r="CL993" s="142"/>
      <c r="CM993" s="142"/>
      <c r="CN993" s="142"/>
      <c r="CO993" s="142"/>
      <c r="CP993" s="142"/>
      <c r="CQ993" s="142"/>
      <c r="CR993" s="142"/>
      <c r="CS993" s="142"/>
      <c r="CT993" s="142"/>
      <c r="CU993" s="142"/>
      <c r="CV993" s="142"/>
      <c r="CW993" s="142"/>
      <c r="CX993" s="142"/>
      <c r="CY993" s="142"/>
      <c r="CZ993" s="142"/>
      <c r="DA993" s="142"/>
      <c r="DB993" s="142"/>
      <c r="DC993" s="142"/>
      <c r="DD993" s="142"/>
      <c r="DE993" s="142"/>
      <c r="DF993" s="142"/>
      <c r="DG993" s="142"/>
      <c r="DH993" s="142"/>
      <c r="DI993" s="142"/>
      <c r="DJ993" s="142"/>
      <c r="DK993" s="142"/>
      <c r="DL993" s="142"/>
      <c r="DM993" s="142"/>
      <c r="DN993" s="142"/>
      <c r="DO993" s="142"/>
      <c r="DP993" s="142"/>
      <c r="DQ993" s="142"/>
      <c r="DR993" s="142"/>
      <c r="DS993" s="142"/>
      <c r="DT993" s="142"/>
      <c r="DU993" s="142"/>
      <c r="DV993" s="142"/>
      <c r="DW993" s="142"/>
      <c r="DX993" s="142"/>
      <c r="DY993" s="142"/>
      <c r="DZ993" s="142"/>
      <c r="EA993" s="142"/>
      <c r="EB993" s="142"/>
      <c r="EC993" s="142"/>
      <c r="ED993" s="142"/>
      <c r="EE993" s="142"/>
      <c r="EF993" s="142"/>
      <c r="EG993" s="142"/>
      <c r="EH993" s="142"/>
      <c r="EI993" s="142"/>
      <c r="EJ993" s="142"/>
      <c r="EK993" s="142"/>
      <c r="EL993" s="142"/>
      <c r="EM993" s="142"/>
      <c r="EN993" s="142"/>
      <c r="EO993" s="142"/>
      <c r="EP993" s="142"/>
      <c r="EQ993" s="142"/>
      <c r="ER993" s="142"/>
      <c r="ES993" s="142"/>
      <c r="ET993" s="142"/>
      <c r="EU993" s="142"/>
      <c r="EV993" s="142"/>
      <c r="EW993" s="142"/>
      <c r="EX993" s="142"/>
      <c r="EY993" s="142"/>
      <c r="EZ993" s="142"/>
      <c r="FA993" s="142"/>
      <c r="FB993" s="142"/>
      <c r="FC993" s="142"/>
      <c r="FD993" s="142"/>
      <c r="FE993" s="142"/>
      <c r="FF993" s="142"/>
      <c r="FG993" s="142"/>
      <c r="FH993" s="142"/>
      <c r="FI993" s="142"/>
      <c r="FJ993" s="142"/>
      <c r="FK993" s="142"/>
      <c r="FL993" s="142"/>
      <c r="FM993" s="142"/>
      <c r="FN993" s="142"/>
      <c r="FO993" s="142"/>
      <c r="FP993" s="142"/>
      <c r="FQ993" s="142"/>
      <c r="FR993" s="142"/>
      <c r="FS993" s="142"/>
      <c r="FT993" s="142"/>
      <c r="FU993" s="142"/>
      <c r="FV993" s="142"/>
      <c r="FW993" s="142"/>
      <c r="FX993" s="142"/>
      <c r="FY993" s="142"/>
      <c r="FZ993" s="142"/>
      <c r="GA993" s="142"/>
      <c r="GB993" s="142"/>
      <c r="GC993" s="142"/>
      <c r="GD993" s="142"/>
      <c r="GE993" s="142"/>
      <c r="GF993" s="142"/>
      <c r="GG993" s="142"/>
      <c r="GH993" s="142"/>
      <c r="GI993" s="142"/>
      <c r="GJ993" s="142"/>
      <c r="GK993" s="142"/>
      <c r="GL993" s="142"/>
      <c r="GM993" s="142"/>
      <c r="GN993" s="142"/>
      <c r="GO993" s="142"/>
      <c r="GP993" s="142"/>
      <c r="GQ993" s="142"/>
      <c r="GR993" s="142"/>
      <c r="GS993" s="142"/>
      <c r="GT993" s="142"/>
      <c r="GU993" s="142"/>
      <c r="GV993" s="142"/>
      <c r="GW993" s="142"/>
      <c r="GX993" s="142"/>
      <c r="GY993" s="142"/>
      <c r="GZ993" s="142"/>
      <c r="HA993" s="142"/>
      <c r="HB993" s="142"/>
      <c r="HC993" s="142"/>
      <c r="HD993" s="142"/>
      <c r="HE993" s="142"/>
      <c r="HF993" s="142"/>
      <c r="HG993" s="142"/>
      <c r="HH993" s="142"/>
      <c r="HI993" s="142"/>
      <c r="HJ993" s="142"/>
      <c r="HK993" s="142"/>
      <c r="HL993" s="142"/>
      <c r="HM993" s="142"/>
      <c r="HN993" s="142"/>
      <c r="HO993" s="142"/>
      <c r="HP993" s="142"/>
      <c r="HQ993" s="142"/>
    </row>
    <row r="994" spans="1:242" s="139" customFormat="1" ht="11.25" customHeight="1">
      <c r="A994" s="93" t="s">
        <v>1992</v>
      </c>
      <c r="B994" s="111" t="s">
        <v>489</v>
      </c>
      <c r="C994" s="123" t="s">
        <v>488</v>
      </c>
      <c r="D994" s="58"/>
      <c r="E994" s="165"/>
      <c r="F994" s="58"/>
      <c r="G994" s="165"/>
      <c r="H994" s="165"/>
      <c r="I994" s="165"/>
      <c r="J994" s="165"/>
      <c r="K994" s="165"/>
      <c r="L994" s="165"/>
      <c r="M994" s="165"/>
      <c r="N994" s="165"/>
      <c r="O994" s="165"/>
      <c r="P994" s="56">
        <f t="shared" si="747"/>
        <v>0</v>
      </c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  <c r="AA994" s="142"/>
      <c r="AB994" s="142"/>
      <c r="AC994" s="142"/>
      <c r="AD994" s="142"/>
      <c r="AE994" s="142"/>
      <c r="AF994" s="142"/>
      <c r="AG994" s="142"/>
      <c r="AH994" s="142"/>
      <c r="AI994" s="142"/>
      <c r="AJ994" s="142"/>
      <c r="AK994" s="142"/>
      <c r="AL994" s="142"/>
      <c r="AM994" s="142"/>
      <c r="AN994" s="142"/>
      <c r="AO994" s="142"/>
      <c r="AP994" s="142"/>
      <c r="AQ994" s="142"/>
      <c r="AR994" s="142"/>
      <c r="AS994" s="142"/>
      <c r="AT994" s="142"/>
      <c r="AU994" s="142"/>
      <c r="AV994" s="142"/>
      <c r="AW994" s="142"/>
      <c r="AX994" s="142"/>
      <c r="AY994" s="142"/>
      <c r="AZ994" s="142"/>
      <c r="BA994" s="142"/>
      <c r="BB994" s="142"/>
      <c r="BC994" s="142"/>
      <c r="BD994" s="142"/>
      <c r="BE994" s="142"/>
      <c r="BF994" s="142"/>
      <c r="BG994" s="142"/>
      <c r="BH994" s="142"/>
      <c r="BI994" s="142"/>
      <c r="BJ994" s="142"/>
      <c r="BK994" s="142"/>
      <c r="BL994" s="142"/>
      <c r="BM994" s="142"/>
      <c r="BN994" s="142"/>
      <c r="BO994" s="142"/>
      <c r="BP994" s="142"/>
      <c r="BQ994" s="142"/>
      <c r="BR994" s="142"/>
      <c r="BS994" s="142"/>
      <c r="BT994" s="142"/>
      <c r="BU994" s="142"/>
      <c r="BV994" s="142"/>
      <c r="BW994" s="142"/>
      <c r="BX994" s="142"/>
      <c r="BY994" s="142"/>
      <c r="BZ994" s="142"/>
      <c r="CA994" s="142"/>
      <c r="CB994" s="142"/>
      <c r="CC994" s="142"/>
      <c r="CD994" s="142"/>
      <c r="CE994" s="142"/>
      <c r="CF994" s="142"/>
      <c r="CG994" s="142"/>
      <c r="CH994" s="142"/>
      <c r="CI994" s="142"/>
      <c r="CJ994" s="142"/>
      <c r="CK994" s="142"/>
      <c r="CL994" s="142"/>
      <c r="CM994" s="142"/>
      <c r="CN994" s="142"/>
      <c r="CO994" s="142"/>
      <c r="CP994" s="142"/>
      <c r="CQ994" s="142"/>
      <c r="CR994" s="142"/>
      <c r="CS994" s="142"/>
      <c r="CT994" s="142"/>
      <c r="CU994" s="142"/>
      <c r="CV994" s="142"/>
      <c r="CW994" s="142"/>
      <c r="CX994" s="142"/>
      <c r="CY994" s="142"/>
      <c r="CZ994" s="142"/>
      <c r="DA994" s="142"/>
      <c r="DB994" s="142"/>
      <c r="DC994" s="142"/>
      <c r="DD994" s="142"/>
      <c r="DE994" s="142"/>
      <c r="DF994" s="142"/>
      <c r="DG994" s="142"/>
      <c r="DH994" s="142"/>
      <c r="DI994" s="142"/>
      <c r="DJ994" s="142"/>
      <c r="DK994" s="142"/>
      <c r="DL994" s="142"/>
      <c r="DM994" s="142"/>
      <c r="DN994" s="142"/>
      <c r="DO994" s="142"/>
      <c r="DP994" s="142"/>
      <c r="DQ994" s="142"/>
      <c r="DR994" s="142"/>
      <c r="DS994" s="142"/>
      <c r="DT994" s="142"/>
      <c r="DU994" s="142"/>
      <c r="DV994" s="142"/>
      <c r="DW994" s="142"/>
      <c r="DX994" s="142"/>
      <c r="DY994" s="142"/>
      <c r="DZ994" s="142"/>
      <c r="EA994" s="142"/>
      <c r="EB994" s="142"/>
      <c r="EC994" s="142"/>
      <c r="ED994" s="142"/>
      <c r="EE994" s="142"/>
      <c r="EF994" s="142"/>
      <c r="EG994" s="142"/>
      <c r="EH994" s="142"/>
      <c r="EI994" s="142"/>
      <c r="EJ994" s="142"/>
      <c r="EK994" s="142"/>
      <c r="EL994" s="142"/>
      <c r="EM994" s="142"/>
      <c r="EN994" s="142"/>
      <c r="EO994" s="142"/>
      <c r="EP994" s="142"/>
      <c r="EQ994" s="142"/>
      <c r="ER994" s="142"/>
      <c r="ES994" s="142"/>
      <c r="ET994" s="142"/>
      <c r="EU994" s="142"/>
      <c r="EV994" s="142"/>
      <c r="EW994" s="142"/>
      <c r="EX994" s="142"/>
      <c r="EY994" s="142"/>
      <c r="EZ994" s="142"/>
      <c r="FA994" s="142"/>
      <c r="FB994" s="142"/>
      <c r="FC994" s="142"/>
      <c r="FD994" s="142"/>
      <c r="FE994" s="142"/>
      <c r="FF994" s="142"/>
      <c r="FG994" s="142"/>
      <c r="FH994" s="142"/>
      <c r="FI994" s="142"/>
      <c r="FJ994" s="142"/>
      <c r="FK994" s="142"/>
      <c r="FL994" s="142"/>
      <c r="FM994" s="142"/>
      <c r="FN994" s="142"/>
      <c r="FO994" s="142"/>
      <c r="FP994" s="142"/>
      <c r="FQ994" s="142"/>
      <c r="FR994" s="142"/>
      <c r="FS994" s="142"/>
      <c r="FT994" s="142"/>
      <c r="FU994" s="142"/>
      <c r="FV994" s="142"/>
      <c r="FW994" s="142"/>
      <c r="FX994" s="142"/>
      <c r="FY994" s="142"/>
      <c r="FZ994" s="142"/>
      <c r="GA994" s="142"/>
      <c r="GB994" s="142"/>
      <c r="GC994" s="142"/>
      <c r="GD994" s="142"/>
      <c r="GE994" s="142"/>
      <c r="GF994" s="142"/>
      <c r="GG994" s="142"/>
      <c r="GH994" s="142"/>
      <c r="GI994" s="142"/>
      <c r="GJ994" s="142"/>
      <c r="GK994" s="142"/>
      <c r="GL994" s="142"/>
      <c r="GM994" s="142"/>
      <c r="GN994" s="142"/>
      <c r="GO994" s="142"/>
      <c r="GP994" s="142"/>
      <c r="GQ994" s="142"/>
      <c r="GR994" s="142"/>
      <c r="GS994" s="142"/>
      <c r="GT994" s="142"/>
      <c r="GU994" s="142"/>
      <c r="GV994" s="142"/>
      <c r="GW994" s="142"/>
      <c r="GX994" s="142"/>
      <c r="GY994" s="142"/>
      <c r="GZ994" s="142"/>
      <c r="HA994" s="142"/>
      <c r="HB994" s="142"/>
      <c r="HC994" s="142"/>
      <c r="HD994" s="142"/>
      <c r="HE994" s="142"/>
      <c r="HF994" s="142"/>
      <c r="HG994" s="142"/>
      <c r="HH994" s="142"/>
      <c r="HI994" s="142"/>
      <c r="HJ994" s="142"/>
      <c r="HK994" s="142"/>
      <c r="HL994" s="142"/>
      <c r="HM994" s="142"/>
      <c r="HN994" s="142"/>
      <c r="HO994" s="142"/>
      <c r="HP994" s="142"/>
      <c r="HQ994" s="142"/>
    </row>
    <row r="995" spans="1:242" s="139" customFormat="1" ht="11.25" customHeight="1">
      <c r="A995" s="93" t="s">
        <v>2028</v>
      </c>
      <c r="B995" s="111" t="s">
        <v>538</v>
      </c>
      <c r="C995" s="123" t="s">
        <v>537</v>
      </c>
      <c r="D995" s="58"/>
      <c r="E995" s="165">
        <v>-225.88</v>
      </c>
      <c r="F995" s="58"/>
      <c r="G995" s="165"/>
      <c r="H995" s="165"/>
      <c r="I995" s="165"/>
      <c r="J995" s="165"/>
      <c r="K995" s="165"/>
      <c r="L995" s="165"/>
      <c r="M995" s="165"/>
      <c r="N995" s="165"/>
      <c r="O995" s="165"/>
      <c r="P995" s="56">
        <f t="shared" si="747"/>
        <v>-225.88</v>
      </c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  <c r="AA995" s="142"/>
      <c r="AB995" s="142"/>
      <c r="AC995" s="142"/>
      <c r="AD995" s="142"/>
      <c r="AE995" s="142"/>
      <c r="AF995" s="142"/>
      <c r="AG995" s="142"/>
      <c r="AH995" s="142"/>
      <c r="AI995" s="142"/>
      <c r="AJ995" s="142"/>
      <c r="AK995" s="142"/>
      <c r="AL995" s="142"/>
      <c r="AM995" s="142"/>
      <c r="AN995" s="142"/>
      <c r="AO995" s="142"/>
      <c r="AP995" s="142"/>
      <c r="AQ995" s="142"/>
      <c r="AR995" s="142"/>
      <c r="AS995" s="142"/>
      <c r="AT995" s="142"/>
      <c r="AU995" s="142"/>
      <c r="AV995" s="142"/>
      <c r="AW995" s="142"/>
      <c r="AX995" s="142"/>
      <c r="AY995" s="142"/>
      <c r="AZ995" s="142"/>
      <c r="BA995" s="142"/>
      <c r="BB995" s="142"/>
      <c r="BC995" s="142"/>
      <c r="BD995" s="142"/>
      <c r="BE995" s="142"/>
      <c r="BF995" s="142"/>
      <c r="BG995" s="142"/>
      <c r="BH995" s="142"/>
      <c r="BI995" s="142"/>
      <c r="BJ995" s="142"/>
      <c r="BK995" s="142"/>
      <c r="BL995" s="142"/>
      <c r="BM995" s="142"/>
      <c r="BN995" s="142"/>
      <c r="BO995" s="142"/>
      <c r="BP995" s="142"/>
      <c r="BQ995" s="142"/>
      <c r="BR995" s="142"/>
      <c r="BS995" s="142"/>
      <c r="BT995" s="142"/>
      <c r="BU995" s="142"/>
      <c r="BV995" s="142"/>
      <c r="BW995" s="142"/>
      <c r="BX995" s="142"/>
      <c r="BY995" s="142"/>
      <c r="BZ995" s="142"/>
      <c r="CA995" s="142"/>
      <c r="CB995" s="142"/>
      <c r="CC995" s="142"/>
      <c r="CD995" s="142"/>
      <c r="CE995" s="142"/>
      <c r="CF995" s="142"/>
      <c r="CG995" s="142"/>
      <c r="CH995" s="142"/>
      <c r="CI995" s="142"/>
      <c r="CJ995" s="142"/>
      <c r="CK995" s="142"/>
      <c r="CL995" s="142"/>
      <c r="CM995" s="142"/>
      <c r="CN995" s="142"/>
      <c r="CO995" s="142"/>
      <c r="CP995" s="142"/>
      <c r="CQ995" s="142"/>
      <c r="CR995" s="142"/>
      <c r="CS995" s="142"/>
      <c r="CT995" s="142"/>
      <c r="CU995" s="142"/>
      <c r="CV995" s="142"/>
      <c r="CW995" s="142"/>
      <c r="CX995" s="142"/>
      <c r="CY995" s="142"/>
      <c r="CZ995" s="142"/>
      <c r="DA995" s="142"/>
      <c r="DB995" s="142"/>
      <c r="DC995" s="142"/>
      <c r="DD995" s="142"/>
      <c r="DE995" s="142"/>
      <c r="DF995" s="142"/>
      <c r="DG995" s="142"/>
      <c r="DH995" s="142"/>
      <c r="DI995" s="142"/>
      <c r="DJ995" s="142"/>
      <c r="DK995" s="142"/>
      <c r="DL995" s="142"/>
      <c r="DM995" s="142"/>
      <c r="DN995" s="142"/>
      <c r="DO995" s="142"/>
      <c r="DP995" s="142"/>
      <c r="DQ995" s="142"/>
      <c r="DR995" s="142"/>
      <c r="DS995" s="142"/>
      <c r="DT995" s="142"/>
      <c r="DU995" s="142"/>
      <c r="DV995" s="142"/>
      <c r="DW995" s="142"/>
      <c r="DX995" s="142"/>
      <c r="DY995" s="142"/>
      <c r="DZ995" s="142"/>
      <c r="EA995" s="142"/>
      <c r="EB995" s="142"/>
      <c r="EC995" s="142"/>
      <c r="ED995" s="142"/>
      <c r="EE995" s="142"/>
      <c r="EF995" s="142"/>
      <c r="EG995" s="142"/>
      <c r="EH995" s="142"/>
      <c r="EI995" s="142"/>
      <c r="EJ995" s="142"/>
      <c r="EK995" s="142"/>
      <c r="EL995" s="142"/>
      <c r="EM995" s="142"/>
      <c r="EN995" s="142"/>
      <c r="EO995" s="142"/>
      <c r="EP995" s="142"/>
      <c r="EQ995" s="142"/>
      <c r="ER995" s="142"/>
      <c r="ES995" s="142"/>
      <c r="ET995" s="142"/>
      <c r="EU995" s="142"/>
      <c r="EV995" s="142"/>
      <c r="EW995" s="142"/>
      <c r="EX995" s="142"/>
      <c r="EY995" s="142"/>
      <c r="EZ995" s="142"/>
      <c r="FA995" s="142"/>
      <c r="FB995" s="142"/>
      <c r="FC995" s="142"/>
      <c r="FD995" s="142"/>
      <c r="FE995" s="142"/>
      <c r="FF995" s="142"/>
      <c r="FG995" s="142"/>
      <c r="FH995" s="142"/>
      <c r="FI995" s="142"/>
      <c r="FJ995" s="142"/>
      <c r="FK995" s="142"/>
      <c r="FL995" s="142"/>
      <c r="FM995" s="142"/>
      <c r="FN995" s="142"/>
      <c r="FO995" s="142"/>
      <c r="FP995" s="142"/>
      <c r="FQ995" s="142"/>
      <c r="FR995" s="142"/>
      <c r="FS995" s="142"/>
      <c r="FT995" s="142"/>
      <c r="FU995" s="142"/>
      <c r="FV995" s="142"/>
      <c r="FW995" s="142"/>
      <c r="FX995" s="142"/>
      <c r="FY995" s="142"/>
      <c r="FZ995" s="142"/>
      <c r="GA995" s="142"/>
      <c r="GB995" s="142"/>
      <c r="GC995" s="142"/>
      <c r="GD995" s="142"/>
      <c r="GE995" s="142"/>
      <c r="GF995" s="142"/>
      <c r="GG995" s="142"/>
      <c r="GH995" s="142"/>
      <c r="GI995" s="142"/>
      <c r="GJ995" s="142"/>
      <c r="GK995" s="142"/>
      <c r="GL995" s="142"/>
      <c r="GM995" s="142"/>
      <c r="GN995" s="142"/>
      <c r="GO995" s="142"/>
      <c r="GP995" s="142"/>
      <c r="GQ995" s="142"/>
      <c r="GR995" s="142"/>
      <c r="GS995" s="142"/>
      <c r="GT995" s="142"/>
      <c r="GU995" s="142"/>
      <c r="GV995" s="142"/>
      <c r="GW995" s="142"/>
      <c r="GX995" s="142"/>
      <c r="GY995" s="142"/>
      <c r="GZ995" s="142"/>
      <c r="HA995" s="142"/>
      <c r="HB995" s="142"/>
      <c r="HC995" s="142"/>
      <c r="HD995" s="142"/>
      <c r="HE995" s="142"/>
      <c r="HF995" s="142"/>
      <c r="HG995" s="142"/>
      <c r="HH995" s="142"/>
      <c r="HI995" s="142"/>
      <c r="HJ995" s="142"/>
      <c r="HK995" s="142"/>
      <c r="HL995" s="142"/>
      <c r="HM995" s="142"/>
      <c r="HN995" s="142"/>
      <c r="HO995" s="142"/>
      <c r="HP995" s="142"/>
      <c r="HQ995" s="142"/>
    </row>
    <row r="996" spans="1:242" s="139" customFormat="1" ht="11.25" customHeight="1">
      <c r="A996" s="93" t="s">
        <v>2030</v>
      </c>
      <c r="B996" s="111" t="s">
        <v>543</v>
      </c>
      <c r="C996" s="123" t="s">
        <v>542</v>
      </c>
      <c r="D996" s="58"/>
      <c r="E996" s="165"/>
      <c r="F996" s="58"/>
      <c r="G996" s="165"/>
      <c r="H996" s="165"/>
      <c r="I996" s="165"/>
      <c r="J996" s="165"/>
      <c r="K996" s="165"/>
      <c r="L996" s="165"/>
      <c r="M996" s="165"/>
      <c r="N996" s="165"/>
      <c r="O996" s="165"/>
      <c r="P996" s="56">
        <f t="shared" si="747"/>
        <v>0</v>
      </c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  <c r="AA996" s="142"/>
      <c r="AB996" s="142"/>
      <c r="AC996" s="142"/>
      <c r="AD996" s="142"/>
      <c r="AE996" s="142"/>
      <c r="AF996" s="142"/>
      <c r="AG996" s="142"/>
      <c r="AH996" s="142"/>
      <c r="AI996" s="142"/>
      <c r="AJ996" s="142"/>
      <c r="AK996" s="142"/>
      <c r="AL996" s="142"/>
      <c r="AM996" s="142"/>
      <c r="AN996" s="142"/>
      <c r="AO996" s="142"/>
      <c r="AP996" s="142"/>
      <c r="AQ996" s="142"/>
      <c r="AR996" s="142"/>
      <c r="AS996" s="142"/>
      <c r="AT996" s="142"/>
      <c r="AU996" s="142"/>
      <c r="AV996" s="142"/>
      <c r="AW996" s="142"/>
      <c r="AX996" s="142"/>
      <c r="AY996" s="142"/>
      <c r="AZ996" s="142"/>
      <c r="BA996" s="142"/>
      <c r="BB996" s="142"/>
      <c r="BC996" s="142"/>
      <c r="BD996" s="142"/>
      <c r="BE996" s="142"/>
      <c r="BF996" s="142"/>
      <c r="BG996" s="142"/>
      <c r="BH996" s="142"/>
      <c r="BI996" s="142"/>
      <c r="BJ996" s="142"/>
      <c r="BK996" s="142"/>
      <c r="BL996" s="142"/>
      <c r="BM996" s="142"/>
      <c r="BN996" s="142"/>
      <c r="BO996" s="142"/>
      <c r="BP996" s="142"/>
      <c r="BQ996" s="142"/>
      <c r="BR996" s="142"/>
      <c r="BS996" s="142"/>
      <c r="BT996" s="142"/>
      <c r="BU996" s="142"/>
      <c r="BV996" s="142"/>
      <c r="BW996" s="142"/>
      <c r="BX996" s="142"/>
      <c r="BY996" s="142"/>
      <c r="BZ996" s="142"/>
      <c r="CA996" s="142"/>
      <c r="CB996" s="142"/>
      <c r="CC996" s="142"/>
      <c r="CD996" s="142"/>
      <c r="CE996" s="142"/>
      <c r="CF996" s="142"/>
      <c r="CG996" s="142"/>
      <c r="CH996" s="142"/>
      <c r="CI996" s="142"/>
      <c r="CJ996" s="142"/>
      <c r="CK996" s="142"/>
      <c r="CL996" s="142"/>
      <c r="CM996" s="142"/>
      <c r="CN996" s="142"/>
      <c r="CO996" s="142"/>
      <c r="CP996" s="142"/>
      <c r="CQ996" s="142"/>
      <c r="CR996" s="142"/>
      <c r="CS996" s="142"/>
      <c r="CT996" s="142"/>
      <c r="CU996" s="142"/>
      <c r="CV996" s="142"/>
      <c r="CW996" s="142"/>
      <c r="CX996" s="142"/>
      <c r="CY996" s="142"/>
      <c r="CZ996" s="142"/>
      <c r="DA996" s="142"/>
      <c r="DB996" s="142"/>
      <c r="DC996" s="142"/>
      <c r="DD996" s="142"/>
      <c r="DE996" s="142"/>
      <c r="DF996" s="142"/>
      <c r="DG996" s="142"/>
      <c r="DH996" s="142"/>
      <c r="DI996" s="142"/>
      <c r="DJ996" s="142"/>
      <c r="DK996" s="142"/>
      <c r="DL996" s="142"/>
      <c r="DM996" s="142"/>
      <c r="DN996" s="142"/>
      <c r="DO996" s="142"/>
      <c r="DP996" s="142"/>
      <c r="DQ996" s="142"/>
      <c r="DR996" s="142"/>
      <c r="DS996" s="142"/>
      <c r="DT996" s="142"/>
      <c r="DU996" s="142"/>
      <c r="DV996" s="142"/>
      <c r="DW996" s="142"/>
      <c r="DX996" s="142"/>
      <c r="DY996" s="142"/>
      <c r="DZ996" s="142"/>
      <c r="EA996" s="142"/>
      <c r="EB996" s="142"/>
      <c r="EC996" s="142"/>
      <c r="ED996" s="142"/>
      <c r="EE996" s="142"/>
      <c r="EF996" s="142"/>
      <c r="EG996" s="142"/>
      <c r="EH996" s="142"/>
      <c r="EI996" s="142"/>
      <c r="EJ996" s="142"/>
      <c r="EK996" s="142"/>
      <c r="EL996" s="142"/>
      <c r="EM996" s="142"/>
      <c r="EN996" s="142"/>
      <c r="EO996" s="142"/>
      <c r="EP996" s="142"/>
      <c r="EQ996" s="142"/>
      <c r="ER996" s="142"/>
      <c r="ES996" s="142"/>
      <c r="ET996" s="142"/>
      <c r="EU996" s="142"/>
      <c r="EV996" s="142"/>
      <c r="EW996" s="142"/>
      <c r="EX996" s="142"/>
      <c r="EY996" s="142"/>
      <c r="EZ996" s="142"/>
      <c r="FA996" s="142"/>
      <c r="FB996" s="142"/>
      <c r="FC996" s="142"/>
      <c r="FD996" s="142"/>
      <c r="FE996" s="142"/>
      <c r="FF996" s="142"/>
      <c r="FG996" s="142"/>
      <c r="FH996" s="142"/>
      <c r="FI996" s="142"/>
      <c r="FJ996" s="142"/>
      <c r="FK996" s="142"/>
      <c r="FL996" s="142"/>
      <c r="FM996" s="142"/>
      <c r="FN996" s="142"/>
      <c r="FO996" s="142"/>
      <c r="FP996" s="142"/>
      <c r="FQ996" s="142"/>
      <c r="FR996" s="142"/>
      <c r="FS996" s="142"/>
      <c r="FT996" s="142"/>
      <c r="FU996" s="142"/>
      <c r="FV996" s="142"/>
      <c r="FW996" s="142"/>
      <c r="FX996" s="142"/>
      <c r="FY996" s="142"/>
      <c r="FZ996" s="142"/>
      <c r="GA996" s="142"/>
      <c r="GB996" s="142"/>
      <c r="GC996" s="142"/>
      <c r="GD996" s="142"/>
      <c r="GE996" s="142"/>
      <c r="GF996" s="142"/>
      <c r="GG996" s="142"/>
      <c r="GH996" s="142"/>
      <c r="GI996" s="142"/>
      <c r="GJ996" s="142"/>
      <c r="GK996" s="142"/>
      <c r="GL996" s="142"/>
      <c r="GM996" s="142"/>
      <c r="GN996" s="142"/>
      <c r="GO996" s="142"/>
      <c r="GP996" s="142"/>
      <c r="GQ996" s="142"/>
      <c r="GR996" s="142"/>
      <c r="GS996" s="142"/>
      <c r="GT996" s="142"/>
      <c r="GU996" s="142"/>
      <c r="GV996" s="142"/>
      <c r="GW996" s="142"/>
      <c r="GX996" s="142"/>
      <c r="GY996" s="142"/>
      <c r="GZ996" s="142"/>
      <c r="HA996" s="142"/>
      <c r="HB996" s="142"/>
      <c r="HC996" s="142"/>
      <c r="HD996" s="142"/>
      <c r="HE996" s="142"/>
      <c r="HF996" s="142"/>
      <c r="HG996" s="142"/>
      <c r="HH996" s="142"/>
      <c r="HI996" s="142"/>
      <c r="HJ996" s="142"/>
      <c r="HK996" s="142"/>
      <c r="HL996" s="142"/>
      <c r="HM996" s="142"/>
      <c r="HN996" s="142"/>
      <c r="HO996" s="142"/>
      <c r="HP996" s="142"/>
      <c r="HQ996" s="142"/>
    </row>
    <row r="997" spans="1:242" s="139" customFormat="1" ht="11.25" customHeight="1">
      <c r="A997" s="93" t="s">
        <v>2033</v>
      </c>
      <c r="B997" s="111" t="s">
        <v>553</v>
      </c>
      <c r="C997" s="123" t="s">
        <v>139</v>
      </c>
      <c r="D997" s="58"/>
      <c r="E997" s="165"/>
      <c r="F997" s="58"/>
      <c r="G997" s="165"/>
      <c r="H997" s="165"/>
      <c r="I997" s="165"/>
      <c r="J997" s="165"/>
      <c r="K997" s="165"/>
      <c r="L997" s="165"/>
      <c r="M997" s="165"/>
      <c r="N997" s="165"/>
      <c r="O997" s="165"/>
      <c r="P997" s="56">
        <f t="shared" si="747"/>
        <v>0</v>
      </c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  <c r="AA997" s="142"/>
      <c r="AB997" s="142"/>
      <c r="AC997" s="142"/>
      <c r="AD997" s="142"/>
      <c r="AE997" s="142"/>
      <c r="AF997" s="142"/>
      <c r="AG997" s="142"/>
      <c r="AH997" s="142"/>
      <c r="AI997" s="142"/>
      <c r="AJ997" s="142"/>
      <c r="AK997" s="142"/>
      <c r="AL997" s="142"/>
      <c r="AM997" s="142"/>
      <c r="AN997" s="142"/>
      <c r="AO997" s="142"/>
      <c r="AP997" s="142"/>
      <c r="AQ997" s="142"/>
      <c r="AR997" s="142"/>
      <c r="AS997" s="142"/>
      <c r="AT997" s="142"/>
      <c r="AU997" s="142"/>
      <c r="AV997" s="142"/>
      <c r="AW997" s="142"/>
      <c r="AX997" s="142"/>
      <c r="AY997" s="142"/>
      <c r="AZ997" s="142"/>
      <c r="BA997" s="142"/>
      <c r="BB997" s="142"/>
      <c r="BC997" s="142"/>
      <c r="BD997" s="142"/>
      <c r="BE997" s="142"/>
      <c r="BF997" s="142"/>
      <c r="BG997" s="142"/>
      <c r="BH997" s="142"/>
      <c r="BI997" s="142"/>
      <c r="BJ997" s="142"/>
      <c r="BK997" s="142"/>
      <c r="BL997" s="142"/>
      <c r="BM997" s="142"/>
      <c r="BN997" s="142"/>
      <c r="BO997" s="142"/>
      <c r="BP997" s="142"/>
      <c r="BQ997" s="142"/>
      <c r="BR997" s="142"/>
      <c r="BS997" s="142"/>
      <c r="BT997" s="142"/>
      <c r="BU997" s="142"/>
      <c r="BV997" s="142"/>
      <c r="BW997" s="142"/>
      <c r="BX997" s="142"/>
      <c r="BY997" s="142"/>
      <c r="BZ997" s="142"/>
      <c r="CA997" s="142"/>
      <c r="CB997" s="142"/>
      <c r="CC997" s="142"/>
      <c r="CD997" s="142"/>
      <c r="CE997" s="142"/>
      <c r="CF997" s="142"/>
      <c r="CG997" s="142"/>
      <c r="CH997" s="142"/>
      <c r="CI997" s="142"/>
      <c r="CJ997" s="142"/>
      <c r="CK997" s="142"/>
      <c r="CL997" s="142"/>
      <c r="CM997" s="142"/>
      <c r="CN997" s="142"/>
      <c r="CO997" s="142"/>
      <c r="CP997" s="142"/>
      <c r="CQ997" s="142"/>
      <c r="CR997" s="142"/>
      <c r="CS997" s="142"/>
      <c r="CT997" s="142"/>
      <c r="CU997" s="142"/>
      <c r="CV997" s="142"/>
      <c r="CW997" s="142"/>
      <c r="CX997" s="142"/>
      <c r="CY997" s="142"/>
      <c r="CZ997" s="142"/>
      <c r="DA997" s="142"/>
      <c r="DB997" s="142"/>
      <c r="DC997" s="142"/>
      <c r="DD997" s="142"/>
      <c r="DE997" s="142"/>
      <c r="DF997" s="142"/>
      <c r="DG997" s="142"/>
      <c r="DH997" s="142"/>
      <c r="DI997" s="142"/>
      <c r="DJ997" s="142"/>
      <c r="DK997" s="142"/>
      <c r="DL997" s="142"/>
      <c r="DM997" s="142"/>
      <c r="DN997" s="142"/>
      <c r="DO997" s="142"/>
      <c r="DP997" s="142"/>
      <c r="DQ997" s="142"/>
      <c r="DR997" s="142"/>
      <c r="DS997" s="142"/>
      <c r="DT997" s="142"/>
      <c r="DU997" s="142"/>
      <c r="DV997" s="142"/>
      <c r="DW997" s="142"/>
      <c r="DX997" s="142"/>
      <c r="DY997" s="142"/>
      <c r="DZ997" s="142"/>
      <c r="EA997" s="142"/>
      <c r="EB997" s="142"/>
      <c r="EC997" s="142"/>
      <c r="ED997" s="142"/>
      <c r="EE997" s="142"/>
      <c r="EF997" s="142"/>
      <c r="EG997" s="142"/>
      <c r="EH997" s="142"/>
      <c r="EI997" s="142"/>
      <c r="EJ997" s="142"/>
      <c r="EK997" s="142"/>
      <c r="EL997" s="142"/>
      <c r="EM997" s="142"/>
      <c r="EN997" s="142"/>
      <c r="EO997" s="142"/>
      <c r="EP997" s="142"/>
      <c r="EQ997" s="142"/>
      <c r="ER997" s="142"/>
      <c r="ES997" s="142"/>
      <c r="ET997" s="142"/>
      <c r="EU997" s="142"/>
      <c r="EV997" s="142"/>
      <c r="EW997" s="142"/>
      <c r="EX997" s="142"/>
      <c r="EY997" s="142"/>
      <c r="EZ997" s="142"/>
      <c r="FA997" s="142"/>
      <c r="FB997" s="142"/>
      <c r="FC997" s="142"/>
      <c r="FD997" s="142"/>
      <c r="FE997" s="142"/>
      <c r="FF997" s="142"/>
      <c r="FG997" s="142"/>
      <c r="FH997" s="142"/>
      <c r="FI997" s="142"/>
      <c r="FJ997" s="142"/>
      <c r="FK997" s="142"/>
      <c r="FL997" s="142"/>
      <c r="FM997" s="142"/>
      <c r="FN997" s="142"/>
      <c r="FO997" s="142"/>
      <c r="FP997" s="142"/>
      <c r="FQ997" s="142"/>
      <c r="FR997" s="142"/>
      <c r="FS997" s="142"/>
      <c r="FT997" s="142"/>
      <c r="FU997" s="142"/>
      <c r="FV997" s="142"/>
      <c r="FW997" s="142"/>
      <c r="FX997" s="142"/>
      <c r="FY997" s="142"/>
      <c r="FZ997" s="142"/>
      <c r="GA997" s="142"/>
      <c r="GB997" s="142"/>
      <c r="GC997" s="142"/>
      <c r="GD997" s="142"/>
      <c r="GE997" s="142"/>
      <c r="GF997" s="142"/>
      <c r="GG997" s="142"/>
      <c r="GH997" s="142"/>
      <c r="GI997" s="142"/>
      <c r="GJ997" s="142"/>
      <c r="GK997" s="142"/>
      <c r="GL997" s="142"/>
      <c r="GM997" s="142"/>
      <c r="GN997" s="142"/>
      <c r="GO997" s="142"/>
      <c r="GP997" s="142"/>
      <c r="GQ997" s="142"/>
      <c r="GR997" s="142"/>
      <c r="GS997" s="142"/>
      <c r="GT997" s="142"/>
      <c r="GU997" s="142"/>
      <c r="GV997" s="142"/>
      <c r="GW997" s="142"/>
      <c r="GX997" s="142"/>
      <c r="GY997" s="142"/>
      <c r="GZ997" s="142"/>
      <c r="HA997" s="142"/>
      <c r="HB997" s="142"/>
      <c r="HC997" s="142"/>
      <c r="HD997" s="142"/>
      <c r="HE997" s="142"/>
      <c r="HF997" s="142"/>
      <c r="HG997" s="142"/>
      <c r="HH997" s="142"/>
      <c r="HI997" s="142"/>
      <c r="HJ997" s="142"/>
      <c r="HK997" s="142"/>
      <c r="HL997" s="142"/>
      <c r="HM997" s="142"/>
      <c r="HN997" s="142"/>
      <c r="HO997" s="142"/>
      <c r="HP997" s="142"/>
      <c r="HQ997" s="142"/>
    </row>
    <row r="998" spans="1:242" s="139" customFormat="1" ht="10.5" customHeight="1">
      <c r="A998" s="93" t="s">
        <v>2035</v>
      </c>
      <c r="B998" s="111" t="s">
        <v>573</v>
      </c>
      <c r="C998" s="123" t="s">
        <v>218</v>
      </c>
      <c r="D998" s="58"/>
      <c r="E998" s="165"/>
      <c r="F998" s="58"/>
      <c r="G998" s="165"/>
      <c r="H998" s="165"/>
      <c r="I998" s="165"/>
      <c r="J998" s="165"/>
      <c r="K998" s="165"/>
      <c r="L998" s="165"/>
      <c r="M998" s="165"/>
      <c r="N998" s="165"/>
      <c r="O998" s="165"/>
      <c r="P998" s="56">
        <f t="shared" si="747"/>
        <v>0</v>
      </c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  <c r="AA998" s="142"/>
      <c r="AB998" s="142"/>
      <c r="AC998" s="142"/>
      <c r="AD998" s="142"/>
      <c r="AE998" s="142"/>
      <c r="AF998" s="142"/>
      <c r="AG998" s="142"/>
      <c r="AH998" s="142"/>
      <c r="AI998" s="142"/>
      <c r="AJ998" s="142"/>
      <c r="AK998" s="142"/>
      <c r="AL998" s="142"/>
      <c r="AM998" s="142"/>
      <c r="AN998" s="142"/>
      <c r="AO998" s="142"/>
      <c r="AP998" s="142"/>
      <c r="AQ998" s="142"/>
      <c r="AR998" s="142"/>
      <c r="AS998" s="142"/>
      <c r="AT998" s="142"/>
      <c r="AU998" s="142"/>
      <c r="AV998" s="142"/>
      <c r="AW998" s="142"/>
      <c r="AX998" s="142"/>
      <c r="AY998" s="142"/>
      <c r="AZ998" s="142"/>
      <c r="BA998" s="142"/>
      <c r="BB998" s="142"/>
      <c r="BC998" s="142"/>
      <c r="BD998" s="142"/>
      <c r="BE998" s="142"/>
      <c r="BF998" s="142"/>
      <c r="BG998" s="142"/>
      <c r="BH998" s="142"/>
      <c r="BI998" s="142"/>
      <c r="BJ998" s="142"/>
      <c r="BK998" s="142"/>
      <c r="BL998" s="142"/>
      <c r="BM998" s="142"/>
      <c r="BN998" s="142"/>
      <c r="BO998" s="142"/>
      <c r="BP998" s="142"/>
      <c r="BQ998" s="142"/>
      <c r="BR998" s="142"/>
      <c r="BS998" s="142"/>
      <c r="BT998" s="142"/>
      <c r="BU998" s="142"/>
      <c r="BV998" s="142"/>
      <c r="BW998" s="142"/>
      <c r="BX998" s="142"/>
      <c r="BY998" s="142"/>
      <c r="BZ998" s="142"/>
      <c r="CA998" s="142"/>
      <c r="CB998" s="142"/>
      <c r="CC998" s="142"/>
      <c r="CD998" s="142"/>
      <c r="CE998" s="142"/>
      <c r="CF998" s="142"/>
      <c r="CG998" s="142"/>
      <c r="CH998" s="142"/>
      <c r="CI998" s="142"/>
      <c r="CJ998" s="142"/>
      <c r="CK998" s="142"/>
      <c r="CL998" s="142"/>
      <c r="CM998" s="142"/>
      <c r="CN998" s="142"/>
      <c r="CO998" s="142"/>
      <c r="CP998" s="142"/>
      <c r="CQ998" s="142"/>
      <c r="CR998" s="142"/>
      <c r="CS998" s="142"/>
      <c r="CT998" s="142"/>
      <c r="CU998" s="142"/>
      <c r="CV998" s="142"/>
      <c r="CW998" s="142"/>
      <c r="CX998" s="142"/>
      <c r="CY998" s="142"/>
      <c r="CZ998" s="142"/>
      <c r="DA998" s="142"/>
      <c r="DB998" s="142"/>
      <c r="DC998" s="142"/>
      <c r="DD998" s="142"/>
      <c r="DE998" s="142"/>
      <c r="DF998" s="142"/>
      <c r="DG998" s="142"/>
      <c r="DH998" s="142"/>
      <c r="DI998" s="142"/>
      <c r="DJ998" s="142"/>
      <c r="DK998" s="142"/>
      <c r="DL998" s="142"/>
      <c r="DM998" s="142"/>
      <c r="DN998" s="142"/>
      <c r="DO998" s="142"/>
      <c r="DP998" s="142"/>
      <c r="DQ998" s="142"/>
      <c r="DR998" s="142"/>
      <c r="DS998" s="142"/>
      <c r="DT998" s="142"/>
      <c r="DU998" s="142"/>
      <c r="DV998" s="142"/>
      <c r="DW998" s="142"/>
      <c r="DX998" s="142"/>
      <c r="DY998" s="142"/>
      <c r="DZ998" s="142"/>
      <c r="EA998" s="142"/>
      <c r="EB998" s="142"/>
      <c r="EC998" s="142"/>
      <c r="ED998" s="142"/>
      <c r="EE998" s="142"/>
      <c r="EF998" s="142"/>
      <c r="EG998" s="142"/>
      <c r="EH998" s="142"/>
      <c r="EI998" s="142"/>
      <c r="EJ998" s="142"/>
      <c r="EK998" s="142"/>
      <c r="EL998" s="142"/>
      <c r="EM998" s="142"/>
      <c r="EN998" s="142"/>
      <c r="EO998" s="142"/>
      <c r="EP998" s="142"/>
      <c r="EQ998" s="142"/>
      <c r="ER998" s="142"/>
      <c r="ES998" s="142"/>
      <c r="ET998" s="142"/>
      <c r="EU998" s="142"/>
      <c r="EV998" s="142"/>
      <c r="EW998" s="142"/>
      <c r="EX998" s="142"/>
      <c r="EY998" s="142"/>
      <c r="EZ998" s="142"/>
      <c r="FA998" s="142"/>
      <c r="FB998" s="142"/>
      <c r="FC998" s="142"/>
      <c r="FD998" s="142"/>
      <c r="FE998" s="142"/>
      <c r="FF998" s="142"/>
      <c r="FG998" s="142"/>
      <c r="FH998" s="142"/>
      <c r="FI998" s="142"/>
      <c r="FJ998" s="142"/>
      <c r="FK998" s="142"/>
      <c r="FL998" s="142"/>
      <c r="FM998" s="142"/>
      <c r="FN998" s="142"/>
      <c r="FO998" s="142"/>
      <c r="FP998" s="142"/>
      <c r="FQ998" s="142"/>
      <c r="FR998" s="142"/>
      <c r="FS998" s="142"/>
      <c r="FT998" s="142"/>
      <c r="FU998" s="142"/>
      <c r="FV998" s="142"/>
      <c r="FW998" s="142"/>
      <c r="FX998" s="142"/>
      <c r="FY998" s="142"/>
      <c r="FZ998" s="142"/>
      <c r="GA998" s="142"/>
      <c r="GB998" s="142"/>
      <c r="GC998" s="142"/>
      <c r="GD998" s="142"/>
      <c r="GE998" s="142"/>
      <c r="GF998" s="142"/>
      <c r="GG998" s="142"/>
      <c r="GH998" s="142"/>
      <c r="GI998" s="142"/>
      <c r="GJ998" s="142"/>
      <c r="GK998" s="142"/>
      <c r="GL998" s="142"/>
      <c r="GM998" s="142"/>
      <c r="GN998" s="142"/>
      <c r="GO998" s="142"/>
      <c r="GP998" s="142"/>
      <c r="GQ998" s="142"/>
      <c r="GR998" s="142"/>
      <c r="GS998" s="142"/>
      <c r="GT998" s="142"/>
      <c r="GU998" s="142"/>
      <c r="GV998" s="142"/>
      <c r="GW998" s="142"/>
      <c r="GX998" s="142"/>
      <c r="GY998" s="142"/>
      <c r="GZ998" s="142"/>
      <c r="HA998" s="142"/>
      <c r="HB998" s="142"/>
      <c r="HC998" s="142"/>
      <c r="HD998" s="142"/>
      <c r="HE998" s="142"/>
      <c r="HF998" s="142"/>
      <c r="HG998" s="142"/>
      <c r="HH998" s="142"/>
      <c r="HI998" s="142"/>
      <c r="HJ998" s="142"/>
      <c r="HK998" s="142"/>
      <c r="HL998" s="142"/>
      <c r="HM998" s="142"/>
      <c r="HN998" s="142"/>
      <c r="HO998" s="142"/>
      <c r="HP998" s="142"/>
      <c r="HQ998" s="142"/>
    </row>
    <row r="999" spans="1:242" s="139" customFormat="1" ht="10.5" customHeight="1">
      <c r="A999" s="93" t="s">
        <v>2037</v>
      </c>
      <c r="B999" s="93" t="s">
        <v>596</v>
      </c>
      <c r="C999" s="94" t="s">
        <v>224</v>
      </c>
      <c r="D999" s="58"/>
      <c r="E999" s="165"/>
      <c r="F999" s="58">
        <v>-44.87</v>
      </c>
      <c r="G999" s="165"/>
      <c r="H999" s="165"/>
      <c r="I999" s="165"/>
      <c r="J999" s="165"/>
      <c r="K999" s="165"/>
      <c r="L999" s="165"/>
      <c r="M999" s="165"/>
      <c r="N999" s="165"/>
      <c r="O999" s="165"/>
      <c r="P999" s="56">
        <f t="shared" si="747"/>
        <v>-44.87</v>
      </c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  <c r="AA999" s="142"/>
      <c r="AB999" s="142"/>
      <c r="AC999" s="142"/>
      <c r="AD999" s="142"/>
      <c r="AE999" s="142"/>
      <c r="AF999" s="142"/>
      <c r="AG999" s="142"/>
      <c r="AH999" s="142"/>
      <c r="AI999" s="142"/>
      <c r="AJ999" s="142"/>
      <c r="AK999" s="142"/>
      <c r="AL999" s="142"/>
      <c r="AM999" s="142"/>
      <c r="AN999" s="142"/>
      <c r="AO999" s="142"/>
      <c r="AP999" s="142"/>
      <c r="AQ999" s="142"/>
      <c r="AR999" s="142"/>
      <c r="AS999" s="142"/>
      <c r="AT999" s="142"/>
      <c r="AU999" s="142"/>
      <c r="AV999" s="142"/>
      <c r="AW999" s="142"/>
      <c r="AX999" s="142"/>
      <c r="AY999" s="142"/>
      <c r="AZ999" s="142"/>
      <c r="BA999" s="142"/>
      <c r="BB999" s="142"/>
      <c r="BC999" s="142"/>
      <c r="BD999" s="142"/>
      <c r="BE999" s="142"/>
      <c r="BF999" s="142"/>
      <c r="BG999" s="142"/>
      <c r="BH999" s="142"/>
      <c r="BI999" s="142"/>
      <c r="BJ999" s="142"/>
      <c r="BK999" s="142"/>
      <c r="BL999" s="142"/>
      <c r="BM999" s="142"/>
      <c r="BN999" s="142"/>
      <c r="BO999" s="142"/>
      <c r="BP999" s="142"/>
      <c r="BQ999" s="142"/>
      <c r="BR999" s="142"/>
      <c r="BS999" s="142"/>
      <c r="BT999" s="142"/>
      <c r="BU999" s="142"/>
      <c r="BV999" s="142"/>
      <c r="BW999" s="142"/>
      <c r="BX999" s="142"/>
      <c r="BY999" s="142"/>
      <c r="BZ999" s="142"/>
      <c r="CA999" s="142"/>
      <c r="CB999" s="142"/>
      <c r="CC999" s="142"/>
      <c r="CD999" s="142"/>
      <c r="CE999" s="142"/>
      <c r="CF999" s="142"/>
      <c r="CG999" s="142"/>
      <c r="CH999" s="142"/>
      <c r="CI999" s="142"/>
      <c r="CJ999" s="142"/>
      <c r="CK999" s="142"/>
      <c r="CL999" s="142"/>
      <c r="CM999" s="142"/>
      <c r="CN999" s="142"/>
      <c r="CO999" s="142"/>
      <c r="CP999" s="142"/>
      <c r="CQ999" s="142"/>
      <c r="CR999" s="142"/>
      <c r="CS999" s="142"/>
      <c r="CT999" s="142"/>
      <c r="CU999" s="142"/>
      <c r="CV999" s="142"/>
      <c r="CW999" s="142"/>
      <c r="CX999" s="142"/>
      <c r="CY999" s="142"/>
      <c r="CZ999" s="142"/>
      <c r="DA999" s="142"/>
      <c r="DB999" s="142"/>
      <c r="DC999" s="142"/>
      <c r="DD999" s="142"/>
      <c r="DE999" s="142"/>
      <c r="DF999" s="142"/>
      <c r="DG999" s="142"/>
      <c r="DH999" s="142"/>
      <c r="DI999" s="142"/>
      <c r="DJ999" s="142"/>
      <c r="DK999" s="142"/>
      <c r="DL999" s="142"/>
      <c r="DM999" s="142"/>
      <c r="DN999" s="142"/>
      <c r="DO999" s="142"/>
      <c r="DP999" s="142"/>
      <c r="DQ999" s="142"/>
      <c r="DR999" s="142"/>
      <c r="DS999" s="142"/>
      <c r="DT999" s="142"/>
      <c r="DU999" s="142"/>
      <c r="DV999" s="142"/>
      <c r="DW999" s="142"/>
      <c r="DX999" s="142"/>
      <c r="DY999" s="142"/>
      <c r="DZ999" s="142"/>
      <c r="EA999" s="142"/>
      <c r="EB999" s="142"/>
      <c r="EC999" s="142"/>
      <c r="ED999" s="142"/>
      <c r="EE999" s="142"/>
      <c r="EF999" s="142"/>
      <c r="EG999" s="142"/>
      <c r="EH999" s="142"/>
      <c r="EI999" s="142"/>
      <c r="EJ999" s="142"/>
      <c r="EK999" s="142"/>
      <c r="EL999" s="142"/>
      <c r="EM999" s="142"/>
      <c r="EN999" s="142"/>
      <c r="EO999" s="142"/>
      <c r="EP999" s="142"/>
      <c r="EQ999" s="142"/>
      <c r="ER999" s="142"/>
      <c r="ES999" s="142"/>
      <c r="ET999" s="142"/>
      <c r="EU999" s="142"/>
      <c r="EV999" s="142"/>
      <c r="EW999" s="142"/>
      <c r="EX999" s="142"/>
      <c r="EY999" s="142"/>
      <c r="EZ999" s="142"/>
      <c r="FA999" s="142"/>
      <c r="FB999" s="142"/>
      <c r="FC999" s="142"/>
      <c r="FD999" s="142"/>
      <c r="FE999" s="142"/>
      <c r="FF999" s="142"/>
      <c r="FG999" s="142"/>
      <c r="FH999" s="142"/>
      <c r="FI999" s="142"/>
      <c r="FJ999" s="142"/>
      <c r="FK999" s="142"/>
      <c r="FL999" s="142"/>
      <c r="FM999" s="142"/>
      <c r="FN999" s="142"/>
      <c r="FO999" s="142"/>
      <c r="FP999" s="142"/>
      <c r="FQ999" s="142"/>
      <c r="FR999" s="142"/>
      <c r="FS999" s="142"/>
      <c r="FT999" s="142"/>
      <c r="FU999" s="142"/>
      <c r="FV999" s="142"/>
      <c r="FW999" s="142"/>
      <c r="FX999" s="142"/>
      <c r="FY999" s="142"/>
      <c r="FZ999" s="142"/>
      <c r="GA999" s="142"/>
      <c r="GB999" s="142"/>
      <c r="GC999" s="142"/>
      <c r="GD999" s="142"/>
      <c r="GE999" s="142"/>
      <c r="GF999" s="142"/>
      <c r="GG999" s="142"/>
      <c r="GH999" s="142"/>
      <c r="GI999" s="142"/>
      <c r="GJ999" s="142"/>
      <c r="GK999" s="142"/>
      <c r="GL999" s="142"/>
      <c r="GM999" s="142"/>
      <c r="GN999" s="142"/>
      <c r="GO999" s="142"/>
      <c r="GP999" s="142"/>
      <c r="GQ999" s="142"/>
      <c r="GR999" s="142"/>
      <c r="GS999" s="142"/>
      <c r="GT999" s="142"/>
      <c r="GU999" s="142"/>
      <c r="GV999" s="142"/>
      <c r="GW999" s="142"/>
      <c r="GX999" s="142"/>
      <c r="GY999" s="142"/>
      <c r="GZ999" s="142"/>
      <c r="HA999" s="142"/>
      <c r="HB999" s="142"/>
      <c r="HC999" s="142"/>
      <c r="HD999" s="142"/>
      <c r="HE999" s="142"/>
      <c r="HF999" s="142"/>
      <c r="HG999" s="142"/>
      <c r="HH999" s="142"/>
      <c r="HI999" s="142"/>
      <c r="HJ999" s="142"/>
      <c r="HK999" s="142"/>
      <c r="HL999" s="142"/>
      <c r="HM999" s="142"/>
      <c r="HN999" s="142"/>
      <c r="HO999" s="142"/>
      <c r="HP999" s="142"/>
      <c r="HQ999" s="142"/>
    </row>
    <row r="1000" spans="1:242" s="20" customFormat="1" ht="11.25" customHeight="1">
      <c r="A1000" s="93" t="s">
        <v>2964</v>
      </c>
      <c r="B1000" s="93" t="s">
        <v>3166</v>
      </c>
      <c r="C1000" s="94" t="s">
        <v>2922</v>
      </c>
      <c r="D1000" s="58"/>
      <c r="E1000" s="58"/>
      <c r="F1000" s="58"/>
      <c r="G1000" s="58">
        <v>-54.53</v>
      </c>
      <c r="H1000" s="165"/>
      <c r="I1000" s="58"/>
      <c r="J1000" s="58"/>
      <c r="K1000" s="58"/>
      <c r="L1000" s="58"/>
      <c r="M1000" s="58"/>
      <c r="N1000" s="58"/>
      <c r="O1000" s="58"/>
      <c r="P1000" s="56">
        <f t="shared" si="747"/>
        <v>-54.53</v>
      </c>
      <c r="HR1000" s="102"/>
      <c r="HS1000" s="102"/>
      <c r="HT1000" s="102"/>
      <c r="HU1000" s="102"/>
      <c r="HV1000" s="102"/>
      <c r="HW1000" s="102"/>
      <c r="HX1000" s="102"/>
      <c r="HY1000" s="102"/>
      <c r="HZ1000" s="102"/>
      <c r="IA1000" s="102"/>
      <c r="IB1000" s="102"/>
      <c r="IC1000" s="102"/>
      <c r="ID1000" s="102"/>
      <c r="IE1000" s="102"/>
      <c r="IF1000" s="102"/>
      <c r="IG1000" s="102"/>
      <c r="IH1000" s="102"/>
    </row>
    <row r="1001" spans="1:242" s="20" customFormat="1" ht="11.25" customHeight="1">
      <c r="A1001" s="93" t="s">
        <v>3320</v>
      </c>
      <c r="B1001" s="93" t="s">
        <v>3321</v>
      </c>
      <c r="C1001" s="94" t="s">
        <v>3317</v>
      </c>
      <c r="D1001" s="58">
        <v>-0.3</v>
      </c>
      <c r="E1001" s="58"/>
      <c r="F1001" s="58"/>
      <c r="G1001" s="58"/>
      <c r="H1001" s="165"/>
      <c r="I1001" s="58"/>
      <c r="J1001" s="58"/>
      <c r="K1001" s="58"/>
      <c r="L1001" s="58"/>
      <c r="M1001" s="58"/>
      <c r="N1001" s="58"/>
      <c r="O1001" s="58"/>
      <c r="P1001" s="56">
        <f t="shared" si="747"/>
        <v>-0.3</v>
      </c>
      <c r="HR1001" s="102"/>
      <c r="HS1001" s="102"/>
      <c r="HT1001" s="102"/>
      <c r="HU1001" s="102"/>
      <c r="HV1001" s="102"/>
      <c r="HW1001" s="102"/>
      <c r="HX1001" s="102"/>
      <c r="HY1001" s="102"/>
      <c r="HZ1001" s="102"/>
      <c r="IA1001" s="102"/>
      <c r="IB1001" s="102"/>
      <c r="IC1001" s="102"/>
      <c r="ID1001" s="102"/>
      <c r="IE1001" s="102"/>
      <c r="IF1001" s="102"/>
      <c r="IG1001" s="102"/>
      <c r="IH1001" s="102"/>
    </row>
    <row r="1002" spans="1:242" s="20" customFormat="1" ht="11.25" customHeight="1">
      <c r="A1002" s="93" t="s">
        <v>2115</v>
      </c>
      <c r="B1002" s="93" t="s">
        <v>702</v>
      </c>
      <c r="C1002" s="94" t="s">
        <v>29</v>
      </c>
      <c r="D1002" s="58">
        <v>-4835.7700000000004</v>
      </c>
      <c r="E1002" s="58">
        <v>-500420.95</v>
      </c>
      <c r="F1002" s="58"/>
      <c r="G1002" s="58">
        <v>-52.21</v>
      </c>
      <c r="H1002" s="165"/>
      <c r="I1002" s="58"/>
      <c r="J1002" s="58"/>
      <c r="K1002" s="58"/>
      <c r="L1002" s="58"/>
      <c r="M1002" s="58"/>
      <c r="N1002" s="58"/>
      <c r="O1002" s="58"/>
      <c r="P1002" s="56">
        <f t="shared" si="747"/>
        <v>-505308.93000000005</v>
      </c>
      <c r="HR1002" s="102"/>
      <c r="HS1002" s="102"/>
      <c r="HT1002" s="102"/>
      <c r="HU1002" s="102"/>
      <c r="HV1002" s="102"/>
      <c r="HW1002" s="102"/>
      <c r="HX1002" s="102"/>
      <c r="HY1002" s="102"/>
      <c r="HZ1002" s="102"/>
      <c r="IA1002" s="102"/>
      <c r="IB1002" s="102"/>
      <c r="IC1002" s="102"/>
      <c r="ID1002" s="102"/>
      <c r="IE1002" s="102"/>
      <c r="IF1002" s="102"/>
      <c r="IG1002" s="102"/>
      <c r="IH1002" s="102"/>
    </row>
    <row r="1003" spans="1:242" s="20" customFormat="1" ht="11.25" customHeight="1">
      <c r="A1003" s="93" t="s">
        <v>3255</v>
      </c>
      <c r="B1003" s="93" t="s">
        <v>3326</v>
      </c>
      <c r="C1003" s="94" t="s">
        <v>29</v>
      </c>
      <c r="D1003" s="58"/>
      <c r="E1003" s="58"/>
      <c r="F1003" s="58"/>
      <c r="G1003" s="58"/>
      <c r="H1003" s="165"/>
      <c r="I1003" s="58"/>
      <c r="J1003" s="58"/>
      <c r="K1003" s="58"/>
      <c r="L1003" s="58"/>
      <c r="M1003" s="58"/>
      <c r="N1003" s="58"/>
      <c r="O1003" s="58"/>
      <c r="P1003" s="56">
        <f t="shared" si="747"/>
        <v>0</v>
      </c>
      <c r="HR1003" s="102"/>
      <c r="HS1003" s="102"/>
      <c r="HT1003" s="102"/>
      <c r="HU1003" s="102"/>
      <c r="HV1003" s="102"/>
      <c r="HW1003" s="102"/>
      <c r="HX1003" s="102"/>
      <c r="HY1003" s="102"/>
      <c r="HZ1003" s="102"/>
      <c r="IA1003" s="102"/>
      <c r="IB1003" s="102"/>
      <c r="IC1003" s="102"/>
      <c r="ID1003" s="102"/>
      <c r="IE1003" s="102"/>
      <c r="IF1003" s="102"/>
      <c r="IG1003" s="102"/>
      <c r="IH1003" s="102"/>
    </row>
    <row r="1004" spans="1:242" s="20" customFormat="1" ht="11.25" customHeight="1">
      <c r="A1004" s="93" t="s">
        <v>2430</v>
      </c>
      <c r="B1004" s="111" t="s">
        <v>2431</v>
      </c>
      <c r="C1004" s="123" t="s">
        <v>2432</v>
      </c>
      <c r="D1004" s="58"/>
      <c r="E1004" s="58"/>
      <c r="F1004" s="58"/>
      <c r="G1004" s="58"/>
      <c r="H1004" s="165"/>
      <c r="I1004" s="58"/>
      <c r="J1004" s="58"/>
      <c r="K1004" s="58"/>
      <c r="L1004" s="58"/>
      <c r="M1004" s="58"/>
      <c r="N1004" s="58"/>
      <c r="O1004" s="58"/>
      <c r="P1004" s="56">
        <f t="shared" si="747"/>
        <v>0</v>
      </c>
      <c r="HR1004" s="102"/>
      <c r="HS1004" s="102"/>
      <c r="HT1004" s="102"/>
      <c r="HU1004" s="102"/>
      <c r="HV1004" s="102"/>
      <c r="HW1004" s="102"/>
      <c r="HX1004" s="102"/>
      <c r="HY1004" s="102"/>
      <c r="HZ1004" s="102"/>
      <c r="IA1004" s="102"/>
      <c r="IB1004" s="102"/>
      <c r="IC1004" s="102"/>
      <c r="ID1004" s="102"/>
      <c r="IE1004" s="102"/>
      <c r="IF1004" s="102"/>
      <c r="IG1004" s="102"/>
      <c r="IH1004" s="102"/>
    </row>
    <row r="1005" spans="1:242" s="20" customFormat="1" ht="11.25" customHeight="1">
      <c r="A1005" s="93" t="s">
        <v>2463</v>
      </c>
      <c r="B1005" s="111" t="s">
        <v>2464</v>
      </c>
      <c r="C1005" s="123" t="s">
        <v>542</v>
      </c>
      <c r="D1005" s="58"/>
      <c r="E1005" s="58"/>
      <c r="F1005" s="58">
        <v>-191.54</v>
      </c>
      <c r="G1005" s="58"/>
      <c r="H1005" s="165"/>
      <c r="I1005" s="58"/>
      <c r="J1005" s="58"/>
      <c r="K1005" s="58"/>
      <c r="L1005" s="58"/>
      <c r="M1005" s="58"/>
      <c r="N1005" s="58"/>
      <c r="O1005" s="58"/>
      <c r="P1005" s="56">
        <f t="shared" si="747"/>
        <v>-191.54</v>
      </c>
      <c r="HR1005" s="102"/>
      <c r="HS1005" s="102"/>
      <c r="HT1005" s="102"/>
      <c r="HU1005" s="102"/>
      <c r="HV1005" s="102"/>
      <c r="HW1005" s="102"/>
      <c r="HX1005" s="102"/>
      <c r="HY1005" s="102"/>
      <c r="HZ1005" s="102"/>
      <c r="IA1005" s="102"/>
      <c r="IB1005" s="102"/>
      <c r="IC1005" s="102"/>
      <c r="ID1005" s="102"/>
      <c r="IE1005" s="102"/>
      <c r="IF1005" s="102"/>
      <c r="IG1005" s="102"/>
      <c r="IH1005" s="102"/>
    </row>
    <row r="1006" spans="1:242" s="20" customFormat="1" ht="11.25" customHeight="1">
      <c r="A1006" s="93" t="s">
        <v>3202</v>
      </c>
      <c r="B1006" s="93" t="s">
        <v>3435</v>
      </c>
      <c r="C1006" s="94" t="s">
        <v>29</v>
      </c>
      <c r="D1006" s="58">
        <v>-170.47</v>
      </c>
      <c r="E1006" s="58"/>
      <c r="F1006" s="58"/>
      <c r="G1006" s="58"/>
      <c r="H1006" s="165"/>
      <c r="I1006" s="58"/>
      <c r="J1006" s="58"/>
      <c r="K1006" s="58"/>
      <c r="L1006" s="58"/>
      <c r="M1006" s="58"/>
      <c r="N1006" s="58"/>
      <c r="O1006" s="58"/>
      <c r="P1006" s="56">
        <f t="shared" si="747"/>
        <v>-170.47</v>
      </c>
      <c r="HR1006" s="102"/>
      <c r="HS1006" s="102"/>
      <c r="HT1006" s="102"/>
      <c r="HU1006" s="102"/>
      <c r="HV1006" s="102"/>
      <c r="HW1006" s="102"/>
      <c r="HX1006" s="102"/>
      <c r="HY1006" s="102"/>
      <c r="HZ1006" s="102"/>
      <c r="IA1006" s="102"/>
      <c r="IB1006" s="102"/>
      <c r="IC1006" s="102"/>
      <c r="ID1006" s="102"/>
      <c r="IE1006" s="102"/>
      <c r="IF1006" s="102"/>
      <c r="IG1006" s="102"/>
      <c r="IH1006" s="102"/>
    </row>
    <row r="1007" spans="1:242" s="20" customFormat="1">
      <c r="A1007" s="93" t="s">
        <v>2935</v>
      </c>
      <c r="B1007" s="111" t="s">
        <v>1587</v>
      </c>
      <c r="C1007" s="123" t="s">
        <v>29</v>
      </c>
      <c r="D1007" s="58"/>
      <c r="E1007" s="58"/>
      <c r="F1007" s="58"/>
      <c r="G1007" s="58"/>
      <c r="H1007" s="165"/>
      <c r="I1007" s="58"/>
      <c r="J1007" s="58"/>
      <c r="K1007" s="58"/>
      <c r="L1007" s="58"/>
      <c r="M1007" s="58"/>
      <c r="N1007" s="58"/>
      <c r="O1007" s="58"/>
      <c r="P1007" s="56">
        <f t="shared" si="747"/>
        <v>0</v>
      </c>
      <c r="HR1007" s="102"/>
      <c r="HS1007" s="102"/>
      <c r="HT1007" s="102"/>
      <c r="HU1007" s="102"/>
      <c r="HV1007" s="102"/>
      <c r="HW1007" s="102"/>
      <c r="HX1007" s="102"/>
      <c r="HY1007" s="102"/>
      <c r="HZ1007" s="102"/>
      <c r="IA1007" s="102"/>
      <c r="IB1007" s="102"/>
      <c r="IC1007" s="102"/>
      <c r="ID1007" s="102"/>
      <c r="IE1007" s="102"/>
      <c r="IF1007" s="102"/>
      <c r="IG1007" s="102"/>
      <c r="IH1007" s="102"/>
    </row>
    <row r="1008" spans="1:242" s="20" customFormat="1">
      <c r="A1008" s="93" t="s">
        <v>2623</v>
      </c>
      <c r="B1008" s="93" t="s">
        <v>1328</v>
      </c>
      <c r="C1008" s="94" t="s">
        <v>29</v>
      </c>
      <c r="D1008" s="58"/>
      <c r="E1008" s="58">
        <v>-981.6</v>
      </c>
      <c r="F1008" s="58">
        <v>-1361.04</v>
      </c>
      <c r="G1008" s="58"/>
      <c r="H1008" s="58">
        <v>-489.56</v>
      </c>
      <c r="I1008" s="58"/>
      <c r="J1008" s="58"/>
      <c r="K1008" s="58"/>
      <c r="L1008" s="58"/>
      <c r="M1008" s="58"/>
      <c r="N1008" s="58"/>
      <c r="O1008" s="58"/>
      <c r="P1008" s="56">
        <f t="shared" si="747"/>
        <v>-2832.2</v>
      </c>
      <c r="HR1008" s="102"/>
      <c r="HS1008" s="102"/>
      <c r="HT1008" s="102"/>
      <c r="HU1008" s="102"/>
      <c r="HV1008" s="102"/>
      <c r="HW1008" s="102"/>
      <c r="HX1008" s="102"/>
      <c r="HY1008" s="102"/>
      <c r="HZ1008" s="102"/>
      <c r="IA1008" s="102"/>
      <c r="IB1008" s="102"/>
      <c r="IC1008" s="102"/>
      <c r="ID1008" s="102"/>
      <c r="IE1008" s="102"/>
      <c r="IF1008" s="102"/>
      <c r="IG1008" s="102"/>
      <c r="IH1008" s="102"/>
    </row>
    <row r="1009" spans="1:242" s="20" customFormat="1">
      <c r="A1009" s="93" t="s">
        <v>2639</v>
      </c>
      <c r="B1009" s="93" t="s">
        <v>3328</v>
      </c>
      <c r="C1009" s="94" t="s">
        <v>173</v>
      </c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6">
        <f t="shared" si="747"/>
        <v>0</v>
      </c>
      <c r="HR1009" s="102"/>
      <c r="HS1009" s="102"/>
      <c r="HT1009" s="102"/>
      <c r="HU1009" s="102"/>
      <c r="HV1009" s="102"/>
      <c r="HW1009" s="102"/>
      <c r="HX1009" s="102"/>
      <c r="HY1009" s="102"/>
      <c r="HZ1009" s="102"/>
      <c r="IA1009" s="102"/>
      <c r="IB1009" s="102"/>
      <c r="IC1009" s="102"/>
      <c r="ID1009" s="102"/>
      <c r="IE1009" s="102"/>
      <c r="IF1009" s="102"/>
      <c r="IG1009" s="102"/>
      <c r="IH1009" s="102"/>
    </row>
    <row r="1010" spans="1:242" s="20" customFormat="1">
      <c r="A1010" s="93" t="s">
        <v>3447</v>
      </c>
      <c r="B1010" s="93" t="s">
        <v>2641</v>
      </c>
      <c r="C1010" s="94" t="s">
        <v>488</v>
      </c>
      <c r="D1010" s="58"/>
      <c r="E1010" s="58"/>
      <c r="F1010" s="58">
        <v>-35937.57</v>
      </c>
      <c r="G1010" s="58"/>
      <c r="H1010" s="58"/>
      <c r="I1010" s="58"/>
      <c r="J1010" s="58"/>
      <c r="K1010" s="58"/>
      <c r="L1010" s="58"/>
      <c r="M1010" s="58"/>
      <c r="N1010" s="58"/>
      <c r="O1010" s="58"/>
      <c r="P1010" s="56">
        <f t="shared" ref="P1010:P1050" si="748">SUM(D1010:O1010)</f>
        <v>-35937.57</v>
      </c>
      <c r="HR1010" s="102"/>
      <c r="HS1010" s="102"/>
      <c r="HT1010" s="102"/>
      <c r="HU1010" s="102"/>
      <c r="HV1010" s="102"/>
      <c r="HW1010" s="102"/>
      <c r="HX1010" s="102"/>
      <c r="HY1010" s="102"/>
      <c r="HZ1010" s="102"/>
      <c r="IA1010" s="102"/>
      <c r="IB1010" s="102"/>
      <c r="IC1010" s="102"/>
      <c r="ID1010" s="102"/>
      <c r="IE1010" s="102"/>
      <c r="IF1010" s="102"/>
      <c r="IG1010" s="102"/>
      <c r="IH1010" s="102"/>
    </row>
    <row r="1011" spans="1:242" s="20" customFormat="1">
      <c r="A1011" s="93" t="s">
        <v>3433</v>
      </c>
      <c r="B1011" s="93" t="s">
        <v>2643</v>
      </c>
      <c r="C1011" s="94" t="s">
        <v>29</v>
      </c>
      <c r="D1011" s="58">
        <v>-154.22999999999999</v>
      </c>
      <c r="E1011" s="58"/>
      <c r="F1011" s="58">
        <v>-578.67999999999995</v>
      </c>
      <c r="G1011" s="58">
        <v>-1052.5</v>
      </c>
      <c r="H1011" s="58">
        <v>-2493.23</v>
      </c>
      <c r="I1011" s="58"/>
      <c r="J1011" s="58"/>
      <c r="K1011" s="58"/>
      <c r="L1011" s="58"/>
      <c r="M1011" s="58"/>
      <c r="N1011" s="58"/>
      <c r="O1011" s="58"/>
      <c r="P1011" s="56">
        <f t="shared" si="748"/>
        <v>-4278.6399999999994</v>
      </c>
      <c r="HR1011" s="102"/>
      <c r="HS1011" s="102"/>
      <c r="HT1011" s="102"/>
      <c r="HU1011" s="102"/>
      <c r="HV1011" s="102"/>
      <c r="HW1011" s="102"/>
      <c r="HX1011" s="102"/>
      <c r="HY1011" s="102"/>
      <c r="HZ1011" s="102"/>
      <c r="IA1011" s="102"/>
      <c r="IB1011" s="102"/>
      <c r="IC1011" s="102"/>
      <c r="ID1011" s="102"/>
      <c r="IE1011" s="102"/>
      <c r="IF1011" s="102"/>
      <c r="IG1011" s="102"/>
      <c r="IH1011" s="102"/>
    </row>
    <row r="1012" spans="1:242" s="20" customFormat="1">
      <c r="A1012" s="119"/>
      <c r="B1012" s="129" t="s">
        <v>1526</v>
      </c>
      <c r="C1012" s="180"/>
      <c r="D1012" s="118">
        <f t="shared" ref="D1012:P1012" si="749">SUM(D1013:D1086)</f>
        <v>-2101853.7600000002</v>
      </c>
      <c r="E1012" s="118">
        <f t="shared" si="749"/>
        <v>-71335.8</v>
      </c>
      <c r="F1012" s="118">
        <f t="shared" si="749"/>
        <v>-65870.489999999991</v>
      </c>
      <c r="G1012" s="118">
        <f t="shared" si="749"/>
        <v>-46061.30999999999</v>
      </c>
      <c r="H1012" s="118">
        <f t="shared" si="749"/>
        <v>-77089.110000000015</v>
      </c>
      <c r="I1012" s="118">
        <f t="shared" si="749"/>
        <v>0</v>
      </c>
      <c r="J1012" s="118">
        <f t="shared" si="749"/>
        <v>0</v>
      </c>
      <c r="K1012" s="118">
        <f t="shared" si="749"/>
        <v>0</v>
      </c>
      <c r="L1012" s="118">
        <f t="shared" si="749"/>
        <v>0</v>
      </c>
      <c r="M1012" s="118">
        <f t="shared" si="749"/>
        <v>0</v>
      </c>
      <c r="N1012" s="118">
        <f t="shared" si="749"/>
        <v>0</v>
      </c>
      <c r="O1012" s="118">
        <f t="shared" si="749"/>
        <v>0</v>
      </c>
      <c r="P1012" s="118">
        <f t="shared" si="749"/>
        <v>-2362210.4700000002</v>
      </c>
      <c r="HR1012" s="102"/>
      <c r="HS1012" s="102"/>
      <c r="HT1012" s="102"/>
      <c r="HU1012" s="102"/>
      <c r="HV1012" s="102"/>
      <c r="HW1012" s="102"/>
      <c r="HX1012" s="102"/>
      <c r="HY1012" s="102"/>
      <c r="HZ1012" s="102"/>
      <c r="IA1012" s="102"/>
      <c r="IB1012" s="102"/>
      <c r="IC1012" s="102"/>
      <c r="ID1012" s="102"/>
      <c r="IE1012" s="102"/>
      <c r="IF1012" s="102"/>
      <c r="IG1012" s="102"/>
      <c r="IH1012" s="102"/>
    </row>
    <row r="1013" spans="1:242" s="20" customFormat="1">
      <c r="A1013" s="93" t="s">
        <v>1664</v>
      </c>
      <c r="B1013" s="111" t="s">
        <v>1665</v>
      </c>
      <c r="C1013" s="123" t="s">
        <v>29</v>
      </c>
      <c r="D1013" s="58">
        <v>-1214246.95</v>
      </c>
      <c r="E1013" s="58">
        <v>-164.94</v>
      </c>
      <c r="F1013" s="58">
        <v>-459.54</v>
      </c>
      <c r="G1013" s="58">
        <v>-130.94</v>
      </c>
      <c r="H1013" s="58">
        <v>-27.63</v>
      </c>
      <c r="I1013" s="58"/>
      <c r="J1013" s="58"/>
      <c r="K1013" s="58"/>
      <c r="L1013" s="58"/>
      <c r="M1013" s="58"/>
      <c r="N1013" s="58"/>
      <c r="O1013" s="58"/>
      <c r="P1013" s="56">
        <f t="shared" si="748"/>
        <v>-1215029.9999999998</v>
      </c>
      <c r="HR1013" s="102"/>
      <c r="HS1013" s="102"/>
      <c r="HT1013" s="102"/>
      <c r="HU1013" s="102"/>
      <c r="HV1013" s="102"/>
      <c r="HW1013" s="102"/>
      <c r="HX1013" s="102"/>
      <c r="HY1013" s="102"/>
      <c r="HZ1013" s="102"/>
      <c r="IA1013" s="102"/>
      <c r="IB1013" s="102"/>
      <c r="IC1013" s="102"/>
      <c r="ID1013" s="102"/>
      <c r="IE1013" s="102"/>
      <c r="IF1013" s="102"/>
      <c r="IG1013" s="102"/>
      <c r="IH1013" s="102"/>
    </row>
    <row r="1014" spans="1:242" s="20" customFormat="1">
      <c r="A1014" s="93" t="s">
        <v>1666</v>
      </c>
      <c r="B1014" s="111" t="s">
        <v>2828</v>
      </c>
      <c r="C1014" s="123" t="s">
        <v>32</v>
      </c>
      <c r="D1014" s="58">
        <v>-506018.88</v>
      </c>
      <c r="E1014" s="58">
        <v>-68.73</v>
      </c>
      <c r="F1014" s="58">
        <v>-191.57</v>
      </c>
      <c r="G1014" s="58">
        <v>-54.61</v>
      </c>
      <c r="H1014" s="58">
        <v>-11.52</v>
      </c>
      <c r="I1014" s="58"/>
      <c r="J1014" s="58"/>
      <c r="K1014" s="58"/>
      <c r="L1014" s="58"/>
      <c r="M1014" s="58"/>
      <c r="N1014" s="58"/>
      <c r="O1014" s="58"/>
      <c r="P1014" s="56">
        <f t="shared" si="748"/>
        <v>-506345.31</v>
      </c>
      <c r="HR1014" s="102"/>
      <c r="HS1014" s="102"/>
      <c r="HT1014" s="102"/>
      <c r="HU1014" s="102"/>
      <c r="HV1014" s="102"/>
      <c r="HW1014" s="102"/>
      <c r="HX1014" s="102"/>
      <c r="HY1014" s="102"/>
      <c r="HZ1014" s="102"/>
      <c r="IA1014" s="102"/>
      <c r="IB1014" s="102"/>
      <c r="IC1014" s="102"/>
      <c r="ID1014" s="102"/>
      <c r="IE1014" s="102"/>
      <c r="IF1014" s="102"/>
      <c r="IG1014" s="102"/>
      <c r="IH1014" s="102"/>
    </row>
    <row r="1015" spans="1:242" s="20" customFormat="1">
      <c r="A1015" s="93" t="s">
        <v>1668</v>
      </c>
      <c r="B1015" s="111" t="s">
        <v>2829</v>
      </c>
      <c r="C1015" s="123" t="s">
        <v>35</v>
      </c>
      <c r="D1015" s="58">
        <v>-303475.08</v>
      </c>
      <c r="E1015" s="58">
        <v>-41.36</v>
      </c>
      <c r="F1015" s="58">
        <v>-114.76</v>
      </c>
      <c r="G1015" s="58">
        <v>-32.67</v>
      </c>
      <c r="H1015" s="58">
        <v>-6.89</v>
      </c>
      <c r="I1015" s="58"/>
      <c r="J1015" s="58"/>
      <c r="K1015" s="58"/>
      <c r="L1015" s="58"/>
      <c r="M1015" s="58"/>
      <c r="N1015" s="58"/>
      <c r="O1015" s="58"/>
      <c r="P1015" s="56">
        <f t="shared" si="748"/>
        <v>-303670.76</v>
      </c>
      <c r="HR1015" s="102"/>
      <c r="HS1015" s="102"/>
      <c r="HT1015" s="102"/>
      <c r="HU1015" s="102"/>
      <c r="HV1015" s="102"/>
      <c r="HW1015" s="102"/>
      <c r="HX1015" s="102"/>
      <c r="HY1015" s="102"/>
      <c r="HZ1015" s="102"/>
      <c r="IA1015" s="102"/>
      <c r="IB1015" s="102"/>
      <c r="IC1015" s="102"/>
      <c r="ID1015" s="102"/>
      <c r="IE1015" s="102"/>
      <c r="IF1015" s="102"/>
      <c r="IG1015" s="102"/>
      <c r="IH1015" s="102"/>
    </row>
    <row r="1016" spans="1:242" s="20" customFormat="1">
      <c r="A1016" s="93" t="s">
        <v>1672</v>
      </c>
      <c r="B1016" s="111" t="s">
        <v>1673</v>
      </c>
      <c r="C1016" s="123" t="s">
        <v>29</v>
      </c>
      <c r="D1016" s="58">
        <v>-95.25</v>
      </c>
      <c r="E1016" s="58">
        <v>-325.33999999999997</v>
      </c>
      <c r="F1016" s="58">
        <v>-525.98</v>
      </c>
      <c r="G1016" s="58">
        <v>-175.42</v>
      </c>
      <c r="H1016" s="58">
        <v>-72.7</v>
      </c>
      <c r="I1016" s="58"/>
      <c r="J1016" s="58"/>
      <c r="K1016" s="58"/>
      <c r="L1016" s="58"/>
      <c r="M1016" s="58"/>
      <c r="N1016" s="58"/>
      <c r="O1016" s="58"/>
      <c r="P1016" s="56">
        <f t="shared" si="748"/>
        <v>-1194.69</v>
      </c>
      <c r="HR1016" s="102"/>
      <c r="HS1016" s="102"/>
      <c r="HT1016" s="102"/>
      <c r="HU1016" s="102"/>
      <c r="HV1016" s="102"/>
      <c r="HW1016" s="102"/>
      <c r="HX1016" s="102"/>
      <c r="HY1016" s="102"/>
      <c r="HZ1016" s="102"/>
      <c r="IA1016" s="102"/>
      <c r="IB1016" s="102"/>
      <c r="IC1016" s="102"/>
      <c r="ID1016" s="102"/>
      <c r="IE1016" s="102"/>
      <c r="IF1016" s="102"/>
      <c r="IG1016" s="102"/>
      <c r="IH1016" s="102"/>
    </row>
    <row r="1017" spans="1:242" s="20" customFormat="1">
      <c r="A1017" s="93" t="s">
        <v>1674</v>
      </c>
      <c r="B1017" s="111" t="s">
        <v>2836</v>
      </c>
      <c r="C1017" s="123" t="s">
        <v>32</v>
      </c>
      <c r="D1017" s="58">
        <v>-39.97</v>
      </c>
      <c r="E1017" s="58">
        <v>-136.46</v>
      </c>
      <c r="F1017" s="58">
        <v>-220.13</v>
      </c>
      <c r="G1017" s="58">
        <v>-73.489999999999995</v>
      </c>
      <c r="H1017" s="58">
        <v>-30.37</v>
      </c>
      <c r="I1017" s="58"/>
      <c r="J1017" s="58"/>
      <c r="K1017" s="58"/>
      <c r="L1017" s="58"/>
      <c r="M1017" s="58"/>
      <c r="N1017" s="58"/>
      <c r="O1017" s="58"/>
      <c r="P1017" s="56">
        <f t="shared" si="748"/>
        <v>-500.42</v>
      </c>
      <c r="HR1017" s="102"/>
      <c r="HS1017" s="102"/>
      <c r="HT1017" s="102"/>
      <c r="HU1017" s="102"/>
      <c r="HV1017" s="102"/>
      <c r="HW1017" s="102"/>
      <c r="HX1017" s="102"/>
      <c r="HY1017" s="102"/>
      <c r="HZ1017" s="102"/>
      <c r="IA1017" s="102"/>
      <c r="IB1017" s="102"/>
      <c r="IC1017" s="102"/>
      <c r="ID1017" s="102"/>
      <c r="IE1017" s="102"/>
      <c r="IF1017" s="102"/>
      <c r="IG1017" s="102"/>
      <c r="IH1017" s="102"/>
    </row>
    <row r="1018" spans="1:242" s="20" customFormat="1">
      <c r="A1018" s="93" t="s">
        <v>1676</v>
      </c>
      <c r="B1018" s="111" t="s">
        <v>2837</v>
      </c>
      <c r="C1018" s="123" t="s">
        <v>35</v>
      </c>
      <c r="D1018" s="58">
        <v>-23.38</v>
      </c>
      <c r="E1018" s="58">
        <v>-80.63</v>
      </c>
      <c r="F1018" s="58">
        <v>-130.62</v>
      </c>
      <c r="G1018" s="58">
        <v>-43.54</v>
      </c>
      <c r="H1018" s="58">
        <v>-18.059999999999999</v>
      </c>
      <c r="I1018" s="58"/>
      <c r="J1018" s="58"/>
      <c r="K1018" s="58"/>
      <c r="L1018" s="58"/>
      <c r="M1018" s="58"/>
      <c r="N1018" s="58"/>
      <c r="O1018" s="58"/>
      <c r="P1018" s="56">
        <f t="shared" si="748"/>
        <v>-296.23</v>
      </c>
      <c r="HR1018" s="102"/>
      <c r="HS1018" s="102"/>
      <c r="HT1018" s="102"/>
      <c r="HU1018" s="102"/>
      <c r="HV1018" s="102"/>
      <c r="HW1018" s="102"/>
      <c r="HX1018" s="102"/>
      <c r="HY1018" s="102"/>
      <c r="HZ1018" s="102"/>
      <c r="IA1018" s="102"/>
      <c r="IB1018" s="102"/>
      <c r="IC1018" s="102"/>
      <c r="ID1018" s="102"/>
      <c r="IE1018" s="102"/>
      <c r="IF1018" s="102"/>
      <c r="IG1018" s="102"/>
      <c r="IH1018" s="102"/>
    </row>
    <row r="1019" spans="1:242" s="20" customFormat="1">
      <c r="A1019" s="93" t="s">
        <v>1680</v>
      </c>
      <c r="B1019" s="111" t="s">
        <v>1681</v>
      </c>
      <c r="C1019" s="123" t="s">
        <v>29</v>
      </c>
      <c r="D1019" s="58">
        <v>-73.02</v>
      </c>
      <c r="E1019" s="58">
        <v>-160.44</v>
      </c>
      <c r="F1019" s="58">
        <v>-366.12</v>
      </c>
      <c r="G1019" s="58">
        <v>-1.52</v>
      </c>
      <c r="H1019" s="58">
        <v>-148.4</v>
      </c>
      <c r="I1019" s="58"/>
      <c r="J1019" s="58"/>
      <c r="K1019" s="58"/>
      <c r="L1019" s="58"/>
      <c r="M1019" s="58"/>
      <c r="N1019" s="58"/>
      <c r="O1019" s="58"/>
      <c r="P1019" s="56">
        <f t="shared" si="748"/>
        <v>-749.49999999999989</v>
      </c>
      <c r="HR1019" s="102"/>
      <c r="HS1019" s="102"/>
      <c r="HT1019" s="102"/>
      <c r="HU1019" s="102"/>
      <c r="HV1019" s="102"/>
      <c r="HW1019" s="102"/>
      <c r="HX1019" s="102"/>
      <c r="HY1019" s="102"/>
      <c r="HZ1019" s="102"/>
      <c r="IA1019" s="102"/>
      <c r="IB1019" s="102"/>
      <c r="IC1019" s="102"/>
      <c r="ID1019" s="102"/>
      <c r="IE1019" s="102"/>
      <c r="IF1019" s="102"/>
      <c r="IG1019" s="102"/>
      <c r="IH1019" s="102"/>
    </row>
    <row r="1020" spans="1:242" s="20" customFormat="1">
      <c r="A1020" s="93" t="s">
        <v>1682</v>
      </c>
      <c r="B1020" s="111" t="s">
        <v>1683</v>
      </c>
      <c r="C1020" s="123" t="s">
        <v>32</v>
      </c>
      <c r="D1020" s="58">
        <v>-30.44</v>
      </c>
      <c r="E1020" s="58">
        <v>-66.88</v>
      </c>
      <c r="F1020" s="58">
        <v>-152.62</v>
      </c>
      <c r="G1020" s="58">
        <v>-0.64</v>
      </c>
      <c r="H1020" s="58">
        <v>-61.85</v>
      </c>
      <c r="I1020" s="58"/>
      <c r="J1020" s="58"/>
      <c r="K1020" s="58"/>
      <c r="L1020" s="58"/>
      <c r="M1020" s="58"/>
      <c r="N1020" s="58"/>
      <c r="O1020" s="58"/>
      <c r="P1020" s="56">
        <f t="shared" si="748"/>
        <v>-312.43</v>
      </c>
      <c r="HR1020" s="102"/>
      <c r="HS1020" s="102"/>
      <c r="HT1020" s="102"/>
      <c r="HU1020" s="102"/>
      <c r="HV1020" s="102"/>
      <c r="HW1020" s="102"/>
      <c r="HX1020" s="102"/>
      <c r="HY1020" s="102"/>
      <c r="HZ1020" s="102"/>
      <c r="IA1020" s="102"/>
      <c r="IB1020" s="102"/>
      <c r="IC1020" s="102"/>
      <c r="ID1020" s="102"/>
      <c r="IE1020" s="102"/>
      <c r="IF1020" s="102"/>
      <c r="IG1020" s="102"/>
      <c r="IH1020" s="102"/>
    </row>
    <row r="1021" spans="1:242" s="20" customFormat="1">
      <c r="A1021" s="93" t="s">
        <v>1684</v>
      </c>
      <c r="B1021" s="111" t="s">
        <v>1685</v>
      </c>
      <c r="C1021" s="123" t="s">
        <v>35</v>
      </c>
      <c r="D1021" s="58">
        <v>-18.2</v>
      </c>
      <c r="E1021" s="58">
        <v>-40.119999999999997</v>
      </c>
      <c r="F1021" s="58">
        <v>-91.67</v>
      </c>
      <c r="G1021" s="58">
        <v>-0.38</v>
      </c>
      <c r="H1021" s="58">
        <v>-37.08</v>
      </c>
      <c r="I1021" s="58"/>
      <c r="J1021" s="58"/>
      <c r="K1021" s="58"/>
      <c r="L1021" s="58"/>
      <c r="M1021" s="58"/>
      <c r="N1021" s="58"/>
      <c r="O1021" s="58"/>
      <c r="P1021" s="56">
        <f t="shared" si="748"/>
        <v>-187.45</v>
      </c>
      <c r="HR1021" s="102"/>
      <c r="HS1021" s="102"/>
      <c r="HT1021" s="102"/>
      <c r="HU1021" s="102"/>
      <c r="HV1021" s="102"/>
      <c r="HW1021" s="102"/>
      <c r="HX1021" s="102"/>
      <c r="HY1021" s="102"/>
      <c r="HZ1021" s="102"/>
      <c r="IA1021" s="102"/>
      <c r="IB1021" s="102"/>
      <c r="IC1021" s="102"/>
      <c r="ID1021" s="102"/>
      <c r="IE1021" s="102"/>
      <c r="IF1021" s="102"/>
      <c r="IG1021" s="102"/>
      <c r="IH1021" s="102"/>
    </row>
    <row r="1022" spans="1:242" s="20" customFormat="1">
      <c r="A1022" s="93" t="s">
        <v>1688</v>
      </c>
      <c r="B1022" s="111" t="s">
        <v>1689</v>
      </c>
      <c r="C1022" s="123" t="s">
        <v>29</v>
      </c>
      <c r="D1022" s="58">
        <v>-32874.660000000003</v>
      </c>
      <c r="E1022" s="58">
        <v>-28239.24</v>
      </c>
      <c r="F1022" s="58">
        <v>-24273.919999999998</v>
      </c>
      <c r="G1022" s="58">
        <v>-15426.68</v>
      </c>
      <c r="H1022" s="58">
        <v>-23336.3</v>
      </c>
      <c r="I1022" s="58"/>
      <c r="J1022" s="58"/>
      <c r="K1022" s="58"/>
      <c r="L1022" s="58"/>
      <c r="M1022" s="58"/>
      <c r="N1022" s="58"/>
      <c r="O1022" s="58"/>
      <c r="P1022" s="56">
        <f t="shared" si="748"/>
        <v>-124150.8</v>
      </c>
      <c r="HR1022" s="102"/>
      <c r="HS1022" s="102"/>
      <c r="HT1022" s="102"/>
      <c r="HU1022" s="102"/>
      <c r="HV1022" s="102"/>
      <c r="HW1022" s="102"/>
      <c r="HX1022" s="102"/>
      <c r="HY1022" s="102"/>
      <c r="HZ1022" s="102"/>
      <c r="IA1022" s="102"/>
      <c r="IB1022" s="102"/>
      <c r="IC1022" s="102"/>
      <c r="ID1022" s="102"/>
      <c r="IE1022" s="102"/>
      <c r="IF1022" s="102"/>
      <c r="IG1022" s="102"/>
      <c r="IH1022" s="102"/>
    </row>
    <row r="1023" spans="1:242" s="20" customFormat="1">
      <c r="A1023" s="93" t="s">
        <v>1690</v>
      </c>
      <c r="B1023" s="111" t="s">
        <v>1691</v>
      </c>
      <c r="C1023" s="123" t="s">
        <v>32</v>
      </c>
      <c r="D1023" s="58">
        <v>-13730.03</v>
      </c>
      <c r="E1023" s="58">
        <v>-11786.79</v>
      </c>
      <c r="F1023" s="58">
        <v>-10127.91</v>
      </c>
      <c r="G1023" s="58">
        <v>-6441.41</v>
      </c>
      <c r="H1023" s="58">
        <v>-9737.09</v>
      </c>
      <c r="I1023" s="58"/>
      <c r="J1023" s="58"/>
      <c r="K1023" s="58"/>
      <c r="L1023" s="58"/>
      <c r="M1023" s="58"/>
      <c r="N1023" s="58"/>
      <c r="O1023" s="58"/>
      <c r="P1023" s="56">
        <f t="shared" si="748"/>
        <v>-51823.229999999996</v>
      </c>
      <c r="HR1023" s="102"/>
      <c r="HS1023" s="102"/>
      <c r="HT1023" s="102"/>
      <c r="HU1023" s="102"/>
      <c r="HV1023" s="102"/>
      <c r="HW1023" s="102"/>
      <c r="HX1023" s="102"/>
      <c r="HY1023" s="102"/>
      <c r="HZ1023" s="102"/>
      <c r="IA1023" s="102"/>
      <c r="IB1023" s="102"/>
      <c r="IC1023" s="102"/>
      <c r="ID1023" s="102"/>
      <c r="IE1023" s="102"/>
      <c r="IF1023" s="102"/>
      <c r="IG1023" s="102"/>
      <c r="IH1023" s="102"/>
    </row>
    <row r="1024" spans="1:242" s="20" customFormat="1">
      <c r="A1024" s="93" t="s">
        <v>1692</v>
      </c>
      <c r="B1024" s="111" t="s">
        <v>2838</v>
      </c>
      <c r="C1024" s="123" t="s">
        <v>35</v>
      </c>
      <c r="D1024" s="58">
        <v>-8186.17</v>
      </c>
      <c r="E1024" s="58">
        <v>-7037.1</v>
      </c>
      <c r="F1024" s="58">
        <v>-6055.32</v>
      </c>
      <c r="G1024" s="58">
        <v>-3843.34</v>
      </c>
      <c r="H1024" s="58">
        <v>-5822.39</v>
      </c>
      <c r="I1024" s="58"/>
      <c r="J1024" s="58"/>
      <c r="K1024" s="58"/>
      <c r="L1024" s="58"/>
      <c r="M1024" s="58"/>
      <c r="N1024" s="58"/>
      <c r="O1024" s="58"/>
      <c r="P1024" s="56">
        <f t="shared" si="748"/>
        <v>-30944.32</v>
      </c>
      <c r="HR1024" s="102"/>
      <c r="HS1024" s="102"/>
      <c r="HT1024" s="102"/>
      <c r="HU1024" s="102"/>
      <c r="HV1024" s="102"/>
      <c r="HW1024" s="102"/>
      <c r="HX1024" s="102"/>
      <c r="HY1024" s="102"/>
      <c r="HZ1024" s="102"/>
      <c r="IA1024" s="102"/>
      <c r="IB1024" s="102"/>
      <c r="IC1024" s="102"/>
      <c r="ID1024" s="102"/>
      <c r="IE1024" s="102"/>
      <c r="IF1024" s="102"/>
      <c r="IG1024" s="102"/>
      <c r="IH1024" s="102"/>
    </row>
    <row r="1025" spans="1:242" s="20" customFormat="1">
      <c r="A1025" s="93" t="s">
        <v>2902</v>
      </c>
      <c r="B1025" s="93" t="s">
        <v>1698</v>
      </c>
      <c r="C1025" s="94" t="s">
        <v>29</v>
      </c>
      <c r="D1025" s="58">
        <v>-839.03</v>
      </c>
      <c r="E1025" s="58">
        <v>0</v>
      </c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6">
        <f t="shared" si="748"/>
        <v>-839.03</v>
      </c>
      <c r="HR1025" s="102"/>
      <c r="HS1025" s="102"/>
      <c r="HT1025" s="102"/>
      <c r="HU1025" s="102"/>
      <c r="HV1025" s="102"/>
      <c r="HW1025" s="102"/>
      <c r="HX1025" s="102"/>
      <c r="HY1025" s="102"/>
      <c r="HZ1025" s="102"/>
      <c r="IA1025" s="102"/>
      <c r="IB1025" s="102"/>
      <c r="IC1025" s="102"/>
      <c r="ID1025" s="102"/>
      <c r="IE1025" s="102"/>
      <c r="IF1025" s="102"/>
      <c r="IG1025" s="102"/>
      <c r="IH1025" s="102"/>
    </row>
    <row r="1026" spans="1:242" s="20" customFormat="1">
      <c r="A1026" s="93" t="s">
        <v>2903</v>
      </c>
      <c r="B1026" s="93" t="s">
        <v>1700</v>
      </c>
      <c r="C1026" s="94" t="s">
        <v>32</v>
      </c>
      <c r="D1026" s="58">
        <v>-349.6</v>
      </c>
      <c r="E1026" s="58">
        <v>0</v>
      </c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6">
        <f t="shared" si="748"/>
        <v>-349.6</v>
      </c>
      <c r="HR1026" s="102"/>
      <c r="HS1026" s="102"/>
      <c r="HT1026" s="102"/>
      <c r="HU1026" s="102"/>
      <c r="HV1026" s="102"/>
      <c r="HW1026" s="102"/>
      <c r="HX1026" s="102"/>
      <c r="HY1026" s="102"/>
      <c r="HZ1026" s="102"/>
      <c r="IA1026" s="102"/>
      <c r="IB1026" s="102"/>
      <c r="IC1026" s="102"/>
      <c r="ID1026" s="102"/>
      <c r="IE1026" s="102"/>
      <c r="IF1026" s="102"/>
      <c r="IG1026" s="102"/>
      <c r="IH1026" s="102"/>
    </row>
    <row r="1027" spans="1:242" s="20" customFormat="1">
      <c r="A1027" s="93" t="s">
        <v>2904</v>
      </c>
      <c r="B1027" s="93" t="s">
        <v>1702</v>
      </c>
      <c r="C1027" s="94" t="s">
        <v>35</v>
      </c>
      <c r="D1027" s="58">
        <v>-209.76</v>
      </c>
      <c r="E1027" s="58">
        <v>0</v>
      </c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6">
        <f t="shared" si="748"/>
        <v>-209.76</v>
      </c>
      <c r="HR1027" s="102"/>
      <c r="HS1027" s="102"/>
      <c r="HT1027" s="102"/>
      <c r="HU1027" s="102"/>
      <c r="HV1027" s="102"/>
      <c r="HW1027" s="102"/>
      <c r="HX1027" s="102"/>
      <c r="HY1027" s="102"/>
      <c r="HZ1027" s="102"/>
      <c r="IA1027" s="102"/>
      <c r="IB1027" s="102"/>
      <c r="IC1027" s="102"/>
      <c r="ID1027" s="102"/>
      <c r="IE1027" s="102"/>
      <c r="IF1027" s="102"/>
      <c r="IG1027" s="102"/>
      <c r="IH1027" s="102"/>
    </row>
    <row r="1028" spans="1:242" s="20" customFormat="1" ht="12.75" customHeight="1">
      <c r="A1028" s="93" t="s">
        <v>1716</v>
      </c>
      <c r="B1028" s="111" t="s">
        <v>1717</v>
      </c>
      <c r="C1028" s="123" t="s">
        <v>29</v>
      </c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6">
        <f t="shared" si="748"/>
        <v>0</v>
      </c>
      <c r="HR1028" s="102"/>
      <c r="HS1028" s="102"/>
      <c r="HT1028" s="102"/>
      <c r="HU1028" s="102"/>
      <c r="HV1028" s="102"/>
      <c r="HW1028" s="102"/>
      <c r="HX1028" s="102"/>
      <c r="HY1028" s="102"/>
      <c r="HZ1028" s="102"/>
      <c r="IA1028" s="102"/>
      <c r="IB1028" s="102"/>
      <c r="IC1028" s="102"/>
      <c r="ID1028" s="102"/>
      <c r="IE1028" s="102"/>
      <c r="IF1028" s="102"/>
      <c r="IG1028" s="102"/>
      <c r="IH1028" s="102"/>
    </row>
    <row r="1029" spans="1:242" s="20" customFormat="1">
      <c r="A1029" s="93" t="s">
        <v>1718</v>
      </c>
      <c r="B1029" s="111" t="s">
        <v>1719</v>
      </c>
      <c r="C1029" s="123" t="s">
        <v>32</v>
      </c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6">
        <f t="shared" si="748"/>
        <v>0</v>
      </c>
      <c r="HR1029" s="102"/>
      <c r="HS1029" s="102"/>
      <c r="HT1029" s="102"/>
      <c r="HU1029" s="102"/>
      <c r="HV1029" s="102"/>
      <c r="HW1029" s="102"/>
      <c r="HX1029" s="102"/>
      <c r="HY1029" s="102"/>
      <c r="HZ1029" s="102"/>
      <c r="IA1029" s="102"/>
      <c r="IB1029" s="102"/>
      <c r="IC1029" s="102"/>
      <c r="ID1029" s="102"/>
      <c r="IE1029" s="102"/>
      <c r="IF1029" s="102"/>
      <c r="IG1029" s="102"/>
      <c r="IH1029" s="102"/>
    </row>
    <row r="1030" spans="1:242" s="20" customFormat="1">
      <c r="A1030" s="93" t="s">
        <v>1720</v>
      </c>
      <c r="B1030" s="111" t="s">
        <v>1721</v>
      </c>
      <c r="C1030" s="123" t="s">
        <v>35</v>
      </c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6">
        <f t="shared" si="748"/>
        <v>0</v>
      </c>
      <c r="HR1030" s="102"/>
      <c r="HS1030" s="102"/>
      <c r="HT1030" s="102"/>
      <c r="HU1030" s="102"/>
      <c r="HV1030" s="102"/>
      <c r="HW1030" s="102"/>
      <c r="HX1030" s="102"/>
      <c r="HY1030" s="102"/>
      <c r="HZ1030" s="102"/>
      <c r="IA1030" s="102"/>
      <c r="IB1030" s="102"/>
      <c r="IC1030" s="102"/>
      <c r="ID1030" s="102"/>
      <c r="IE1030" s="102"/>
      <c r="IF1030" s="102"/>
      <c r="IG1030" s="102"/>
      <c r="IH1030" s="102"/>
    </row>
    <row r="1031" spans="1:242" s="20" customFormat="1">
      <c r="A1031" s="93" t="s">
        <v>1724</v>
      </c>
      <c r="B1031" s="111" t="s">
        <v>1725</v>
      </c>
      <c r="C1031" s="123" t="s">
        <v>29</v>
      </c>
      <c r="D1031" s="58"/>
      <c r="E1031" s="58">
        <v>-6.34</v>
      </c>
      <c r="F1031" s="58">
        <v>-4.3099999999999996</v>
      </c>
      <c r="G1031" s="58">
        <v>-16.43</v>
      </c>
      <c r="H1031" s="58">
        <v>-3.87</v>
      </c>
      <c r="I1031" s="58"/>
      <c r="J1031" s="58"/>
      <c r="K1031" s="58"/>
      <c r="L1031" s="58"/>
      <c r="M1031" s="58"/>
      <c r="N1031" s="58"/>
      <c r="O1031" s="58"/>
      <c r="P1031" s="56">
        <f t="shared" si="748"/>
        <v>-30.95</v>
      </c>
      <c r="HR1031" s="102"/>
      <c r="HS1031" s="102"/>
      <c r="HT1031" s="102"/>
      <c r="HU1031" s="102"/>
      <c r="HV1031" s="102"/>
      <c r="HW1031" s="102"/>
      <c r="HX1031" s="102"/>
      <c r="HY1031" s="102"/>
      <c r="HZ1031" s="102"/>
      <c r="IA1031" s="102"/>
      <c r="IB1031" s="102"/>
      <c r="IC1031" s="102"/>
      <c r="ID1031" s="102"/>
      <c r="IE1031" s="102"/>
      <c r="IF1031" s="102"/>
      <c r="IG1031" s="102"/>
      <c r="IH1031" s="102"/>
    </row>
    <row r="1032" spans="1:242" s="20" customFormat="1">
      <c r="A1032" s="93" t="s">
        <v>1726</v>
      </c>
      <c r="B1032" s="111" t="s">
        <v>1727</v>
      </c>
      <c r="C1032" s="123" t="s">
        <v>32</v>
      </c>
      <c r="D1032" s="58"/>
      <c r="E1032" s="58">
        <v>-2.64</v>
      </c>
      <c r="F1032" s="58">
        <v>-1.79</v>
      </c>
      <c r="G1032" s="58">
        <v>-6.85</v>
      </c>
      <c r="H1032" s="58">
        <v>-1.61</v>
      </c>
      <c r="I1032" s="58"/>
      <c r="J1032" s="58"/>
      <c r="K1032" s="58"/>
      <c r="L1032" s="58"/>
      <c r="M1032" s="58"/>
      <c r="N1032" s="58"/>
      <c r="O1032" s="58"/>
      <c r="P1032" s="56">
        <f t="shared" si="748"/>
        <v>-12.889999999999999</v>
      </c>
      <c r="HR1032" s="102"/>
      <c r="HS1032" s="102"/>
      <c r="HT1032" s="102"/>
      <c r="HU1032" s="102"/>
      <c r="HV1032" s="102"/>
      <c r="HW1032" s="102"/>
      <c r="HX1032" s="102"/>
      <c r="HY1032" s="102"/>
      <c r="HZ1032" s="102"/>
      <c r="IA1032" s="102"/>
      <c r="IB1032" s="102"/>
      <c r="IC1032" s="102"/>
      <c r="ID1032" s="102"/>
      <c r="IE1032" s="102"/>
      <c r="IF1032" s="102"/>
      <c r="IG1032" s="102"/>
      <c r="IH1032" s="102"/>
    </row>
    <row r="1033" spans="1:242" s="20" customFormat="1">
      <c r="A1033" s="93" t="s">
        <v>1728</v>
      </c>
      <c r="B1033" s="111" t="s">
        <v>1729</v>
      </c>
      <c r="C1033" s="123" t="s">
        <v>35</v>
      </c>
      <c r="D1033" s="58"/>
      <c r="E1033" s="58">
        <v>-1.58</v>
      </c>
      <c r="F1033" s="58">
        <v>-1.07</v>
      </c>
      <c r="G1033" s="58">
        <v>-4.0999999999999996</v>
      </c>
      <c r="H1033" s="58">
        <v>-0.97</v>
      </c>
      <c r="I1033" s="58"/>
      <c r="J1033" s="58"/>
      <c r="K1033" s="58"/>
      <c r="L1033" s="58"/>
      <c r="M1033" s="58"/>
      <c r="N1033" s="58"/>
      <c r="O1033" s="58"/>
      <c r="P1033" s="56">
        <f t="shared" si="748"/>
        <v>-7.72</v>
      </c>
      <c r="HR1033" s="102"/>
      <c r="HS1033" s="102"/>
      <c r="HT1033" s="102"/>
      <c r="HU1033" s="102"/>
      <c r="HV1033" s="102"/>
      <c r="HW1033" s="102"/>
      <c r="HX1033" s="102"/>
      <c r="HY1033" s="102"/>
      <c r="HZ1033" s="102"/>
      <c r="IA1033" s="102"/>
      <c r="IB1033" s="102"/>
      <c r="IC1033" s="102"/>
      <c r="ID1033" s="102"/>
      <c r="IE1033" s="102"/>
      <c r="IF1033" s="102"/>
      <c r="IG1033" s="102"/>
      <c r="IH1033" s="102"/>
    </row>
    <row r="1034" spans="1:242" s="20" customFormat="1">
      <c r="A1034" s="93" t="s">
        <v>1732</v>
      </c>
      <c r="B1034" s="111" t="s">
        <v>2839</v>
      </c>
      <c r="C1034" s="123" t="s">
        <v>29</v>
      </c>
      <c r="D1034" s="58"/>
      <c r="E1034" s="58">
        <v>-18.37</v>
      </c>
      <c r="F1034" s="58">
        <v>-197.38</v>
      </c>
      <c r="G1034" s="58"/>
      <c r="H1034" s="58"/>
      <c r="I1034" s="58"/>
      <c r="J1034" s="58"/>
      <c r="K1034" s="58"/>
      <c r="L1034" s="58"/>
      <c r="M1034" s="58"/>
      <c r="N1034" s="58"/>
      <c r="O1034" s="58"/>
      <c r="P1034" s="56">
        <f t="shared" si="748"/>
        <v>-215.75</v>
      </c>
      <c r="HR1034" s="102"/>
      <c r="HS1034" s="102"/>
      <c r="HT1034" s="102"/>
      <c r="HU1034" s="102"/>
      <c r="HV1034" s="102"/>
      <c r="HW1034" s="102"/>
      <c r="HX1034" s="102"/>
      <c r="HY1034" s="102"/>
      <c r="HZ1034" s="102"/>
      <c r="IA1034" s="102"/>
      <c r="IB1034" s="102"/>
      <c r="IC1034" s="102"/>
      <c r="ID1034" s="102"/>
      <c r="IE1034" s="102"/>
      <c r="IF1034" s="102"/>
      <c r="IG1034" s="102"/>
      <c r="IH1034" s="102"/>
    </row>
    <row r="1035" spans="1:242" s="20" customFormat="1">
      <c r="A1035" s="93" t="s">
        <v>1734</v>
      </c>
      <c r="B1035" s="111" t="s">
        <v>1735</v>
      </c>
      <c r="C1035" s="123" t="s">
        <v>32</v>
      </c>
      <c r="D1035" s="58"/>
      <c r="E1035" s="58">
        <v>-7.65</v>
      </c>
      <c r="F1035" s="58">
        <v>-82.24</v>
      </c>
      <c r="G1035" s="58"/>
      <c r="H1035" s="58"/>
      <c r="I1035" s="58"/>
      <c r="J1035" s="58"/>
      <c r="K1035" s="58"/>
      <c r="L1035" s="58"/>
      <c r="M1035" s="58"/>
      <c r="N1035" s="58"/>
      <c r="O1035" s="58"/>
      <c r="P1035" s="56">
        <f t="shared" si="748"/>
        <v>-89.89</v>
      </c>
      <c r="HR1035" s="102"/>
      <c r="HS1035" s="102"/>
      <c r="HT1035" s="102"/>
      <c r="HU1035" s="102"/>
      <c r="HV1035" s="102"/>
      <c r="HW1035" s="102"/>
      <c r="HX1035" s="102"/>
      <c r="HY1035" s="102"/>
      <c r="HZ1035" s="102"/>
      <c r="IA1035" s="102"/>
      <c r="IB1035" s="102"/>
      <c r="IC1035" s="102"/>
      <c r="ID1035" s="102"/>
      <c r="IE1035" s="102"/>
      <c r="IF1035" s="102"/>
      <c r="IG1035" s="102"/>
      <c r="IH1035" s="102"/>
    </row>
    <row r="1036" spans="1:242" s="20" customFormat="1">
      <c r="A1036" s="93" t="s">
        <v>1736</v>
      </c>
      <c r="B1036" s="111" t="s">
        <v>1737</v>
      </c>
      <c r="C1036" s="123" t="s">
        <v>35</v>
      </c>
      <c r="D1036" s="58"/>
      <c r="E1036" s="58">
        <v>-4.59</v>
      </c>
      <c r="F1036" s="58">
        <v>-49.34</v>
      </c>
      <c r="G1036" s="58"/>
      <c r="H1036" s="58"/>
      <c r="I1036" s="58"/>
      <c r="J1036" s="58"/>
      <c r="K1036" s="58"/>
      <c r="L1036" s="58"/>
      <c r="M1036" s="58"/>
      <c r="N1036" s="58"/>
      <c r="O1036" s="58"/>
      <c r="P1036" s="56">
        <f t="shared" si="748"/>
        <v>-53.930000000000007</v>
      </c>
      <c r="HR1036" s="102"/>
      <c r="HS1036" s="102"/>
      <c r="HT1036" s="102"/>
      <c r="HU1036" s="102"/>
      <c r="HV1036" s="102"/>
      <c r="HW1036" s="102"/>
      <c r="HX1036" s="102"/>
      <c r="HY1036" s="102"/>
      <c r="HZ1036" s="102"/>
      <c r="IA1036" s="102"/>
      <c r="IB1036" s="102"/>
      <c r="IC1036" s="102"/>
      <c r="ID1036" s="102"/>
      <c r="IE1036" s="102"/>
      <c r="IF1036" s="102"/>
      <c r="IG1036" s="102"/>
      <c r="IH1036" s="102"/>
    </row>
    <row r="1037" spans="1:242" s="20" customFormat="1">
      <c r="A1037" s="93" t="s">
        <v>1740</v>
      </c>
      <c r="B1037" s="111" t="s">
        <v>2840</v>
      </c>
      <c r="C1037" s="123" t="s">
        <v>29</v>
      </c>
      <c r="D1037" s="58">
        <v>-725.61</v>
      </c>
      <c r="E1037" s="58">
        <v>-1429.42</v>
      </c>
      <c r="F1037" s="58">
        <v>-1755.4</v>
      </c>
      <c r="G1037" s="58">
        <v>-678.55</v>
      </c>
      <c r="H1037" s="58">
        <v>-13892.99</v>
      </c>
      <c r="I1037" s="58"/>
      <c r="J1037" s="58"/>
      <c r="K1037" s="58"/>
      <c r="L1037" s="58"/>
      <c r="M1037" s="58"/>
      <c r="N1037" s="58"/>
      <c r="O1037" s="58"/>
      <c r="P1037" s="56">
        <f t="shared" si="748"/>
        <v>-18481.97</v>
      </c>
      <c r="HR1037" s="102"/>
      <c r="HS1037" s="102"/>
      <c r="HT1037" s="102"/>
      <c r="HU1037" s="102"/>
      <c r="HV1037" s="102"/>
      <c r="HW1037" s="102"/>
      <c r="HX1037" s="102"/>
      <c r="HY1037" s="102"/>
      <c r="HZ1037" s="102"/>
      <c r="IA1037" s="102"/>
      <c r="IB1037" s="102"/>
      <c r="IC1037" s="102"/>
      <c r="ID1037" s="102"/>
      <c r="IE1037" s="102"/>
      <c r="IF1037" s="102"/>
      <c r="IG1037" s="102"/>
      <c r="IH1037" s="102"/>
    </row>
    <row r="1038" spans="1:242" s="20" customFormat="1">
      <c r="A1038" s="93" t="s">
        <v>1742</v>
      </c>
      <c r="B1038" s="111" t="s">
        <v>1743</v>
      </c>
      <c r="C1038" s="123" t="s">
        <v>32</v>
      </c>
      <c r="D1038" s="58">
        <v>-302.55</v>
      </c>
      <c r="E1038" s="58">
        <v>-595.91</v>
      </c>
      <c r="F1038" s="58">
        <v>-732.05</v>
      </c>
      <c r="G1038" s="58">
        <v>-282.89999999999998</v>
      </c>
      <c r="H1038" s="58">
        <v>-5789.23</v>
      </c>
      <c r="I1038" s="58"/>
      <c r="J1038" s="58"/>
      <c r="K1038" s="58"/>
      <c r="L1038" s="58"/>
      <c r="M1038" s="58"/>
      <c r="N1038" s="58"/>
      <c r="O1038" s="58"/>
      <c r="P1038" s="56">
        <f t="shared" si="748"/>
        <v>-7702.6399999999994</v>
      </c>
      <c r="HR1038" s="102"/>
      <c r="HS1038" s="102"/>
      <c r="HT1038" s="102"/>
      <c r="HU1038" s="102"/>
      <c r="HV1038" s="102"/>
      <c r="HW1038" s="102"/>
      <c r="HX1038" s="102"/>
      <c r="HY1038" s="102"/>
      <c r="HZ1038" s="102"/>
      <c r="IA1038" s="102"/>
      <c r="IB1038" s="102"/>
      <c r="IC1038" s="102"/>
      <c r="ID1038" s="102"/>
      <c r="IE1038" s="102"/>
      <c r="IF1038" s="102"/>
      <c r="IG1038" s="102"/>
      <c r="IH1038" s="102"/>
    </row>
    <row r="1039" spans="1:242" s="20" customFormat="1">
      <c r="A1039" s="93" t="s">
        <v>1744</v>
      </c>
      <c r="B1039" s="111" t="s">
        <v>1745</v>
      </c>
      <c r="C1039" s="123" t="s">
        <v>35</v>
      </c>
      <c r="D1039" s="58">
        <v>-181.13</v>
      </c>
      <c r="E1039" s="58">
        <v>-356.84</v>
      </c>
      <c r="F1039" s="58">
        <v>-437.88</v>
      </c>
      <c r="G1039" s="58">
        <v>-169.35</v>
      </c>
      <c r="H1039" s="58">
        <v>-3472.49</v>
      </c>
      <c r="I1039" s="58"/>
      <c r="J1039" s="58"/>
      <c r="K1039" s="58"/>
      <c r="L1039" s="58"/>
      <c r="M1039" s="58"/>
      <c r="N1039" s="58"/>
      <c r="O1039" s="58"/>
      <c r="P1039" s="56">
        <f t="shared" si="748"/>
        <v>-4617.6899999999996</v>
      </c>
      <c r="HR1039" s="102"/>
      <c r="HS1039" s="102"/>
      <c r="HT1039" s="102"/>
      <c r="HU1039" s="102"/>
      <c r="HV1039" s="102"/>
      <c r="HW1039" s="102"/>
      <c r="HX1039" s="102"/>
      <c r="HY1039" s="102"/>
      <c r="HZ1039" s="102"/>
      <c r="IA1039" s="102"/>
      <c r="IB1039" s="102"/>
      <c r="IC1039" s="102"/>
      <c r="ID1039" s="102"/>
      <c r="IE1039" s="102"/>
      <c r="IF1039" s="102"/>
      <c r="IG1039" s="102"/>
      <c r="IH1039" s="102"/>
    </row>
    <row r="1040" spans="1:242" s="20" customFormat="1">
      <c r="A1040" s="93" t="s">
        <v>1784</v>
      </c>
      <c r="B1040" s="111" t="s">
        <v>124</v>
      </c>
      <c r="C1040" s="123" t="s">
        <v>123</v>
      </c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6">
        <f t="shared" si="748"/>
        <v>0</v>
      </c>
      <c r="HR1040" s="102"/>
      <c r="HS1040" s="102"/>
      <c r="HT1040" s="102"/>
      <c r="HU1040" s="102"/>
      <c r="HV1040" s="102"/>
      <c r="HW1040" s="102"/>
      <c r="HX1040" s="102"/>
      <c r="HY1040" s="102"/>
      <c r="HZ1040" s="102"/>
      <c r="IA1040" s="102"/>
      <c r="IB1040" s="102"/>
      <c r="IC1040" s="102"/>
      <c r="ID1040" s="102"/>
      <c r="IE1040" s="102"/>
      <c r="IF1040" s="102"/>
      <c r="IG1040" s="102"/>
      <c r="IH1040" s="102"/>
    </row>
    <row r="1041" spans="1:242" s="20" customFormat="1">
      <c r="A1041" s="93" t="s">
        <v>1788</v>
      </c>
      <c r="B1041" s="111" t="s">
        <v>124</v>
      </c>
      <c r="C1041" s="123" t="s">
        <v>123</v>
      </c>
      <c r="D1041" s="58"/>
      <c r="E1041" s="58"/>
      <c r="F1041" s="58"/>
      <c r="G1041" s="58"/>
      <c r="H1041" s="58">
        <v>-211.93</v>
      </c>
      <c r="I1041" s="58"/>
      <c r="J1041" s="58"/>
      <c r="K1041" s="58"/>
      <c r="L1041" s="58"/>
      <c r="M1041" s="58"/>
      <c r="N1041" s="58"/>
      <c r="O1041" s="58"/>
      <c r="P1041" s="56">
        <f t="shared" si="748"/>
        <v>-211.93</v>
      </c>
      <c r="HR1041" s="102"/>
      <c r="HS1041" s="102"/>
      <c r="HT1041" s="102"/>
      <c r="HU1041" s="102"/>
      <c r="HV1041" s="102"/>
      <c r="HW1041" s="102"/>
      <c r="HX1041" s="102"/>
      <c r="HY1041" s="102"/>
      <c r="HZ1041" s="102"/>
      <c r="IA1041" s="102"/>
      <c r="IB1041" s="102"/>
      <c r="IC1041" s="102"/>
      <c r="ID1041" s="102"/>
      <c r="IE1041" s="102"/>
      <c r="IF1041" s="102"/>
      <c r="IG1041" s="102"/>
      <c r="IH1041" s="102"/>
    </row>
    <row r="1042" spans="1:242" s="20" customFormat="1">
      <c r="A1042" s="93" t="s">
        <v>1790</v>
      </c>
      <c r="B1042" s="111" t="s">
        <v>124</v>
      </c>
      <c r="C1042" s="123" t="s">
        <v>123</v>
      </c>
      <c r="D1042" s="58">
        <v>-683.91</v>
      </c>
      <c r="E1042" s="58">
        <v>-192.53</v>
      </c>
      <c r="F1042" s="58">
        <v>-205.04</v>
      </c>
      <c r="G1042" s="58">
        <v>-163.02000000000001</v>
      </c>
      <c r="H1042" s="58">
        <v>-351.72</v>
      </c>
      <c r="I1042" s="58"/>
      <c r="J1042" s="58"/>
      <c r="K1042" s="58"/>
      <c r="L1042" s="58"/>
      <c r="M1042" s="58"/>
      <c r="N1042" s="58"/>
      <c r="O1042" s="58"/>
      <c r="P1042" s="56">
        <f t="shared" si="748"/>
        <v>-1596.22</v>
      </c>
      <c r="HR1042" s="102"/>
      <c r="HS1042" s="102"/>
      <c r="HT1042" s="102"/>
      <c r="HU1042" s="102"/>
      <c r="HV1042" s="102"/>
      <c r="HW1042" s="102"/>
      <c r="HX1042" s="102"/>
      <c r="HY1042" s="102"/>
      <c r="HZ1042" s="102"/>
      <c r="IA1042" s="102"/>
      <c r="IB1042" s="102"/>
      <c r="IC1042" s="102"/>
      <c r="ID1042" s="102"/>
      <c r="IE1042" s="102"/>
      <c r="IF1042" s="102"/>
      <c r="IG1042" s="102"/>
      <c r="IH1042" s="102"/>
    </row>
    <row r="1043" spans="1:242" s="20" customFormat="1" ht="18">
      <c r="A1043" s="93" t="s">
        <v>1808</v>
      </c>
      <c r="B1043" s="111" t="s">
        <v>1537</v>
      </c>
      <c r="C1043" s="123" t="s">
        <v>29</v>
      </c>
      <c r="D1043" s="58">
        <v>-1.1100000000000001</v>
      </c>
      <c r="E1043" s="58">
        <v>-6.2</v>
      </c>
      <c r="F1043" s="58">
        <v>-4.7</v>
      </c>
      <c r="G1043" s="58">
        <v>-4.7</v>
      </c>
      <c r="H1043" s="58">
        <v>-1.9</v>
      </c>
      <c r="I1043" s="58"/>
      <c r="J1043" s="58"/>
      <c r="K1043" s="58"/>
      <c r="L1043" s="58"/>
      <c r="M1043" s="58"/>
      <c r="N1043" s="58"/>
      <c r="O1043" s="58"/>
      <c r="P1043" s="56">
        <f t="shared" si="748"/>
        <v>-18.61</v>
      </c>
      <c r="HR1043" s="102"/>
      <c r="HS1043" s="102"/>
      <c r="HT1043" s="102"/>
      <c r="HU1043" s="102"/>
      <c r="HV1043" s="102"/>
      <c r="HW1043" s="102"/>
      <c r="HX1043" s="102"/>
      <c r="HY1043" s="102"/>
      <c r="HZ1043" s="102"/>
      <c r="IA1043" s="102"/>
      <c r="IB1043" s="102"/>
      <c r="IC1043" s="102"/>
      <c r="ID1043" s="102"/>
      <c r="IE1043" s="102"/>
      <c r="IF1043" s="102"/>
      <c r="IG1043" s="102"/>
      <c r="IH1043" s="102"/>
    </row>
    <row r="1044" spans="1:242" s="20" customFormat="1">
      <c r="A1044" s="93" t="s">
        <v>1809</v>
      </c>
      <c r="B1044" s="111" t="s">
        <v>131</v>
      </c>
      <c r="C1044" s="123" t="s">
        <v>29</v>
      </c>
      <c r="D1044" s="58"/>
      <c r="E1044" s="58">
        <v>-1.04</v>
      </c>
      <c r="F1044" s="58">
        <v>-0.76</v>
      </c>
      <c r="G1044" s="58">
        <v>-7.34</v>
      </c>
      <c r="H1044" s="58">
        <v>-1.1499999999999999</v>
      </c>
      <c r="I1044" s="58"/>
      <c r="J1044" s="58"/>
      <c r="K1044" s="58"/>
      <c r="L1044" s="58"/>
      <c r="M1044" s="58"/>
      <c r="N1044" s="58"/>
      <c r="O1044" s="58"/>
      <c r="P1044" s="56">
        <f t="shared" si="748"/>
        <v>-10.290000000000001</v>
      </c>
      <c r="HR1044" s="102"/>
      <c r="HS1044" s="102"/>
      <c r="HT1044" s="102"/>
      <c r="HU1044" s="102"/>
      <c r="HV1044" s="102"/>
      <c r="HW1044" s="102"/>
      <c r="HX1044" s="102"/>
      <c r="HY1044" s="102"/>
      <c r="HZ1044" s="102"/>
      <c r="IA1044" s="102"/>
      <c r="IB1044" s="102"/>
      <c r="IC1044" s="102"/>
      <c r="ID1044" s="102"/>
      <c r="IE1044" s="102"/>
      <c r="IF1044" s="102"/>
      <c r="IG1044" s="102"/>
      <c r="IH1044" s="102"/>
    </row>
    <row r="1045" spans="1:242" s="20" customFormat="1" ht="18">
      <c r="A1045" s="93" t="s">
        <v>1818</v>
      </c>
      <c r="B1045" s="111" t="s">
        <v>1537</v>
      </c>
      <c r="C1045" s="123" t="s">
        <v>29</v>
      </c>
      <c r="D1045" s="58"/>
      <c r="E1045" s="58">
        <v>-477.94</v>
      </c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6">
        <f t="shared" si="748"/>
        <v>-477.94</v>
      </c>
      <c r="HR1045" s="102"/>
      <c r="HS1045" s="102"/>
      <c r="HT1045" s="102"/>
      <c r="HU1045" s="102"/>
      <c r="HV1045" s="102"/>
      <c r="HW1045" s="102"/>
      <c r="HX1045" s="102"/>
      <c r="HY1045" s="102"/>
      <c r="HZ1045" s="102"/>
      <c r="IA1045" s="102"/>
      <c r="IB1045" s="102"/>
      <c r="IC1045" s="102"/>
      <c r="ID1045" s="102"/>
      <c r="IE1045" s="102"/>
      <c r="IF1045" s="102"/>
      <c r="IG1045" s="102"/>
      <c r="IH1045" s="102"/>
    </row>
    <row r="1046" spans="1:242" s="20" customFormat="1">
      <c r="A1046" s="93" t="s">
        <v>1813</v>
      </c>
      <c r="B1046" s="111" t="s">
        <v>142</v>
      </c>
      <c r="C1046" s="123" t="s">
        <v>29</v>
      </c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6">
        <f t="shared" si="748"/>
        <v>0</v>
      </c>
      <c r="HR1046" s="102"/>
      <c r="HS1046" s="102"/>
      <c r="HT1046" s="102"/>
      <c r="HU1046" s="102"/>
      <c r="HV1046" s="102"/>
      <c r="HW1046" s="102"/>
      <c r="HX1046" s="102"/>
      <c r="HY1046" s="102"/>
      <c r="HZ1046" s="102"/>
      <c r="IA1046" s="102"/>
      <c r="IB1046" s="102"/>
      <c r="IC1046" s="102"/>
      <c r="ID1046" s="102"/>
      <c r="IE1046" s="102"/>
      <c r="IF1046" s="102"/>
      <c r="IG1046" s="102"/>
      <c r="IH1046" s="102"/>
    </row>
    <row r="1047" spans="1:242" s="20" customFormat="1" ht="18">
      <c r="A1047" s="93" t="s">
        <v>1827</v>
      </c>
      <c r="B1047" s="111" t="s">
        <v>2959</v>
      </c>
      <c r="C1047" s="123" t="s">
        <v>126</v>
      </c>
      <c r="D1047" s="58"/>
      <c r="E1047" s="58"/>
      <c r="F1047" s="58">
        <v>-66.19</v>
      </c>
      <c r="G1047" s="58"/>
      <c r="H1047" s="58"/>
      <c r="I1047" s="58"/>
      <c r="J1047" s="58"/>
      <c r="K1047" s="58"/>
      <c r="L1047" s="58"/>
      <c r="M1047" s="58"/>
      <c r="N1047" s="58"/>
      <c r="O1047" s="58"/>
      <c r="P1047" s="56">
        <f t="shared" si="748"/>
        <v>-66.19</v>
      </c>
      <c r="HR1047" s="102"/>
      <c r="HS1047" s="102"/>
      <c r="HT1047" s="102"/>
      <c r="HU1047" s="102"/>
      <c r="HV1047" s="102"/>
      <c r="HW1047" s="102"/>
      <c r="HX1047" s="102"/>
      <c r="HY1047" s="102"/>
      <c r="HZ1047" s="102"/>
      <c r="IA1047" s="102"/>
      <c r="IB1047" s="102"/>
      <c r="IC1047" s="102"/>
      <c r="ID1047" s="102"/>
      <c r="IE1047" s="102"/>
      <c r="IF1047" s="102"/>
      <c r="IG1047" s="102"/>
      <c r="IH1047" s="102"/>
    </row>
    <row r="1048" spans="1:242" s="20" customFormat="1" ht="18">
      <c r="A1048" s="93" t="s">
        <v>1828</v>
      </c>
      <c r="B1048" s="111" t="s">
        <v>1537</v>
      </c>
      <c r="C1048" s="123" t="s">
        <v>29</v>
      </c>
      <c r="D1048" s="58">
        <v>-2744.08</v>
      </c>
      <c r="E1048" s="58">
        <v>-2800.28</v>
      </c>
      <c r="F1048" s="58">
        <v>-3536.02</v>
      </c>
      <c r="G1048" s="58">
        <v>-2617.34</v>
      </c>
      <c r="H1048" s="58">
        <v>-1396.93</v>
      </c>
      <c r="I1048" s="58"/>
      <c r="J1048" s="58"/>
      <c r="K1048" s="58"/>
      <c r="L1048" s="58"/>
      <c r="M1048" s="58"/>
      <c r="N1048" s="58"/>
      <c r="O1048" s="58"/>
      <c r="P1048" s="56">
        <f t="shared" si="748"/>
        <v>-13094.650000000001</v>
      </c>
      <c r="HR1048" s="102"/>
      <c r="HS1048" s="102"/>
      <c r="HT1048" s="102"/>
      <c r="HU1048" s="102"/>
      <c r="HV1048" s="102"/>
      <c r="HW1048" s="102"/>
      <c r="HX1048" s="102"/>
      <c r="HY1048" s="102"/>
      <c r="HZ1048" s="102"/>
      <c r="IA1048" s="102"/>
      <c r="IB1048" s="102"/>
      <c r="IC1048" s="102"/>
      <c r="ID1048" s="102"/>
      <c r="IE1048" s="102"/>
      <c r="IF1048" s="102"/>
      <c r="IG1048" s="102"/>
      <c r="IH1048" s="102"/>
    </row>
    <row r="1049" spans="1:242" s="20" customFormat="1">
      <c r="A1049" s="93" t="s">
        <v>1829</v>
      </c>
      <c r="B1049" s="111" t="s">
        <v>131</v>
      </c>
      <c r="C1049" s="123" t="s">
        <v>29</v>
      </c>
      <c r="D1049" s="58">
        <v>-4.41</v>
      </c>
      <c r="E1049" s="58">
        <v>-46.94</v>
      </c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6">
        <f t="shared" si="748"/>
        <v>-51.349999999999994</v>
      </c>
      <c r="HR1049" s="102"/>
      <c r="HS1049" s="102"/>
      <c r="HT1049" s="102"/>
      <c r="HU1049" s="102"/>
      <c r="HV1049" s="102"/>
      <c r="HW1049" s="102"/>
      <c r="HX1049" s="102"/>
      <c r="HY1049" s="102"/>
      <c r="HZ1049" s="102"/>
      <c r="IA1049" s="102"/>
      <c r="IB1049" s="102"/>
      <c r="IC1049" s="102"/>
      <c r="ID1049" s="102"/>
      <c r="IE1049" s="102"/>
      <c r="IF1049" s="102"/>
      <c r="IG1049" s="102"/>
      <c r="IH1049" s="102"/>
    </row>
    <row r="1050" spans="1:242" s="20" customFormat="1">
      <c r="A1050" s="93" t="s">
        <v>1830</v>
      </c>
      <c r="B1050" s="111" t="s">
        <v>133</v>
      </c>
      <c r="C1050" s="123" t="s">
        <v>29</v>
      </c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6">
        <f t="shared" si="748"/>
        <v>0</v>
      </c>
      <c r="HR1050" s="102"/>
      <c r="HS1050" s="102"/>
      <c r="HT1050" s="102"/>
      <c r="HU1050" s="102"/>
      <c r="HV1050" s="102"/>
      <c r="HW1050" s="102"/>
      <c r="HX1050" s="102"/>
      <c r="HY1050" s="102"/>
      <c r="HZ1050" s="102"/>
      <c r="IA1050" s="102"/>
      <c r="IB1050" s="102"/>
      <c r="IC1050" s="102"/>
      <c r="ID1050" s="102"/>
      <c r="IE1050" s="102"/>
      <c r="IF1050" s="102"/>
      <c r="IG1050" s="102"/>
      <c r="IH1050" s="102"/>
    </row>
    <row r="1051" spans="1:242" s="167" customFormat="1" ht="11.25">
      <c r="A1051" s="93" t="s">
        <v>1831</v>
      </c>
      <c r="B1051" s="111" t="s">
        <v>135</v>
      </c>
      <c r="C1051" s="123" t="s">
        <v>29</v>
      </c>
      <c r="D1051" s="58"/>
      <c r="E1051" s="58">
        <v>-335.93</v>
      </c>
      <c r="F1051" s="58"/>
      <c r="G1051" s="58">
        <v>-36.450000000000003</v>
      </c>
      <c r="H1051" s="58">
        <v>-0.69</v>
      </c>
      <c r="I1051" s="118"/>
      <c r="J1051" s="118"/>
      <c r="K1051" s="118"/>
      <c r="L1051" s="118"/>
      <c r="M1051" s="118"/>
      <c r="N1051" s="118"/>
      <c r="O1051" s="118"/>
      <c r="P1051" s="56">
        <f t="shared" ref="P1051:P1114" si="750">SUM(D1051:O1051)</f>
        <v>-373.07</v>
      </c>
      <c r="HR1051" s="168"/>
      <c r="HS1051" s="168"/>
      <c r="HT1051" s="168"/>
      <c r="HU1051" s="168"/>
      <c r="HV1051" s="168"/>
      <c r="HW1051" s="168"/>
      <c r="HX1051" s="168"/>
      <c r="HY1051" s="168"/>
      <c r="HZ1051" s="168"/>
      <c r="IA1051" s="168"/>
      <c r="IB1051" s="168"/>
      <c r="IC1051" s="168"/>
      <c r="ID1051" s="168"/>
      <c r="IE1051" s="168"/>
      <c r="IF1051" s="168"/>
      <c r="IG1051" s="168"/>
      <c r="IH1051" s="168"/>
    </row>
    <row r="1052" spans="1:242" s="20" customFormat="1">
      <c r="A1052" s="93" t="s">
        <v>1833</v>
      </c>
      <c r="B1052" s="111" t="s">
        <v>142</v>
      </c>
      <c r="C1052" s="123" t="s">
        <v>29</v>
      </c>
      <c r="D1052" s="58">
        <v>-135.59</v>
      </c>
      <c r="E1052" s="58">
        <v>-1286.1400000000001</v>
      </c>
      <c r="F1052" s="58">
        <v>-50.05</v>
      </c>
      <c r="G1052" s="58">
        <v>-70.02</v>
      </c>
      <c r="H1052" s="58">
        <v>-11.51</v>
      </c>
      <c r="I1052" s="58"/>
      <c r="J1052" s="58"/>
      <c r="K1052" s="58"/>
      <c r="L1052" s="58"/>
      <c r="M1052" s="58"/>
      <c r="N1052" s="58"/>
      <c r="O1052" s="58"/>
      <c r="P1052" s="56">
        <f t="shared" si="750"/>
        <v>-1553.31</v>
      </c>
      <c r="HR1052" s="102"/>
      <c r="HS1052" s="102"/>
      <c r="HT1052" s="102"/>
      <c r="HU1052" s="102"/>
      <c r="HV1052" s="102"/>
      <c r="HW1052" s="102"/>
      <c r="HX1052" s="102"/>
      <c r="HY1052" s="102"/>
      <c r="HZ1052" s="102"/>
      <c r="IA1052" s="102"/>
      <c r="IB1052" s="102"/>
      <c r="IC1052" s="102"/>
      <c r="ID1052" s="102"/>
      <c r="IE1052" s="102"/>
      <c r="IF1052" s="102"/>
      <c r="IG1052" s="102"/>
      <c r="IH1052" s="102"/>
    </row>
    <row r="1053" spans="1:242" s="20" customFormat="1">
      <c r="A1053" s="93" t="s">
        <v>1834</v>
      </c>
      <c r="B1053" s="111" t="s">
        <v>1804</v>
      </c>
      <c r="C1053" s="123" t="s">
        <v>29</v>
      </c>
      <c r="D1053" s="58"/>
      <c r="E1053" s="58"/>
      <c r="F1053" s="58">
        <v>-34.81</v>
      </c>
      <c r="G1053" s="58"/>
      <c r="H1053" s="58"/>
      <c r="I1053" s="58"/>
      <c r="J1053" s="58"/>
      <c r="K1053" s="58"/>
      <c r="L1053" s="58"/>
      <c r="M1053" s="58"/>
      <c r="N1053" s="58"/>
      <c r="O1053" s="58"/>
      <c r="P1053" s="56">
        <f t="shared" si="750"/>
        <v>-34.81</v>
      </c>
      <c r="HR1053" s="102"/>
      <c r="HS1053" s="102"/>
      <c r="HT1053" s="102"/>
      <c r="HU1053" s="102"/>
      <c r="HV1053" s="102"/>
      <c r="HW1053" s="102"/>
      <c r="HX1053" s="102"/>
      <c r="HY1053" s="102"/>
      <c r="HZ1053" s="102"/>
      <c r="IA1053" s="102"/>
      <c r="IB1053" s="102"/>
      <c r="IC1053" s="102"/>
      <c r="ID1053" s="102"/>
      <c r="IE1053" s="102"/>
      <c r="IF1053" s="102"/>
      <c r="IG1053" s="102"/>
      <c r="IH1053" s="102"/>
    </row>
    <row r="1054" spans="1:242" s="20" customFormat="1">
      <c r="A1054" s="93" t="s">
        <v>2858</v>
      </c>
      <c r="B1054" s="111" t="s">
        <v>2859</v>
      </c>
      <c r="C1054" s="123" t="s">
        <v>126</v>
      </c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6">
        <f t="shared" si="750"/>
        <v>0</v>
      </c>
      <c r="HR1054" s="102"/>
      <c r="HS1054" s="102"/>
      <c r="HT1054" s="102"/>
      <c r="HU1054" s="102"/>
      <c r="HV1054" s="102"/>
      <c r="HW1054" s="102"/>
      <c r="HX1054" s="102"/>
      <c r="HY1054" s="102"/>
      <c r="HZ1054" s="102"/>
      <c r="IA1054" s="102"/>
      <c r="IB1054" s="102"/>
      <c r="IC1054" s="102"/>
      <c r="ID1054" s="102"/>
      <c r="IE1054" s="102"/>
      <c r="IF1054" s="102"/>
      <c r="IG1054" s="102"/>
      <c r="IH1054" s="102"/>
    </row>
    <row r="1055" spans="1:242" s="20" customFormat="1">
      <c r="A1055" s="93" t="s">
        <v>1748</v>
      </c>
      <c r="B1055" s="111" t="s">
        <v>151</v>
      </c>
      <c r="C1055" s="123" t="s">
        <v>29</v>
      </c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6">
        <f t="shared" si="750"/>
        <v>0</v>
      </c>
      <c r="HR1055" s="102"/>
      <c r="HS1055" s="102"/>
      <c r="HT1055" s="102"/>
      <c r="HU1055" s="102"/>
      <c r="HV1055" s="102"/>
      <c r="HW1055" s="102"/>
      <c r="HX1055" s="102"/>
      <c r="HY1055" s="102"/>
      <c r="HZ1055" s="102"/>
      <c r="IA1055" s="102"/>
      <c r="IB1055" s="102"/>
      <c r="IC1055" s="102"/>
      <c r="ID1055" s="102"/>
      <c r="IE1055" s="102"/>
      <c r="IF1055" s="102"/>
      <c r="IG1055" s="102"/>
      <c r="IH1055" s="102"/>
    </row>
    <row r="1056" spans="1:242" s="20" customFormat="1">
      <c r="A1056" s="93" t="s">
        <v>3138</v>
      </c>
      <c r="B1056" s="111" t="s">
        <v>153</v>
      </c>
      <c r="C1056" s="123" t="s">
        <v>29</v>
      </c>
      <c r="D1056" s="58">
        <v>-15.96</v>
      </c>
      <c r="E1056" s="58">
        <v>-6.15</v>
      </c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6">
        <f t="shared" si="750"/>
        <v>-22.11</v>
      </c>
      <c r="HR1056" s="102"/>
      <c r="HS1056" s="102"/>
      <c r="HT1056" s="102"/>
      <c r="HU1056" s="102"/>
      <c r="HV1056" s="102"/>
      <c r="HW1056" s="102"/>
      <c r="HX1056" s="102"/>
      <c r="HY1056" s="102"/>
      <c r="HZ1056" s="102"/>
      <c r="IA1056" s="102"/>
      <c r="IB1056" s="102"/>
      <c r="IC1056" s="102"/>
      <c r="ID1056" s="102"/>
      <c r="IE1056" s="102"/>
      <c r="IF1056" s="102"/>
      <c r="IG1056" s="102"/>
      <c r="IH1056" s="102"/>
    </row>
    <row r="1057" spans="1:242" s="20" customFormat="1">
      <c r="A1057" s="93" t="s">
        <v>1751</v>
      </c>
      <c r="B1057" s="111" t="s">
        <v>1752</v>
      </c>
      <c r="C1057" s="123" t="s">
        <v>29</v>
      </c>
      <c r="D1057" s="58">
        <v>-4.05</v>
      </c>
      <c r="E1057" s="58">
        <v>-33.979999999999997</v>
      </c>
      <c r="F1057" s="58">
        <v>-58.73</v>
      </c>
      <c r="G1057" s="58">
        <v>-20.100000000000001</v>
      </c>
      <c r="H1057" s="58">
        <v>-33.200000000000003</v>
      </c>
      <c r="I1057" s="58"/>
      <c r="J1057" s="58"/>
      <c r="K1057" s="58"/>
      <c r="L1057" s="58"/>
      <c r="M1057" s="58"/>
      <c r="N1057" s="58"/>
      <c r="O1057" s="58"/>
      <c r="P1057" s="56">
        <f t="shared" si="750"/>
        <v>-150.06</v>
      </c>
      <c r="HR1057" s="102"/>
      <c r="HS1057" s="102"/>
      <c r="HT1057" s="102"/>
      <c r="HU1057" s="102"/>
      <c r="HV1057" s="102"/>
      <c r="HW1057" s="102"/>
      <c r="HX1057" s="102"/>
      <c r="HY1057" s="102"/>
      <c r="HZ1057" s="102"/>
      <c r="IA1057" s="102"/>
      <c r="IB1057" s="102"/>
      <c r="IC1057" s="102"/>
      <c r="ID1057" s="102"/>
      <c r="IE1057" s="102"/>
      <c r="IF1057" s="102"/>
      <c r="IG1057" s="102"/>
      <c r="IH1057" s="102"/>
    </row>
    <row r="1058" spans="1:242" s="20" customFormat="1" ht="12.75" customHeight="1">
      <c r="A1058" s="93" t="s">
        <v>3146</v>
      </c>
      <c r="B1058" s="111" t="s">
        <v>1754</v>
      </c>
      <c r="C1058" s="123" t="s">
        <v>29</v>
      </c>
      <c r="D1058" s="58">
        <v>-37.5</v>
      </c>
      <c r="E1058" s="58">
        <v>-179.94</v>
      </c>
      <c r="F1058" s="58">
        <v>-203.93</v>
      </c>
      <c r="G1058" s="58">
        <v>-1834.7</v>
      </c>
      <c r="H1058" s="58">
        <v>-258.68</v>
      </c>
      <c r="I1058" s="58"/>
      <c r="J1058" s="58"/>
      <c r="K1058" s="58"/>
      <c r="L1058" s="58"/>
      <c r="M1058" s="58"/>
      <c r="N1058" s="58"/>
      <c r="O1058" s="58"/>
      <c r="P1058" s="56">
        <f t="shared" si="750"/>
        <v>-2514.75</v>
      </c>
      <c r="HR1058" s="102"/>
      <c r="HS1058" s="102"/>
      <c r="HT1058" s="102"/>
      <c r="HU1058" s="102"/>
      <c r="HV1058" s="102"/>
      <c r="HW1058" s="102"/>
      <c r="HX1058" s="102"/>
      <c r="HY1058" s="102"/>
      <c r="HZ1058" s="102"/>
      <c r="IA1058" s="102"/>
      <c r="IB1058" s="102"/>
      <c r="IC1058" s="102"/>
      <c r="ID1058" s="102"/>
      <c r="IE1058" s="102"/>
      <c r="IF1058" s="102"/>
      <c r="IG1058" s="102"/>
      <c r="IH1058" s="102"/>
    </row>
    <row r="1059" spans="1:242" s="20" customFormat="1" ht="15.75" customHeight="1">
      <c r="A1059" s="93" t="s">
        <v>3147</v>
      </c>
      <c r="B1059" s="111" t="s">
        <v>1756</v>
      </c>
      <c r="C1059" s="123" t="s">
        <v>29</v>
      </c>
      <c r="D1059" s="58"/>
      <c r="E1059" s="58"/>
      <c r="F1059" s="58">
        <v>-4.33</v>
      </c>
      <c r="G1059" s="58"/>
      <c r="H1059" s="58"/>
      <c r="I1059" s="58"/>
      <c r="J1059" s="58"/>
      <c r="K1059" s="58"/>
      <c r="L1059" s="58"/>
      <c r="M1059" s="58"/>
      <c r="N1059" s="58"/>
      <c r="O1059" s="58"/>
      <c r="P1059" s="56">
        <f t="shared" si="750"/>
        <v>-4.33</v>
      </c>
      <c r="HR1059" s="102"/>
      <c r="HS1059" s="102"/>
      <c r="HT1059" s="102"/>
      <c r="HU1059" s="102"/>
      <c r="HV1059" s="102"/>
      <c r="HW1059" s="102"/>
      <c r="HX1059" s="102"/>
      <c r="HY1059" s="102"/>
      <c r="HZ1059" s="102"/>
      <c r="IA1059" s="102"/>
      <c r="IB1059" s="102"/>
      <c r="IC1059" s="102"/>
      <c r="ID1059" s="102"/>
      <c r="IE1059" s="102"/>
      <c r="IF1059" s="102"/>
      <c r="IG1059" s="102"/>
      <c r="IH1059" s="102"/>
    </row>
    <row r="1060" spans="1:242" s="20" customFormat="1">
      <c r="A1060" s="93" t="s">
        <v>3152</v>
      </c>
      <c r="B1060" s="111" t="s">
        <v>2860</v>
      </c>
      <c r="C1060" s="123" t="s">
        <v>29</v>
      </c>
      <c r="D1060" s="58">
        <v>-13.74</v>
      </c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6">
        <f t="shared" si="750"/>
        <v>-13.74</v>
      </c>
      <c r="HR1060" s="102"/>
      <c r="HS1060" s="102"/>
      <c r="HT1060" s="102"/>
      <c r="HU1060" s="102"/>
      <c r="HV1060" s="102"/>
      <c r="HW1060" s="102"/>
      <c r="HX1060" s="102"/>
      <c r="HY1060" s="102"/>
      <c r="HZ1060" s="102"/>
      <c r="IA1060" s="102"/>
      <c r="IB1060" s="102"/>
      <c r="IC1060" s="102"/>
      <c r="ID1060" s="102"/>
      <c r="IE1060" s="102"/>
      <c r="IF1060" s="102"/>
      <c r="IG1060" s="102"/>
      <c r="IH1060" s="102"/>
    </row>
    <row r="1061" spans="1:242" s="20" customFormat="1" ht="21" customHeight="1">
      <c r="A1061" s="93" t="s">
        <v>3153</v>
      </c>
      <c r="B1061" s="111" t="s">
        <v>2861</v>
      </c>
      <c r="C1061" s="123" t="s">
        <v>29</v>
      </c>
      <c r="D1061" s="58">
        <v>-59.71</v>
      </c>
      <c r="E1061" s="58">
        <v>-338.6</v>
      </c>
      <c r="F1061" s="58">
        <v>-3264.08</v>
      </c>
      <c r="G1061" s="58">
        <v>-390.01</v>
      </c>
      <c r="H1061" s="58">
        <v>-1004.14</v>
      </c>
      <c r="I1061" s="58"/>
      <c r="J1061" s="58"/>
      <c r="K1061" s="58"/>
      <c r="L1061" s="58"/>
      <c r="M1061" s="58"/>
      <c r="N1061" s="58"/>
      <c r="O1061" s="58"/>
      <c r="P1061" s="56">
        <f t="shared" si="750"/>
        <v>-5056.54</v>
      </c>
      <c r="HR1061" s="102"/>
      <c r="HS1061" s="102"/>
      <c r="HT1061" s="102"/>
      <c r="HU1061" s="102"/>
      <c r="HV1061" s="102"/>
      <c r="HW1061" s="102"/>
      <c r="HX1061" s="102"/>
      <c r="HY1061" s="102"/>
      <c r="HZ1061" s="102"/>
      <c r="IA1061" s="102"/>
      <c r="IB1061" s="102"/>
      <c r="IC1061" s="102"/>
      <c r="ID1061" s="102"/>
      <c r="IE1061" s="102"/>
      <c r="IF1061" s="102"/>
      <c r="IG1061" s="102"/>
      <c r="IH1061" s="102"/>
    </row>
    <row r="1062" spans="1:242" s="20" customFormat="1" ht="12" customHeight="1">
      <c r="A1062" s="93" t="s">
        <v>3159</v>
      </c>
      <c r="B1062" s="111" t="s">
        <v>2862</v>
      </c>
      <c r="C1062" s="123" t="s">
        <v>29</v>
      </c>
      <c r="D1062" s="58">
        <v>-1598.16</v>
      </c>
      <c r="E1062" s="58">
        <v>-1226.6099999999999</v>
      </c>
      <c r="F1062" s="58">
        <v>-819.4</v>
      </c>
      <c r="G1062" s="58">
        <v>-678.76</v>
      </c>
      <c r="H1062" s="58">
        <v>-810.24</v>
      </c>
      <c r="I1062" s="58"/>
      <c r="J1062" s="58"/>
      <c r="K1062" s="58"/>
      <c r="L1062" s="58"/>
      <c r="M1062" s="58"/>
      <c r="N1062" s="58"/>
      <c r="O1062" s="58"/>
      <c r="P1062" s="56">
        <f t="shared" si="750"/>
        <v>-5133.17</v>
      </c>
      <c r="HR1062" s="102"/>
      <c r="HS1062" s="102"/>
      <c r="HT1062" s="102"/>
      <c r="HU1062" s="102"/>
      <c r="HV1062" s="102"/>
      <c r="HW1062" s="102"/>
      <c r="HX1062" s="102"/>
      <c r="HY1062" s="102"/>
      <c r="HZ1062" s="102"/>
      <c r="IA1062" s="102"/>
      <c r="IB1062" s="102"/>
      <c r="IC1062" s="102"/>
      <c r="ID1062" s="102"/>
      <c r="IE1062" s="102"/>
      <c r="IF1062" s="102"/>
      <c r="IG1062" s="102"/>
      <c r="IH1062" s="102"/>
    </row>
    <row r="1063" spans="1:242" s="20" customFormat="1" ht="12" customHeight="1">
      <c r="A1063" s="93" t="s">
        <v>3160</v>
      </c>
      <c r="B1063" s="111" t="s">
        <v>2863</v>
      </c>
      <c r="C1063" s="123" t="s">
        <v>29</v>
      </c>
      <c r="D1063" s="58">
        <v>-13749.64</v>
      </c>
      <c r="E1063" s="58">
        <v>-10457.48</v>
      </c>
      <c r="F1063" s="58">
        <v>-7875.77</v>
      </c>
      <c r="G1063" s="58">
        <v>-7068.9</v>
      </c>
      <c r="H1063" s="58">
        <v>-8919</v>
      </c>
      <c r="I1063" s="58"/>
      <c r="J1063" s="58"/>
      <c r="K1063" s="58"/>
      <c r="L1063" s="58"/>
      <c r="M1063" s="58"/>
      <c r="N1063" s="58"/>
      <c r="O1063" s="58"/>
      <c r="P1063" s="56">
        <f t="shared" si="750"/>
        <v>-48070.79</v>
      </c>
      <c r="HR1063" s="102"/>
      <c r="HS1063" s="102"/>
      <c r="HT1063" s="102"/>
      <c r="HU1063" s="102"/>
      <c r="HV1063" s="102"/>
      <c r="HW1063" s="102"/>
      <c r="HX1063" s="102"/>
      <c r="HY1063" s="102"/>
      <c r="HZ1063" s="102"/>
      <c r="IA1063" s="102"/>
      <c r="IB1063" s="102"/>
      <c r="IC1063" s="102"/>
      <c r="ID1063" s="102"/>
      <c r="IE1063" s="102"/>
      <c r="IF1063" s="102"/>
      <c r="IG1063" s="102"/>
      <c r="IH1063" s="102"/>
    </row>
    <row r="1064" spans="1:242" s="167" customFormat="1" ht="12.75" customHeight="1">
      <c r="A1064" s="93" t="s">
        <v>3161</v>
      </c>
      <c r="B1064" s="111" t="s">
        <v>1756</v>
      </c>
      <c r="C1064" s="123" t="s">
        <v>29</v>
      </c>
      <c r="D1064" s="58"/>
      <c r="E1064" s="58"/>
      <c r="F1064" s="58"/>
      <c r="G1064" s="58"/>
      <c r="H1064" s="58"/>
      <c r="I1064" s="118"/>
      <c r="J1064" s="118"/>
      <c r="K1064" s="118"/>
      <c r="L1064" s="118"/>
      <c r="M1064" s="118"/>
      <c r="N1064" s="118"/>
      <c r="O1064" s="118"/>
      <c r="P1064" s="56">
        <f t="shared" si="750"/>
        <v>0</v>
      </c>
      <c r="HR1064" s="168"/>
      <c r="HS1064" s="168"/>
      <c r="HT1064" s="168"/>
      <c r="HU1064" s="168"/>
      <c r="HV1064" s="168"/>
      <c r="HW1064" s="168"/>
      <c r="HX1064" s="168"/>
      <c r="HY1064" s="168"/>
      <c r="HZ1064" s="168"/>
      <c r="IA1064" s="168"/>
      <c r="IB1064" s="168"/>
      <c r="IC1064" s="168"/>
      <c r="ID1064" s="168"/>
      <c r="IE1064" s="168"/>
      <c r="IF1064" s="168"/>
      <c r="IG1064" s="168"/>
      <c r="IH1064" s="168"/>
    </row>
    <row r="1065" spans="1:242" s="167" customFormat="1" ht="12.75" customHeight="1">
      <c r="A1065" s="93" t="s">
        <v>1882</v>
      </c>
      <c r="B1065" s="111" t="s">
        <v>3436</v>
      </c>
      <c r="C1065" s="123" t="s">
        <v>224</v>
      </c>
      <c r="D1065" s="58"/>
      <c r="E1065" s="58">
        <v>-4.96</v>
      </c>
      <c r="F1065" s="58"/>
      <c r="G1065" s="58"/>
      <c r="H1065" s="58"/>
      <c r="I1065" s="118"/>
      <c r="J1065" s="118"/>
      <c r="K1065" s="118"/>
      <c r="L1065" s="118"/>
      <c r="M1065" s="118"/>
      <c r="N1065" s="118"/>
      <c r="O1065" s="118"/>
      <c r="P1065" s="56">
        <f t="shared" si="750"/>
        <v>-4.96</v>
      </c>
      <c r="HR1065" s="168"/>
      <c r="HS1065" s="168"/>
      <c r="HT1065" s="168"/>
      <c r="HU1065" s="168"/>
      <c r="HV1065" s="168"/>
      <c r="HW1065" s="168"/>
      <c r="HX1065" s="168"/>
      <c r="HY1065" s="168"/>
      <c r="HZ1065" s="168"/>
      <c r="IA1065" s="168"/>
      <c r="IB1065" s="168"/>
      <c r="IC1065" s="168"/>
      <c r="ID1065" s="168"/>
      <c r="IE1065" s="168"/>
      <c r="IF1065" s="168"/>
      <c r="IG1065" s="168"/>
      <c r="IH1065" s="168"/>
    </row>
    <row r="1066" spans="1:242" s="167" customFormat="1" ht="14.25" customHeight="1">
      <c r="A1066" s="93" t="s">
        <v>1884</v>
      </c>
      <c r="B1066" s="111" t="s">
        <v>1885</v>
      </c>
      <c r="C1066" s="123" t="s">
        <v>224</v>
      </c>
      <c r="D1066" s="58">
        <v>-1.33</v>
      </c>
      <c r="E1066" s="58">
        <v>-39.42</v>
      </c>
      <c r="F1066" s="58">
        <v>-17.7</v>
      </c>
      <c r="G1066" s="58">
        <v>-5.21</v>
      </c>
      <c r="H1066" s="58">
        <v>-17.72</v>
      </c>
      <c r="I1066" s="118"/>
      <c r="J1066" s="118"/>
      <c r="K1066" s="118"/>
      <c r="L1066" s="118"/>
      <c r="M1066" s="118"/>
      <c r="N1066" s="118"/>
      <c r="O1066" s="118"/>
      <c r="P1066" s="56">
        <f t="shared" si="750"/>
        <v>-81.38</v>
      </c>
      <c r="HR1066" s="168"/>
      <c r="HS1066" s="168"/>
      <c r="HT1066" s="168"/>
      <c r="HU1066" s="168"/>
      <c r="HV1066" s="168"/>
      <c r="HW1066" s="168"/>
      <c r="HX1066" s="168"/>
      <c r="HY1066" s="168"/>
      <c r="HZ1066" s="168"/>
      <c r="IA1066" s="168"/>
      <c r="IB1066" s="168"/>
      <c r="IC1066" s="168"/>
      <c r="ID1066" s="168"/>
      <c r="IE1066" s="168"/>
      <c r="IF1066" s="168"/>
      <c r="IG1066" s="168"/>
      <c r="IH1066" s="168"/>
    </row>
    <row r="1067" spans="1:242" s="167" customFormat="1" ht="14.25" customHeight="1">
      <c r="A1067" s="93" t="s">
        <v>1886</v>
      </c>
      <c r="B1067" s="111" t="s">
        <v>1887</v>
      </c>
      <c r="C1067" s="123" t="s">
        <v>224</v>
      </c>
      <c r="D1067" s="58"/>
      <c r="E1067" s="58"/>
      <c r="F1067" s="58">
        <v>-426.23</v>
      </c>
      <c r="G1067" s="58"/>
      <c r="H1067" s="58"/>
      <c r="I1067" s="118"/>
      <c r="J1067" s="118"/>
      <c r="K1067" s="118"/>
      <c r="L1067" s="118"/>
      <c r="M1067" s="118"/>
      <c r="N1067" s="118"/>
      <c r="O1067" s="118"/>
      <c r="P1067" s="56">
        <f t="shared" si="750"/>
        <v>-426.23</v>
      </c>
      <c r="HR1067" s="168"/>
      <c r="HS1067" s="168"/>
      <c r="HT1067" s="168"/>
      <c r="HU1067" s="168"/>
      <c r="HV1067" s="168"/>
      <c r="HW1067" s="168"/>
      <c r="HX1067" s="168"/>
      <c r="HY1067" s="168"/>
      <c r="HZ1067" s="168"/>
      <c r="IA1067" s="168"/>
      <c r="IB1067" s="168"/>
      <c r="IC1067" s="168"/>
      <c r="ID1067" s="168"/>
      <c r="IE1067" s="168"/>
      <c r="IF1067" s="168"/>
      <c r="IG1067" s="168"/>
      <c r="IH1067" s="168"/>
    </row>
    <row r="1068" spans="1:242" s="167" customFormat="1" ht="14.25" customHeight="1">
      <c r="A1068" s="93" t="s">
        <v>1888</v>
      </c>
      <c r="B1068" s="111" t="s">
        <v>1889</v>
      </c>
      <c r="C1068" s="123" t="s">
        <v>224</v>
      </c>
      <c r="D1068" s="58">
        <v>-745.41</v>
      </c>
      <c r="E1068" s="58">
        <v>-821.59</v>
      </c>
      <c r="F1068" s="58">
        <v>-706.34</v>
      </c>
      <c r="G1068" s="58">
        <v>-605.59</v>
      </c>
      <c r="H1068" s="58">
        <v>-1011.22</v>
      </c>
      <c r="I1068" s="118"/>
      <c r="J1068" s="118"/>
      <c r="K1068" s="118"/>
      <c r="L1068" s="118"/>
      <c r="M1068" s="118"/>
      <c r="N1068" s="118"/>
      <c r="O1068" s="118"/>
      <c r="P1068" s="56">
        <f t="shared" si="750"/>
        <v>-3890.1500000000005</v>
      </c>
      <c r="HR1068" s="168"/>
      <c r="HS1068" s="168"/>
      <c r="HT1068" s="168"/>
      <c r="HU1068" s="168"/>
      <c r="HV1068" s="168"/>
      <c r="HW1068" s="168"/>
      <c r="HX1068" s="168"/>
      <c r="HY1068" s="168"/>
      <c r="HZ1068" s="168"/>
      <c r="IA1068" s="168"/>
      <c r="IB1068" s="168"/>
      <c r="IC1068" s="168"/>
      <c r="ID1068" s="168"/>
      <c r="IE1068" s="168"/>
      <c r="IF1068" s="168"/>
      <c r="IG1068" s="168"/>
      <c r="IH1068" s="168"/>
    </row>
    <row r="1069" spans="1:242" s="20" customFormat="1">
      <c r="A1069" s="93" t="s">
        <v>2471</v>
      </c>
      <c r="B1069" s="111" t="s">
        <v>1219</v>
      </c>
      <c r="C1069" s="123" t="s">
        <v>29</v>
      </c>
      <c r="D1069" s="58">
        <v>-106.64</v>
      </c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6">
        <f t="shared" si="750"/>
        <v>-106.64</v>
      </c>
      <c r="HR1069" s="102"/>
      <c r="HS1069" s="102"/>
      <c r="HT1069" s="102"/>
      <c r="HU1069" s="102"/>
      <c r="HV1069" s="102"/>
      <c r="HW1069" s="102"/>
      <c r="HX1069" s="102"/>
      <c r="HY1069" s="102"/>
      <c r="HZ1069" s="102"/>
      <c r="IA1069" s="102"/>
      <c r="IB1069" s="102"/>
      <c r="IC1069" s="102"/>
      <c r="ID1069" s="102"/>
      <c r="IE1069" s="102"/>
      <c r="IF1069" s="102"/>
      <c r="IG1069" s="102"/>
      <c r="IH1069" s="102"/>
    </row>
    <row r="1070" spans="1:242" s="20" customFormat="1">
      <c r="A1070" s="93" t="s">
        <v>2472</v>
      </c>
      <c r="B1070" s="111" t="s">
        <v>2504</v>
      </c>
      <c r="C1070" s="123" t="s">
        <v>29</v>
      </c>
      <c r="D1070" s="58">
        <v>-41.82</v>
      </c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6">
        <f t="shared" si="750"/>
        <v>-41.82</v>
      </c>
      <c r="HR1070" s="102"/>
      <c r="HS1070" s="102"/>
      <c r="HT1070" s="102"/>
      <c r="HU1070" s="102"/>
      <c r="HV1070" s="102"/>
      <c r="HW1070" s="102"/>
      <c r="HX1070" s="102"/>
      <c r="HY1070" s="102"/>
      <c r="HZ1070" s="102"/>
      <c r="IA1070" s="102"/>
      <c r="IB1070" s="102"/>
      <c r="IC1070" s="102"/>
      <c r="ID1070" s="102"/>
      <c r="IE1070" s="102"/>
      <c r="IF1070" s="102"/>
      <c r="IG1070" s="102"/>
      <c r="IH1070" s="102"/>
    </row>
    <row r="1071" spans="1:242" s="20" customFormat="1">
      <c r="A1071" s="93" t="s">
        <v>2489</v>
      </c>
      <c r="B1071" s="111" t="s">
        <v>1215</v>
      </c>
      <c r="C1071" s="123" t="s">
        <v>29</v>
      </c>
      <c r="D1071" s="58"/>
      <c r="E1071" s="58">
        <v>-0.28999999999999998</v>
      </c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6">
        <f t="shared" si="750"/>
        <v>-0.28999999999999998</v>
      </c>
      <c r="HR1071" s="102"/>
      <c r="HS1071" s="102"/>
      <c r="HT1071" s="102"/>
      <c r="HU1071" s="102"/>
      <c r="HV1071" s="102"/>
      <c r="HW1071" s="102"/>
      <c r="HX1071" s="102"/>
      <c r="HY1071" s="102"/>
      <c r="HZ1071" s="102"/>
      <c r="IA1071" s="102"/>
      <c r="IB1071" s="102"/>
      <c r="IC1071" s="102"/>
      <c r="ID1071" s="102"/>
      <c r="IE1071" s="102"/>
      <c r="IF1071" s="102"/>
      <c r="IG1071" s="102"/>
      <c r="IH1071" s="102"/>
    </row>
    <row r="1072" spans="1:242" s="20" customFormat="1">
      <c r="A1072" s="93" t="s">
        <v>3005</v>
      </c>
      <c r="B1072" s="111" t="s">
        <v>2504</v>
      </c>
      <c r="C1072" s="123" t="s">
        <v>29</v>
      </c>
      <c r="D1072" s="58">
        <v>-32.31</v>
      </c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6">
        <f t="shared" si="750"/>
        <v>-32.31</v>
      </c>
      <c r="HR1072" s="102"/>
      <c r="HS1072" s="102"/>
      <c r="HT1072" s="102"/>
      <c r="HU1072" s="102"/>
      <c r="HV1072" s="102"/>
      <c r="HW1072" s="102"/>
      <c r="HX1072" s="102"/>
      <c r="HY1072" s="102"/>
      <c r="HZ1072" s="102"/>
      <c r="IA1072" s="102"/>
      <c r="IB1072" s="102"/>
      <c r="IC1072" s="102"/>
      <c r="ID1072" s="102"/>
      <c r="IE1072" s="102"/>
      <c r="IF1072" s="102"/>
      <c r="IG1072" s="102"/>
      <c r="IH1072" s="102"/>
    </row>
    <row r="1073" spans="1:242" s="20" customFormat="1" ht="18">
      <c r="A1073" s="93" t="s">
        <v>2507</v>
      </c>
      <c r="B1073" s="111" t="s">
        <v>2508</v>
      </c>
      <c r="C1073" s="123" t="s">
        <v>123</v>
      </c>
      <c r="D1073" s="58">
        <v>-206.88</v>
      </c>
      <c r="E1073" s="58"/>
      <c r="F1073" s="58">
        <v>-71.819999999999993</v>
      </c>
      <c r="G1073" s="58">
        <v>-49</v>
      </c>
      <c r="H1073" s="58">
        <v>-325.69</v>
      </c>
      <c r="I1073" s="58"/>
      <c r="J1073" s="58"/>
      <c r="K1073" s="58"/>
      <c r="L1073" s="58"/>
      <c r="M1073" s="58"/>
      <c r="N1073" s="58"/>
      <c r="O1073" s="58"/>
      <c r="P1073" s="56">
        <f t="shared" si="750"/>
        <v>-653.39</v>
      </c>
      <c r="HR1073" s="102"/>
      <c r="HS1073" s="102"/>
      <c r="HT1073" s="102"/>
      <c r="HU1073" s="102"/>
      <c r="HV1073" s="102"/>
      <c r="HW1073" s="102"/>
      <c r="HX1073" s="102"/>
      <c r="HY1073" s="102"/>
      <c r="HZ1073" s="102"/>
      <c r="IA1073" s="102"/>
      <c r="IB1073" s="102"/>
      <c r="IC1073" s="102"/>
      <c r="ID1073" s="102"/>
      <c r="IE1073" s="102"/>
      <c r="IF1073" s="102"/>
      <c r="IG1073" s="102"/>
      <c r="IH1073" s="102"/>
    </row>
    <row r="1074" spans="1:242" s="20" customFormat="1">
      <c r="A1074" s="93" t="s">
        <v>2513</v>
      </c>
      <c r="B1074" s="111" t="s">
        <v>2514</v>
      </c>
      <c r="C1074" s="123" t="s">
        <v>29</v>
      </c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6">
        <f t="shared" si="750"/>
        <v>0</v>
      </c>
      <c r="HR1074" s="102"/>
      <c r="HS1074" s="102"/>
      <c r="HT1074" s="102"/>
      <c r="HU1074" s="102"/>
      <c r="HV1074" s="102"/>
      <c r="HW1074" s="102"/>
      <c r="HX1074" s="102"/>
      <c r="HY1074" s="102"/>
      <c r="HZ1074" s="102"/>
      <c r="IA1074" s="102"/>
      <c r="IB1074" s="102"/>
      <c r="IC1074" s="102"/>
      <c r="ID1074" s="102"/>
      <c r="IE1074" s="102"/>
      <c r="IF1074" s="102"/>
      <c r="IG1074" s="102"/>
      <c r="IH1074" s="102"/>
    </row>
    <row r="1075" spans="1:242" s="20" customFormat="1">
      <c r="A1075" s="93" t="s">
        <v>2515</v>
      </c>
      <c r="B1075" s="111" t="s">
        <v>2516</v>
      </c>
      <c r="C1075" s="123" t="s">
        <v>29</v>
      </c>
      <c r="D1075" s="58"/>
      <c r="E1075" s="58">
        <v>-154.15</v>
      </c>
      <c r="F1075" s="58">
        <v>-59.84</v>
      </c>
      <c r="G1075" s="58"/>
      <c r="H1075" s="58">
        <v>-192.09</v>
      </c>
      <c r="I1075" s="58"/>
      <c r="J1075" s="58"/>
      <c r="K1075" s="58"/>
      <c r="L1075" s="58"/>
      <c r="M1075" s="58"/>
      <c r="N1075" s="58"/>
      <c r="O1075" s="58"/>
      <c r="P1075" s="56">
        <f t="shared" si="750"/>
        <v>-406.08000000000004</v>
      </c>
      <c r="HR1075" s="102"/>
      <c r="HS1075" s="102"/>
      <c r="HT1075" s="102"/>
      <c r="HU1075" s="102"/>
      <c r="HV1075" s="102"/>
      <c r="HW1075" s="102"/>
      <c r="HX1075" s="102"/>
      <c r="HY1075" s="102"/>
      <c r="HZ1075" s="102"/>
      <c r="IA1075" s="102"/>
      <c r="IB1075" s="102"/>
      <c r="IC1075" s="102"/>
      <c r="ID1075" s="102"/>
      <c r="IE1075" s="102"/>
      <c r="IF1075" s="102"/>
      <c r="IG1075" s="102"/>
      <c r="IH1075" s="102"/>
    </row>
    <row r="1076" spans="1:242" s="20" customFormat="1">
      <c r="A1076" s="93" t="s">
        <v>2517</v>
      </c>
      <c r="B1076" s="111" t="s">
        <v>1213</v>
      </c>
      <c r="C1076" s="123" t="s">
        <v>29</v>
      </c>
      <c r="D1076" s="58">
        <v>-40.409999999999997</v>
      </c>
      <c r="E1076" s="58">
        <v>-47.08</v>
      </c>
      <c r="F1076" s="58">
        <v>-16.57</v>
      </c>
      <c r="G1076" s="58">
        <v>-185.49</v>
      </c>
      <c r="H1076" s="58">
        <v>-35.130000000000003</v>
      </c>
      <c r="I1076" s="58"/>
      <c r="J1076" s="58"/>
      <c r="K1076" s="58"/>
      <c r="L1076" s="58"/>
      <c r="M1076" s="58"/>
      <c r="N1076" s="58"/>
      <c r="O1076" s="58"/>
      <c r="P1076" s="56">
        <f t="shared" si="750"/>
        <v>-324.68</v>
      </c>
      <c r="HR1076" s="102"/>
      <c r="HS1076" s="102"/>
      <c r="HT1076" s="102"/>
      <c r="HU1076" s="102"/>
      <c r="HV1076" s="102"/>
      <c r="HW1076" s="102"/>
      <c r="HX1076" s="102"/>
      <c r="HY1076" s="102"/>
      <c r="HZ1076" s="102"/>
      <c r="IA1076" s="102"/>
      <c r="IB1076" s="102"/>
      <c r="IC1076" s="102"/>
      <c r="ID1076" s="102"/>
      <c r="IE1076" s="102"/>
      <c r="IF1076" s="102"/>
      <c r="IG1076" s="102"/>
      <c r="IH1076" s="102"/>
    </row>
    <row r="1077" spans="1:242" s="20" customFormat="1">
      <c r="A1077" s="93" t="s">
        <v>2518</v>
      </c>
      <c r="B1077" s="111" t="s">
        <v>1215</v>
      </c>
      <c r="C1077" s="123" t="s">
        <v>29</v>
      </c>
      <c r="D1077" s="58">
        <v>-18.47</v>
      </c>
      <c r="E1077" s="58"/>
      <c r="F1077" s="58">
        <v>-29.55</v>
      </c>
      <c r="G1077" s="58">
        <v>-79.8</v>
      </c>
      <c r="H1077" s="58">
        <v>-34.729999999999997</v>
      </c>
      <c r="I1077" s="58"/>
      <c r="J1077" s="58"/>
      <c r="K1077" s="58"/>
      <c r="L1077" s="58"/>
      <c r="M1077" s="58"/>
      <c r="N1077" s="58"/>
      <c r="O1077" s="58"/>
      <c r="P1077" s="56">
        <f t="shared" si="750"/>
        <v>-162.54999999999998</v>
      </c>
      <c r="HR1077" s="102"/>
      <c r="HS1077" s="102"/>
      <c r="HT1077" s="102"/>
      <c r="HU1077" s="102"/>
      <c r="HV1077" s="102"/>
      <c r="HW1077" s="102"/>
      <c r="HX1077" s="102"/>
      <c r="HY1077" s="102"/>
      <c r="HZ1077" s="102"/>
      <c r="IA1077" s="102"/>
      <c r="IB1077" s="102"/>
      <c r="IC1077" s="102"/>
      <c r="ID1077" s="102"/>
      <c r="IE1077" s="102"/>
      <c r="IF1077" s="102"/>
      <c r="IG1077" s="102"/>
      <c r="IH1077" s="102"/>
    </row>
    <row r="1078" spans="1:242" s="20" customFormat="1">
      <c r="A1078" s="93" t="s">
        <v>2519</v>
      </c>
      <c r="B1078" s="111" t="s">
        <v>1219</v>
      </c>
      <c r="C1078" s="123" t="s">
        <v>29</v>
      </c>
      <c r="D1078" s="58"/>
      <c r="E1078" s="58">
        <v>-237.98</v>
      </c>
      <c r="F1078" s="58">
        <v>-324.62</v>
      </c>
      <c r="G1078" s="58">
        <v>-4546.66</v>
      </c>
      <c r="H1078" s="58"/>
      <c r="I1078" s="58"/>
      <c r="J1078" s="58"/>
      <c r="K1078" s="58"/>
      <c r="L1078" s="58"/>
      <c r="M1078" s="58"/>
      <c r="N1078" s="58"/>
      <c r="O1078" s="58"/>
      <c r="P1078" s="56">
        <f t="shared" si="750"/>
        <v>-5109.26</v>
      </c>
      <c r="HR1078" s="102"/>
      <c r="HS1078" s="102"/>
      <c r="HT1078" s="102"/>
      <c r="HU1078" s="102"/>
      <c r="HV1078" s="102"/>
      <c r="HW1078" s="102"/>
      <c r="HX1078" s="102"/>
      <c r="HY1078" s="102"/>
      <c r="HZ1078" s="102"/>
      <c r="IA1078" s="102"/>
      <c r="IB1078" s="102"/>
      <c r="IC1078" s="102"/>
      <c r="ID1078" s="102"/>
      <c r="IE1078" s="102"/>
      <c r="IF1078" s="102"/>
      <c r="IG1078" s="102"/>
      <c r="IH1078" s="102"/>
    </row>
    <row r="1079" spans="1:242" s="20" customFormat="1">
      <c r="A1079" s="93" t="s">
        <v>2520</v>
      </c>
      <c r="B1079" s="111" t="s">
        <v>2504</v>
      </c>
      <c r="C1079" s="123" t="s">
        <v>29</v>
      </c>
      <c r="D1079" s="58"/>
      <c r="E1079" s="58"/>
      <c r="F1079" s="58"/>
      <c r="G1079" s="58">
        <v>-42.87</v>
      </c>
      <c r="H1079" s="58"/>
      <c r="I1079" s="58"/>
      <c r="J1079" s="58"/>
      <c r="K1079" s="58"/>
      <c r="L1079" s="58"/>
      <c r="M1079" s="58"/>
      <c r="N1079" s="58"/>
      <c r="O1079" s="58"/>
      <c r="P1079" s="56">
        <f t="shared" si="750"/>
        <v>-42.87</v>
      </c>
      <c r="HR1079" s="102"/>
      <c r="HS1079" s="102"/>
      <c r="HT1079" s="102"/>
      <c r="HU1079" s="102"/>
      <c r="HV1079" s="102"/>
      <c r="HW1079" s="102"/>
      <c r="HX1079" s="102"/>
      <c r="HY1079" s="102"/>
      <c r="HZ1079" s="102"/>
      <c r="IA1079" s="102"/>
      <c r="IB1079" s="102"/>
      <c r="IC1079" s="102"/>
      <c r="ID1079" s="102"/>
      <c r="IE1079" s="102"/>
      <c r="IF1079" s="102"/>
      <c r="IG1079" s="102"/>
      <c r="IH1079" s="102"/>
    </row>
    <row r="1080" spans="1:242" s="20" customFormat="1">
      <c r="A1080" s="93" t="s">
        <v>2525</v>
      </c>
      <c r="B1080" s="111" t="s">
        <v>2526</v>
      </c>
      <c r="C1080" s="123" t="s">
        <v>126</v>
      </c>
      <c r="D1080" s="58"/>
      <c r="E1080" s="58"/>
      <c r="F1080" s="58">
        <v>-2100</v>
      </c>
      <c r="G1080" s="58"/>
      <c r="H1080" s="58"/>
      <c r="I1080" s="58"/>
      <c r="J1080" s="58"/>
      <c r="K1080" s="58"/>
      <c r="L1080" s="58"/>
      <c r="M1080" s="58"/>
      <c r="N1080" s="58"/>
      <c r="O1080" s="58"/>
      <c r="P1080" s="56">
        <f t="shared" si="750"/>
        <v>-2100</v>
      </c>
      <c r="HR1080" s="102"/>
      <c r="HS1080" s="102"/>
      <c r="HT1080" s="102"/>
      <c r="HU1080" s="102"/>
      <c r="HV1080" s="102"/>
      <c r="HW1080" s="102"/>
      <c r="HX1080" s="102"/>
      <c r="HY1080" s="102"/>
      <c r="HZ1080" s="102"/>
      <c r="IA1080" s="102"/>
      <c r="IB1080" s="102"/>
      <c r="IC1080" s="102"/>
      <c r="ID1080" s="102"/>
      <c r="IE1080" s="102"/>
      <c r="IF1080" s="102"/>
      <c r="IG1080" s="102"/>
      <c r="IH1080" s="102"/>
    </row>
    <row r="1081" spans="1:242" s="20" customFormat="1">
      <c r="A1081" s="93" t="s">
        <v>2527</v>
      </c>
      <c r="B1081" s="111" t="s">
        <v>2528</v>
      </c>
      <c r="C1081" s="123" t="s">
        <v>126</v>
      </c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6">
        <f t="shared" si="750"/>
        <v>0</v>
      </c>
      <c r="HR1081" s="102"/>
      <c r="HS1081" s="102"/>
      <c r="HT1081" s="102"/>
      <c r="HU1081" s="102"/>
      <c r="HV1081" s="102"/>
      <c r="HW1081" s="102"/>
      <c r="HX1081" s="102"/>
      <c r="HY1081" s="102"/>
      <c r="HZ1081" s="102"/>
      <c r="IA1081" s="102"/>
      <c r="IB1081" s="102"/>
      <c r="IC1081" s="102"/>
      <c r="ID1081" s="102"/>
      <c r="IE1081" s="102"/>
      <c r="IF1081" s="102"/>
      <c r="IG1081" s="102"/>
      <c r="IH1081" s="102"/>
    </row>
    <row r="1082" spans="1:242" s="20" customFormat="1">
      <c r="A1082" s="93" t="s">
        <v>2529</v>
      </c>
      <c r="B1082" s="111" t="s">
        <v>2530</v>
      </c>
      <c r="C1082" s="123" t="s">
        <v>126</v>
      </c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6">
        <f t="shared" si="750"/>
        <v>0</v>
      </c>
      <c r="HR1082" s="102"/>
      <c r="HS1082" s="102"/>
      <c r="HT1082" s="102"/>
      <c r="HU1082" s="102"/>
      <c r="HV1082" s="102"/>
      <c r="HW1082" s="102"/>
      <c r="HX1082" s="102"/>
      <c r="HY1082" s="102"/>
      <c r="HZ1082" s="102"/>
      <c r="IA1082" s="102"/>
      <c r="IB1082" s="102"/>
      <c r="IC1082" s="102"/>
      <c r="ID1082" s="102"/>
      <c r="IE1082" s="102"/>
      <c r="IF1082" s="102"/>
      <c r="IG1082" s="102"/>
      <c r="IH1082" s="102"/>
    </row>
    <row r="1083" spans="1:242" s="20" customFormat="1" ht="18">
      <c r="A1083" s="93" t="s">
        <v>2531</v>
      </c>
      <c r="B1083" s="111" t="s">
        <v>2532</v>
      </c>
      <c r="C1083" s="123" t="s">
        <v>126</v>
      </c>
      <c r="D1083" s="58">
        <v>-192.92</v>
      </c>
      <c r="E1083" s="58"/>
      <c r="F1083" s="58"/>
      <c r="G1083" s="58">
        <v>-272.52999999999997</v>
      </c>
      <c r="H1083" s="58"/>
      <c r="I1083" s="58"/>
      <c r="J1083" s="58"/>
      <c r="K1083" s="58"/>
      <c r="L1083" s="58"/>
      <c r="M1083" s="58"/>
      <c r="N1083" s="58"/>
      <c r="O1083" s="58"/>
      <c r="P1083" s="56">
        <f t="shared" si="750"/>
        <v>-465.44999999999993</v>
      </c>
      <c r="HR1083" s="102"/>
      <c r="HS1083" s="102"/>
      <c r="HT1083" s="102"/>
      <c r="HU1083" s="102"/>
      <c r="HV1083" s="102"/>
      <c r="HW1083" s="102"/>
      <c r="HX1083" s="102"/>
      <c r="HY1083" s="102"/>
      <c r="HZ1083" s="102"/>
      <c r="IA1083" s="102"/>
      <c r="IB1083" s="102"/>
      <c r="IC1083" s="102"/>
      <c r="ID1083" s="102"/>
      <c r="IE1083" s="102"/>
      <c r="IF1083" s="102"/>
      <c r="IG1083" s="102"/>
      <c r="IH1083" s="102"/>
    </row>
    <row r="1084" spans="1:242" s="20" customFormat="1">
      <c r="A1084" s="93" t="s">
        <v>3067</v>
      </c>
      <c r="B1084" s="111" t="s">
        <v>2566</v>
      </c>
      <c r="C1084" s="123" t="s">
        <v>29</v>
      </c>
      <c r="D1084" s="58"/>
      <c r="E1084" s="58">
        <v>-26.74</v>
      </c>
      <c r="F1084" s="58">
        <v>-7.33</v>
      </c>
      <c r="G1084" s="58"/>
      <c r="H1084" s="58"/>
      <c r="I1084" s="58"/>
      <c r="J1084" s="58"/>
      <c r="K1084" s="58"/>
      <c r="L1084" s="58"/>
      <c r="M1084" s="58"/>
      <c r="N1084" s="58"/>
      <c r="O1084" s="58"/>
      <c r="P1084" s="56">
        <f t="shared" si="750"/>
        <v>-34.07</v>
      </c>
      <c r="HR1084" s="102"/>
      <c r="HS1084" s="102"/>
      <c r="HT1084" s="102"/>
      <c r="HU1084" s="102"/>
      <c r="HV1084" s="102"/>
      <c r="HW1084" s="102"/>
      <c r="HX1084" s="102"/>
      <c r="HY1084" s="102"/>
      <c r="HZ1084" s="102"/>
      <c r="IA1084" s="102"/>
      <c r="IB1084" s="102"/>
      <c r="IC1084" s="102"/>
      <c r="ID1084" s="102"/>
      <c r="IE1084" s="102"/>
      <c r="IF1084" s="102"/>
      <c r="IG1084" s="102"/>
      <c r="IH1084" s="102"/>
    </row>
    <row r="1085" spans="1:242" s="20" customFormat="1">
      <c r="A1085" s="93" t="s">
        <v>2590</v>
      </c>
      <c r="B1085" s="111" t="s">
        <v>2573</v>
      </c>
      <c r="C1085" s="123" t="s">
        <v>29</v>
      </c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6">
        <f t="shared" si="750"/>
        <v>0</v>
      </c>
      <c r="HR1085" s="102"/>
      <c r="HS1085" s="102"/>
      <c r="HT1085" s="102"/>
      <c r="HU1085" s="102"/>
      <c r="HV1085" s="102"/>
      <c r="HW1085" s="102"/>
      <c r="HX1085" s="102"/>
      <c r="HY1085" s="102"/>
      <c r="HZ1085" s="102"/>
      <c r="IA1085" s="102"/>
      <c r="IB1085" s="102"/>
      <c r="IC1085" s="102"/>
      <c r="ID1085" s="102"/>
      <c r="IE1085" s="102"/>
      <c r="IF1085" s="102"/>
      <c r="IG1085" s="102"/>
      <c r="IH1085" s="102"/>
    </row>
    <row r="1086" spans="1:242" s="20" customFormat="1">
      <c r="A1086" s="93" t="s">
        <v>3248</v>
      </c>
      <c r="B1086" s="111" t="s">
        <v>2573</v>
      </c>
      <c r="C1086" s="123" t="s">
        <v>29</v>
      </c>
      <c r="D1086" s="58"/>
      <c r="E1086" s="58">
        <v>-2042.46</v>
      </c>
      <c r="F1086" s="58">
        <v>-15.06</v>
      </c>
      <c r="G1086" s="58"/>
      <c r="H1086" s="58"/>
      <c r="I1086" s="58"/>
      <c r="J1086" s="58"/>
      <c r="K1086" s="58"/>
      <c r="L1086" s="58"/>
      <c r="M1086" s="58"/>
      <c r="N1086" s="58"/>
      <c r="O1086" s="58"/>
      <c r="P1086" s="56">
        <f t="shared" si="750"/>
        <v>-2057.52</v>
      </c>
      <c r="HR1086" s="102"/>
      <c r="HS1086" s="102"/>
      <c r="HT1086" s="102"/>
      <c r="HU1086" s="102"/>
      <c r="HV1086" s="102"/>
      <c r="HW1086" s="102"/>
      <c r="HX1086" s="102"/>
      <c r="HY1086" s="102"/>
      <c r="HZ1086" s="102"/>
      <c r="IA1086" s="102"/>
      <c r="IB1086" s="102"/>
      <c r="IC1086" s="102"/>
      <c r="ID1086" s="102"/>
      <c r="IE1086" s="102"/>
      <c r="IF1086" s="102"/>
      <c r="IG1086" s="102"/>
      <c r="IH1086" s="102"/>
    </row>
    <row r="1087" spans="1:242" s="20" customFormat="1" ht="21.75" customHeight="1">
      <c r="A1087" s="119"/>
      <c r="B1087" s="129" t="s">
        <v>1527</v>
      </c>
      <c r="C1087" s="180"/>
      <c r="D1087" s="118">
        <f>SUM(D1088:D1110)</f>
        <v>-345.87000000000006</v>
      </c>
      <c r="E1087" s="118">
        <f>SUM(E1088:E1110)</f>
        <v>-121.89</v>
      </c>
      <c r="F1087" s="118">
        <f>SUM(F1088:F1111)</f>
        <v>-845.01</v>
      </c>
      <c r="G1087" s="118">
        <f>SUM(G1088:G1110)</f>
        <v>-1535.39</v>
      </c>
      <c r="H1087" s="118">
        <f>SUM(H1088:H1110)</f>
        <v>-654.03000000000009</v>
      </c>
      <c r="I1087" s="118">
        <f t="shared" ref="I1087:P1087" si="751">SUM(I1088:I1110)</f>
        <v>0</v>
      </c>
      <c r="J1087" s="118">
        <f t="shared" si="751"/>
        <v>0</v>
      </c>
      <c r="K1087" s="118">
        <f t="shared" si="751"/>
        <v>0</v>
      </c>
      <c r="L1087" s="118">
        <f t="shared" si="751"/>
        <v>0</v>
      </c>
      <c r="M1087" s="118">
        <f t="shared" si="751"/>
        <v>0</v>
      </c>
      <c r="N1087" s="118">
        <f t="shared" si="751"/>
        <v>0</v>
      </c>
      <c r="O1087" s="118">
        <f t="shared" si="751"/>
        <v>0</v>
      </c>
      <c r="P1087" s="118">
        <f t="shared" si="751"/>
        <v>-3502.1899999999996</v>
      </c>
      <c r="HR1087" s="102"/>
      <c r="HS1087" s="102"/>
      <c r="HT1087" s="102"/>
      <c r="HU1087" s="102"/>
      <c r="HV1087" s="102"/>
      <c r="HW1087" s="102"/>
      <c r="HX1087" s="102"/>
      <c r="HY1087" s="102"/>
      <c r="HZ1087" s="102"/>
      <c r="IA1087" s="102"/>
      <c r="IB1087" s="102"/>
      <c r="IC1087" s="102"/>
      <c r="ID1087" s="102"/>
      <c r="IE1087" s="102"/>
      <c r="IF1087" s="102"/>
      <c r="IG1087" s="102"/>
      <c r="IH1087" s="102"/>
    </row>
    <row r="1088" spans="1:242" s="20" customFormat="1">
      <c r="A1088" s="93" t="s">
        <v>1664</v>
      </c>
      <c r="B1088" s="111" t="s">
        <v>1665</v>
      </c>
      <c r="C1088" s="123" t="s">
        <v>29</v>
      </c>
      <c r="D1088" s="58">
        <v>-122.74</v>
      </c>
      <c r="E1088" s="58"/>
      <c r="F1088" s="58">
        <v>-422.51</v>
      </c>
      <c r="G1088" s="58"/>
      <c r="H1088" s="58">
        <v>-281.91000000000003</v>
      </c>
      <c r="I1088" s="58"/>
      <c r="J1088" s="58"/>
      <c r="K1088" s="58"/>
      <c r="L1088" s="58"/>
      <c r="M1088" s="58"/>
      <c r="N1088" s="58"/>
      <c r="O1088" s="58"/>
      <c r="P1088" s="56">
        <f t="shared" si="750"/>
        <v>-827.16000000000008</v>
      </c>
      <c r="HR1088" s="102"/>
      <c r="HS1088" s="102"/>
      <c r="HT1088" s="102"/>
      <c r="HU1088" s="102"/>
      <c r="HV1088" s="102"/>
      <c r="HW1088" s="102"/>
      <c r="HX1088" s="102"/>
      <c r="HY1088" s="102"/>
      <c r="HZ1088" s="102"/>
      <c r="IA1088" s="102"/>
      <c r="IB1088" s="102"/>
      <c r="IC1088" s="102"/>
      <c r="ID1088" s="102"/>
      <c r="IE1088" s="102"/>
      <c r="IF1088" s="102"/>
      <c r="IG1088" s="102"/>
      <c r="IH1088" s="102"/>
    </row>
    <row r="1089" spans="1:242" s="20" customFormat="1" ht="15.75" customHeight="1">
      <c r="A1089" s="93" t="s">
        <v>1666</v>
      </c>
      <c r="B1089" s="111" t="s">
        <v>2828</v>
      </c>
      <c r="C1089" s="123" t="s">
        <v>32</v>
      </c>
      <c r="D1089" s="58">
        <v>-51.14</v>
      </c>
      <c r="E1089" s="58"/>
      <c r="F1089" s="58">
        <v>-176.1</v>
      </c>
      <c r="G1089" s="58"/>
      <c r="H1089" s="58">
        <v>-117.49</v>
      </c>
      <c r="I1089" s="58"/>
      <c r="J1089" s="58"/>
      <c r="K1089" s="58"/>
      <c r="L1089" s="58"/>
      <c r="M1089" s="58"/>
      <c r="N1089" s="58"/>
      <c r="O1089" s="58"/>
      <c r="P1089" s="56">
        <f t="shared" si="750"/>
        <v>-344.73</v>
      </c>
      <c r="HR1089" s="102"/>
      <c r="HS1089" s="102"/>
      <c r="HT1089" s="102"/>
      <c r="HU1089" s="102"/>
      <c r="HV1089" s="102"/>
      <c r="HW1089" s="102"/>
      <c r="HX1089" s="102"/>
      <c r="HY1089" s="102"/>
      <c r="HZ1089" s="102"/>
      <c r="IA1089" s="102"/>
      <c r="IB1089" s="102"/>
      <c r="IC1089" s="102"/>
      <c r="ID1089" s="102"/>
      <c r="IE1089" s="102"/>
      <c r="IF1089" s="102"/>
      <c r="IG1089" s="102"/>
      <c r="IH1089" s="102"/>
    </row>
    <row r="1090" spans="1:242" s="20" customFormat="1" ht="12.75" customHeight="1">
      <c r="A1090" s="93" t="s">
        <v>1668</v>
      </c>
      <c r="B1090" s="111" t="s">
        <v>2829</v>
      </c>
      <c r="C1090" s="123" t="s">
        <v>35</v>
      </c>
      <c r="D1090" s="58">
        <v>-30.68</v>
      </c>
      <c r="E1090" s="58"/>
      <c r="F1090" s="58">
        <v>-105.6</v>
      </c>
      <c r="G1090" s="58"/>
      <c r="H1090" s="58">
        <v>-70.45</v>
      </c>
      <c r="I1090" s="58"/>
      <c r="J1090" s="58"/>
      <c r="K1090" s="58"/>
      <c r="L1090" s="58"/>
      <c r="M1090" s="58"/>
      <c r="N1090" s="58"/>
      <c r="O1090" s="58"/>
      <c r="P1090" s="56">
        <f t="shared" si="750"/>
        <v>-206.73000000000002</v>
      </c>
      <c r="HR1090" s="102"/>
      <c r="HS1090" s="102"/>
      <c r="HT1090" s="102"/>
      <c r="HU1090" s="102"/>
      <c r="HV1090" s="102"/>
      <c r="HW1090" s="102"/>
      <c r="HX1090" s="102"/>
      <c r="HY1090" s="102"/>
      <c r="HZ1090" s="102"/>
      <c r="IA1090" s="102"/>
      <c r="IB1090" s="102"/>
      <c r="IC1090" s="102"/>
      <c r="ID1090" s="102"/>
      <c r="IE1090" s="102"/>
      <c r="IF1090" s="102"/>
      <c r="IG1090" s="102"/>
      <c r="IH1090" s="102"/>
    </row>
    <row r="1091" spans="1:242" s="143" customFormat="1" ht="12" customHeight="1">
      <c r="A1091" s="93" t="s">
        <v>1672</v>
      </c>
      <c r="B1091" s="111" t="s">
        <v>1673</v>
      </c>
      <c r="C1091" s="123" t="s">
        <v>29</v>
      </c>
      <c r="D1091" s="58"/>
      <c r="E1091" s="58"/>
      <c r="F1091" s="58">
        <v>-7.76</v>
      </c>
      <c r="G1091" s="58"/>
      <c r="H1091" s="58">
        <v>-9.6300000000000008</v>
      </c>
      <c r="I1091" s="165"/>
      <c r="J1091" s="165"/>
      <c r="K1091" s="165"/>
      <c r="L1091" s="165"/>
      <c r="M1091" s="165"/>
      <c r="N1091" s="165"/>
      <c r="O1091" s="165"/>
      <c r="P1091" s="56">
        <f t="shared" si="750"/>
        <v>-17.39</v>
      </c>
      <c r="HR1091" s="144"/>
      <c r="HS1091" s="144"/>
      <c r="HT1091" s="144"/>
      <c r="HU1091" s="144"/>
      <c r="HV1091" s="144"/>
      <c r="HW1091" s="144"/>
      <c r="HX1091" s="144"/>
      <c r="HY1091" s="144"/>
      <c r="HZ1091" s="144"/>
      <c r="IA1091" s="144"/>
      <c r="IB1091" s="144"/>
      <c r="IC1091" s="144"/>
      <c r="ID1091" s="144"/>
      <c r="IE1091" s="144"/>
      <c r="IF1091" s="144"/>
      <c r="IG1091" s="144"/>
      <c r="IH1091" s="144"/>
    </row>
    <row r="1092" spans="1:242" s="20" customFormat="1" ht="12.75" customHeight="1">
      <c r="A1092" s="93" t="s">
        <v>1674</v>
      </c>
      <c r="B1092" s="111" t="s">
        <v>2836</v>
      </c>
      <c r="C1092" s="123" t="s">
        <v>32</v>
      </c>
      <c r="D1092" s="58"/>
      <c r="E1092" s="58"/>
      <c r="F1092" s="58">
        <v>-3.24</v>
      </c>
      <c r="G1092" s="58"/>
      <c r="H1092" s="58">
        <v>-4.01</v>
      </c>
      <c r="I1092" s="58"/>
      <c r="J1092" s="58"/>
      <c r="K1092" s="58"/>
      <c r="L1092" s="58"/>
      <c r="M1092" s="58"/>
      <c r="N1092" s="58"/>
      <c r="O1092" s="58"/>
      <c r="P1092" s="56">
        <f t="shared" si="750"/>
        <v>-7.25</v>
      </c>
      <c r="HR1092" s="102"/>
      <c r="HS1092" s="102"/>
      <c r="HT1092" s="102"/>
      <c r="HU1092" s="102"/>
      <c r="HV1092" s="102"/>
      <c r="HW1092" s="102"/>
      <c r="HX1092" s="102"/>
      <c r="HY1092" s="102"/>
      <c r="HZ1092" s="102"/>
      <c r="IA1092" s="102"/>
      <c r="IB1092" s="102"/>
      <c r="IC1092" s="102"/>
      <c r="ID1092" s="102"/>
      <c r="IE1092" s="102"/>
      <c r="IF1092" s="102"/>
      <c r="IG1092" s="102"/>
      <c r="IH1092" s="102"/>
    </row>
    <row r="1093" spans="1:242" s="20" customFormat="1" ht="13.5" customHeight="1">
      <c r="A1093" s="93" t="s">
        <v>1676</v>
      </c>
      <c r="B1093" s="111" t="s">
        <v>2837</v>
      </c>
      <c r="C1093" s="123" t="s">
        <v>35</v>
      </c>
      <c r="D1093" s="58"/>
      <c r="E1093" s="58"/>
      <c r="F1093" s="58">
        <v>-1.92</v>
      </c>
      <c r="G1093" s="58"/>
      <c r="H1093" s="58">
        <v>-2.4300000000000002</v>
      </c>
      <c r="I1093" s="58"/>
      <c r="J1093" s="58"/>
      <c r="K1093" s="58"/>
      <c r="L1093" s="58"/>
      <c r="M1093" s="58"/>
      <c r="N1093" s="58"/>
      <c r="O1093" s="58"/>
      <c r="P1093" s="56">
        <f t="shared" si="750"/>
        <v>-4.3499999999999996</v>
      </c>
      <c r="HR1093" s="102"/>
      <c r="HS1093" s="102"/>
      <c r="HT1093" s="102"/>
      <c r="HU1093" s="102"/>
      <c r="HV1093" s="102"/>
      <c r="HW1093" s="102"/>
      <c r="HX1093" s="102"/>
      <c r="HY1093" s="102"/>
      <c r="HZ1093" s="102"/>
      <c r="IA1093" s="102"/>
      <c r="IB1093" s="102"/>
      <c r="IC1093" s="102"/>
      <c r="ID1093" s="102"/>
      <c r="IE1093" s="102"/>
      <c r="IF1093" s="102"/>
      <c r="IG1093" s="102"/>
      <c r="IH1093" s="102"/>
    </row>
    <row r="1094" spans="1:242" s="20" customFormat="1" ht="13.5" customHeight="1">
      <c r="A1094" s="93" t="s">
        <v>1680</v>
      </c>
      <c r="B1094" s="111" t="s">
        <v>1681</v>
      </c>
      <c r="C1094" s="123" t="s">
        <v>29</v>
      </c>
      <c r="D1094" s="58">
        <v>-40.520000000000003</v>
      </c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6">
        <f t="shared" si="750"/>
        <v>-40.520000000000003</v>
      </c>
      <c r="HR1094" s="102"/>
      <c r="HS1094" s="102"/>
      <c r="HT1094" s="102"/>
      <c r="HU1094" s="102"/>
      <c r="HV1094" s="102"/>
      <c r="HW1094" s="102"/>
      <c r="HX1094" s="102"/>
      <c r="HY1094" s="102"/>
      <c r="HZ1094" s="102"/>
      <c r="IA1094" s="102"/>
      <c r="IB1094" s="102"/>
      <c r="IC1094" s="102"/>
      <c r="ID1094" s="102"/>
      <c r="IE1094" s="102"/>
      <c r="IF1094" s="102"/>
      <c r="IG1094" s="102"/>
      <c r="IH1094" s="102"/>
    </row>
    <row r="1095" spans="1:242" s="20" customFormat="1" ht="12.75" customHeight="1">
      <c r="A1095" s="93" t="s">
        <v>1682</v>
      </c>
      <c r="B1095" s="111" t="s">
        <v>1683</v>
      </c>
      <c r="C1095" s="123" t="s">
        <v>32</v>
      </c>
      <c r="D1095" s="58">
        <v>-16.89</v>
      </c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6">
        <f t="shared" si="750"/>
        <v>-16.89</v>
      </c>
      <c r="HR1095" s="102"/>
      <c r="HS1095" s="102"/>
      <c r="HT1095" s="102"/>
      <c r="HU1095" s="102"/>
      <c r="HV1095" s="102"/>
      <c r="HW1095" s="102"/>
      <c r="HX1095" s="102"/>
      <c r="HY1095" s="102"/>
      <c r="HZ1095" s="102"/>
      <c r="IA1095" s="102"/>
      <c r="IB1095" s="102"/>
      <c r="IC1095" s="102"/>
      <c r="ID1095" s="102"/>
      <c r="IE1095" s="102"/>
      <c r="IF1095" s="102"/>
      <c r="IG1095" s="102"/>
      <c r="IH1095" s="102"/>
    </row>
    <row r="1096" spans="1:242" s="20" customFormat="1" ht="12" customHeight="1">
      <c r="A1096" s="93" t="s">
        <v>1684</v>
      </c>
      <c r="B1096" s="111" t="s">
        <v>1685</v>
      </c>
      <c r="C1096" s="123" t="s">
        <v>35</v>
      </c>
      <c r="D1096" s="58">
        <v>-10.119999999999999</v>
      </c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6">
        <f t="shared" si="750"/>
        <v>-10.119999999999999</v>
      </c>
      <c r="HR1096" s="102"/>
      <c r="HS1096" s="102"/>
      <c r="HT1096" s="102"/>
      <c r="HU1096" s="102"/>
      <c r="HV1096" s="102"/>
      <c r="HW1096" s="102"/>
      <c r="HX1096" s="102"/>
      <c r="HY1096" s="102"/>
      <c r="HZ1096" s="102"/>
      <c r="IA1096" s="102"/>
      <c r="IB1096" s="102"/>
      <c r="IC1096" s="102"/>
      <c r="ID1096" s="102"/>
      <c r="IE1096" s="102"/>
      <c r="IF1096" s="102"/>
      <c r="IG1096" s="102"/>
      <c r="IH1096" s="102"/>
    </row>
    <row r="1097" spans="1:242" s="20" customFormat="1" ht="12.75" customHeight="1">
      <c r="A1097" s="93" t="s">
        <v>1688</v>
      </c>
      <c r="B1097" s="111" t="s">
        <v>1689</v>
      </c>
      <c r="C1097" s="123" t="s">
        <v>29</v>
      </c>
      <c r="D1097" s="58">
        <v>-6.48</v>
      </c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6">
        <f t="shared" si="750"/>
        <v>-6.48</v>
      </c>
      <c r="HR1097" s="102"/>
      <c r="HS1097" s="102"/>
      <c r="HT1097" s="102"/>
      <c r="HU1097" s="102"/>
      <c r="HV1097" s="102"/>
      <c r="HW1097" s="102"/>
      <c r="HX1097" s="102"/>
      <c r="HY1097" s="102"/>
      <c r="HZ1097" s="102"/>
      <c r="IA1097" s="102"/>
      <c r="IB1097" s="102"/>
      <c r="IC1097" s="102"/>
      <c r="ID1097" s="102"/>
      <c r="IE1097" s="102"/>
      <c r="IF1097" s="102"/>
      <c r="IG1097" s="102"/>
      <c r="IH1097" s="102"/>
    </row>
    <row r="1098" spans="1:242" s="20" customFormat="1" ht="14.25" customHeight="1">
      <c r="A1098" s="93" t="s">
        <v>1690</v>
      </c>
      <c r="B1098" s="111" t="s">
        <v>1691</v>
      </c>
      <c r="C1098" s="123" t="s">
        <v>32</v>
      </c>
      <c r="D1098" s="58">
        <v>-2.7</v>
      </c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6">
        <f t="shared" si="750"/>
        <v>-2.7</v>
      </c>
      <c r="HR1098" s="102"/>
      <c r="HS1098" s="102"/>
      <c r="HT1098" s="102"/>
      <c r="HU1098" s="102"/>
      <c r="HV1098" s="102"/>
      <c r="HW1098" s="102"/>
      <c r="HX1098" s="102"/>
      <c r="HY1098" s="102"/>
      <c r="HZ1098" s="102"/>
      <c r="IA1098" s="102"/>
      <c r="IB1098" s="102"/>
      <c r="IC1098" s="102"/>
      <c r="ID1098" s="102"/>
      <c r="IE1098" s="102"/>
      <c r="IF1098" s="102"/>
      <c r="IG1098" s="102"/>
      <c r="IH1098" s="102"/>
    </row>
    <row r="1099" spans="1:242" s="20" customFormat="1" ht="13.5" customHeight="1">
      <c r="A1099" s="93" t="s">
        <v>1692</v>
      </c>
      <c r="B1099" s="111" t="s">
        <v>2838</v>
      </c>
      <c r="C1099" s="123" t="s">
        <v>35</v>
      </c>
      <c r="D1099" s="58">
        <v>-1.62</v>
      </c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6">
        <f t="shared" si="750"/>
        <v>-1.62</v>
      </c>
      <c r="HR1099" s="102"/>
      <c r="HS1099" s="102"/>
      <c r="HT1099" s="102"/>
      <c r="HU1099" s="102"/>
      <c r="HV1099" s="102"/>
      <c r="HW1099" s="102"/>
      <c r="HX1099" s="102"/>
      <c r="HY1099" s="102"/>
      <c r="HZ1099" s="102"/>
      <c r="IA1099" s="102"/>
      <c r="IB1099" s="102"/>
      <c r="IC1099" s="102"/>
      <c r="ID1099" s="102"/>
      <c r="IE1099" s="102"/>
      <c r="IF1099" s="102"/>
      <c r="IG1099" s="102"/>
      <c r="IH1099" s="102"/>
    </row>
    <row r="1100" spans="1:242" s="20" customFormat="1" ht="18.75" customHeight="1">
      <c r="A1100" s="93" t="s">
        <v>2848</v>
      </c>
      <c r="B1100" s="111" t="s">
        <v>1537</v>
      </c>
      <c r="C1100" s="123" t="s">
        <v>29</v>
      </c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6">
        <f t="shared" si="750"/>
        <v>0</v>
      </c>
      <c r="HR1100" s="102"/>
      <c r="HS1100" s="102"/>
      <c r="HT1100" s="102"/>
      <c r="HU1100" s="102"/>
      <c r="HV1100" s="102"/>
      <c r="HW1100" s="102"/>
      <c r="HX1100" s="102"/>
      <c r="HY1100" s="102"/>
      <c r="HZ1100" s="102"/>
      <c r="IA1100" s="102"/>
      <c r="IB1100" s="102"/>
      <c r="IC1100" s="102"/>
      <c r="ID1100" s="102"/>
      <c r="IE1100" s="102"/>
      <c r="IF1100" s="102"/>
      <c r="IG1100" s="102"/>
      <c r="IH1100" s="102"/>
    </row>
    <row r="1101" spans="1:242" s="20" customFormat="1" ht="18.75" customHeight="1">
      <c r="A1101" s="93" t="s">
        <v>2853</v>
      </c>
      <c r="B1101" s="111" t="s">
        <v>1537</v>
      </c>
      <c r="C1101" s="123" t="s">
        <v>29</v>
      </c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6">
        <f t="shared" si="750"/>
        <v>0</v>
      </c>
      <c r="HR1101" s="102"/>
      <c r="HS1101" s="102"/>
      <c r="HT1101" s="102"/>
      <c r="HU1101" s="102"/>
      <c r="HV1101" s="102"/>
      <c r="HW1101" s="102"/>
      <c r="HX1101" s="102"/>
      <c r="HY1101" s="102"/>
      <c r="HZ1101" s="102"/>
      <c r="IA1101" s="102"/>
      <c r="IB1101" s="102"/>
      <c r="IC1101" s="102"/>
      <c r="ID1101" s="102"/>
      <c r="IE1101" s="102"/>
      <c r="IF1101" s="102"/>
      <c r="IG1101" s="102"/>
      <c r="IH1101" s="102"/>
    </row>
    <row r="1102" spans="1:242" s="20" customFormat="1" ht="18.75" customHeight="1">
      <c r="A1102" s="93" t="s">
        <v>1784</v>
      </c>
      <c r="B1102" s="111" t="s">
        <v>124</v>
      </c>
      <c r="C1102" s="123" t="s">
        <v>123</v>
      </c>
      <c r="D1102" s="58"/>
      <c r="E1102" s="58"/>
      <c r="F1102" s="58"/>
      <c r="G1102" s="58">
        <v>-1422.19</v>
      </c>
      <c r="H1102" s="58"/>
      <c r="I1102" s="58"/>
      <c r="J1102" s="58"/>
      <c r="K1102" s="58"/>
      <c r="L1102" s="58"/>
      <c r="M1102" s="58"/>
      <c r="N1102" s="58"/>
      <c r="O1102" s="58"/>
      <c r="P1102" s="56">
        <f t="shared" si="750"/>
        <v>-1422.19</v>
      </c>
      <c r="HR1102" s="102"/>
      <c r="HS1102" s="102"/>
      <c r="HT1102" s="102"/>
      <c r="HU1102" s="102"/>
      <c r="HV1102" s="102"/>
      <c r="HW1102" s="102"/>
      <c r="HX1102" s="102"/>
      <c r="HY1102" s="102"/>
      <c r="HZ1102" s="102"/>
      <c r="IA1102" s="102"/>
      <c r="IB1102" s="102"/>
      <c r="IC1102" s="102"/>
      <c r="ID1102" s="102"/>
      <c r="IE1102" s="102"/>
      <c r="IF1102" s="102"/>
      <c r="IG1102" s="102"/>
      <c r="IH1102" s="102"/>
    </row>
    <row r="1103" spans="1:242" s="20" customFormat="1" ht="18.75" customHeight="1">
      <c r="A1103" s="93" t="s">
        <v>1786</v>
      </c>
      <c r="B1103" s="111" t="s">
        <v>124</v>
      </c>
      <c r="C1103" s="123" t="s">
        <v>123</v>
      </c>
      <c r="D1103" s="58"/>
      <c r="E1103" s="58"/>
      <c r="F1103" s="58"/>
      <c r="G1103" s="58">
        <v>-113.2</v>
      </c>
      <c r="H1103" s="58"/>
      <c r="I1103" s="58"/>
      <c r="J1103" s="58"/>
      <c r="K1103" s="58"/>
      <c r="L1103" s="58"/>
      <c r="M1103" s="58"/>
      <c r="N1103" s="58"/>
      <c r="O1103" s="58"/>
      <c r="P1103" s="56">
        <f t="shared" si="750"/>
        <v>-113.2</v>
      </c>
      <c r="HR1103" s="102"/>
      <c r="HS1103" s="102"/>
      <c r="HT1103" s="102"/>
      <c r="HU1103" s="102"/>
      <c r="HV1103" s="102"/>
      <c r="HW1103" s="102"/>
      <c r="HX1103" s="102"/>
      <c r="HY1103" s="102"/>
      <c r="HZ1103" s="102"/>
      <c r="IA1103" s="102"/>
      <c r="IB1103" s="102"/>
      <c r="IC1103" s="102"/>
      <c r="ID1103" s="102"/>
      <c r="IE1103" s="102"/>
      <c r="IF1103" s="102"/>
      <c r="IG1103" s="102"/>
      <c r="IH1103" s="102"/>
    </row>
    <row r="1104" spans="1:242" s="20" customFormat="1" ht="18.75" customHeight="1">
      <c r="A1104" s="93" t="s">
        <v>1797</v>
      </c>
      <c r="B1104" s="111" t="s">
        <v>1537</v>
      </c>
      <c r="C1104" s="123" t="s">
        <v>29</v>
      </c>
      <c r="D1104" s="58"/>
      <c r="E1104" s="58">
        <v>-121.89</v>
      </c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6">
        <f t="shared" si="750"/>
        <v>-121.89</v>
      </c>
      <c r="HR1104" s="102"/>
      <c r="HS1104" s="102"/>
      <c r="HT1104" s="102"/>
      <c r="HU1104" s="102"/>
      <c r="HV1104" s="102"/>
      <c r="HW1104" s="102"/>
      <c r="HX1104" s="102"/>
      <c r="HY1104" s="102"/>
      <c r="HZ1104" s="102"/>
      <c r="IA1104" s="102"/>
      <c r="IB1104" s="102"/>
      <c r="IC1104" s="102"/>
      <c r="ID1104" s="102"/>
      <c r="IE1104" s="102"/>
      <c r="IF1104" s="102"/>
      <c r="IG1104" s="102"/>
      <c r="IH1104" s="102"/>
    </row>
    <row r="1105" spans="1:242" s="20" customFormat="1" ht="18.75" customHeight="1">
      <c r="A1105" s="93" t="s">
        <v>1749</v>
      </c>
      <c r="B1105" s="111" t="s">
        <v>153</v>
      </c>
      <c r="C1105" s="123" t="s">
        <v>29</v>
      </c>
      <c r="D1105" s="58">
        <v>-40.020000000000003</v>
      </c>
      <c r="E1105" s="58"/>
      <c r="F1105" s="58">
        <v>-125.6</v>
      </c>
      <c r="G1105" s="58"/>
      <c r="H1105" s="58">
        <v>-162.54</v>
      </c>
      <c r="I1105" s="58"/>
      <c r="J1105" s="58"/>
      <c r="K1105" s="58"/>
      <c r="L1105" s="58"/>
      <c r="M1105" s="58"/>
      <c r="N1105" s="58"/>
      <c r="O1105" s="58"/>
      <c r="P1105" s="56">
        <f t="shared" si="750"/>
        <v>-328.15999999999997</v>
      </c>
      <c r="HR1105" s="102"/>
      <c r="HS1105" s="102"/>
      <c r="HT1105" s="102"/>
      <c r="HU1105" s="102"/>
      <c r="HV1105" s="102"/>
      <c r="HW1105" s="102"/>
      <c r="HX1105" s="102"/>
      <c r="HY1105" s="102"/>
      <c r="HZ1105" s="102"/>
      <c r="IA1105" s="102"/>
      <c r="IB1105" s="102"/>
      <c r="IC1105" s="102"/>
      <c r="ID1105" s="102"/>
      <c r="IE1105" s="102"/>
      <c r="IF1105" s="102"/>
      <c r="IG1105" s="102"/>
      <c r="IH1105" s="102"/>
    </row>
    <row r="1106" spans="1:242" s="20" customFormat="1" ht="18.75" customHeight="1">
      <c r="A1106" s="93" t="s">
        <v>1753</v>
      </c>
      <c r="B1106" s="111" t="s">
        <v>1754</v>
      </c>
      <c r="C1106" s="123" t="s">
        <v>29</v>
      </c>
      <c r="D1106" s="58"/>
      <c r="E1106" s="58"/>
      <c r="F1106" s="58">
        <v>-2.2799999999999998</v>
      </c>
      <c r="G1106" s="58"/>
      <c r="H1106" s="58">
        <v>-5.57</v>
      </c>
      <c r="I1106" s="58"/>
      <c r="J1106" s="58"/>
      <c r="K1106" s="58"/>
      <c r="L1106" s="58"/>
      <c r="M1106" s="58"/>
      <c r="N1106" s="58"/>
      <c r="O1106" s="58"/>
      <c r="P1106" s="56">
        <f t="shared" si="750"/>
        <v>-7.85</v>
      </c>
      <c r="HR1106" s="102"/>
      <c r="HS1106" s="102"/>
      <c r="HT1106" s="102"/>
      <c r="HU1106" s="102"/>
      <c r="HV1106" s="102"/>
      <c r="HW1106" s="102"/>
      <c r="HX1106" s="102"/>
      <c r="HY1106" s="102"/>
      <c r="HZ1106" s="102"/>
      <c r="IA1106" s="102"/>
      <c r="IB1106" s="102"/>
      <c r="IC1106" s="102"/>
      <c r="ID1106" s="102"/>
      <c r="IE1106" s="102"/>
      <c r="IF1106" s="102"/>
      <c r="IG1106" s="102"/>
      <c r="IH1106" s="102"/>
    </row>
    <row r="1107" spans="1:242" s="20" customFormat="1" ht="18.75" customHeight="1">
      <c r="A1107" s="93" t="s">
        <v>1764</v>
      </c>
      <c r="B1107" s="111" t="s">
        <v>2861</v>
      </c>
      <c r="C1107" s="123" t="s">
        <v>29</v>
      </c>
      <c r="D1107" s="58">
        <v>-13.54</v>
      </c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6">
        <f t="shared" si="750"/>
        <v>-13.54</v>
      </c>
      <c r="HR1107" s="102"/>
      <c r="HS1107" s="102"/>
      <c r="HT1107" s="102"/>
      <c r="HU1107" s="102"/>
      <c r="HV1107" s="102"/>
      <c r="HW1107" s="102"/>
      <c r="HX1107" s="102"/>
      <c r="HY1107" s="102"/>
      <c r="HZ1107" s="102"/>
      <c r="IA1107" s="102"/>
      <c r="IB1107" s="102"/>
      <c r="IC1107" s="102"/>
      <c r="ID1107" s="102"/>
      <c r="IE1107" s="102"/>
      <c r="IF1107" s="102"/>
      <c r="IG1107" s="102"/>
      <c r="IH1107" s="102"/>
    </row>
    <row r="1108" spans="1:242" s="20" customFormat="1" ht="18.75" customHeight="1">
      <c r="A1108" s="93" t="s">
        <v>1774</v>
      </c>
      <c r="B1108" s="111" t="s">
        <v>2864</v>
      </c>
      <c r="C1108" s="123" t="s">
        <v>29</v>
      </c>
      <c r="D1108" s="58">
        <v>-2.16</v>
      </c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6">
        <f t="shared" si="750"/>
        <v>-2.16</v>
      </c>
      <c r="HR1108" s="102"/>
      <c r="HS1108" s="102"/>
      <c r="HT1108" s="102"/>
      <c r="HU1108" s="102"/>
      <c r="HV1108" s="102"/>
      <c r="HW1108" s="102"/>
      <c r="HX1108" s="102"/>
      <c r="HY1108" s="102"/>
      <c r="HZ1108" s="102"/>
      <c r="IA1108" s="102"/>
      <c r="IB1108" s="102"/>
      <c r="IC1108" s="102"/>
      <c r="ID1108" s="102"/>
      <c r="IE1108" s="102"/>
      <c r="IF1108" s="102"/>
      <c r="IG1108" s="102"/>
      <c r="IH1108" s="102"/>
    </row>
    <row r="1109" spans="1:242" s="20" customFormat="1" ht="18.75" customHeight="1">
      <c r="A1109" s="93" t="s">
        <v>1882</v>
      </c>
      <c r="B1109" s="111" t="s">
        <v>1883</v>
      </c>
      <c r="C1109" s="123" t="s">
        <v>224</v>
      </c>
      <c r="D1109" s="58">
        <v>-7.26</v>
      </c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6">
        <f t="shared" si="750"/>
        <v>-7.26</v>
      </c>
      <c r="HR1109" s="102"/>
      <c r="HS1109" s="102"/>
      <c r="HT1109" s="102"/>
      <c r="HU1109" s="102"/>
      <c r="HV1109" s="102"/>
      <c r="HW1109" s="102"/>
      <c r="HX1109" s="102"/>
      <c r="HY1109" s="102"/>
      <c r="HZ1109" s="102"/>
      <c r="IA1109" s="102"/>
      <c r="IB1109" s="102"/>
      <c r="IC1109" s="102"/>
      <c r="ID1109" s="102"/>
      <c r="IE1109" s="102"/>
      <c r="IF1109" s="102"/>
      <c r="IG1109" s="102"/>
      <c r="IH1109" s="102"/>
    </row>
    <row r="1110" spans="1:242" s="20" customFormat="1" ht="18.75" customHeight="1">
      <c r="A1110" s="93" t="s">
        <v>1884</v>
      </c>
      <c r="B1110" s="111" t="s">
        <v>1885</v>
      </c>
      <c r="C1110" s="123" t="s">
        <v>224</v>
      </c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6">
        <f t="shared" si="750"/>
        <v>0</v>
      </c>
      <c r="HR1110" s="102"/>
      <c r="HS1110" s="102"/>
      <c r="HT1110" s="102"/>
      <c r="HU1110" s="102"/>
      <c r="HV1110" s="102"/>
      <c r="HW1110" s="102"/>
      <c r="HX1110" s="102"/>
      <c r="HY1110" s="102"/>
      <c r="HZ1110" s="102"/>
      <c r="IA1110" s="102"/>
      <c r="IB1110" s="102"/>
      <c r="IC1110" s="102"/>
      <c r="ID1110" s="102"/>
      <c r="IE1110" s="102"/>
      <c r="IF1110" s="102"/>
      <c r="IG1110" s="102"/>
      <c r="IH1110" s="102"/>
    </row>
    <row r="1111" spans="1:242" s="20" customFormat="1" ht="18.75" customHeight="1">
      <c r="A1111" s="93" t="s">
        <v>2676</v>
      </c>
      <c r="B1111" s="111" t="s">
        <v>1605</v>
      </c>
      <c r="C1111" s="123" t="s">
        <v>537</v>
      </c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6">
        <f t="shared" si="750"/>
        <v>0</v>
      </c>
      <c r="HR1111" s="102"/>
      <c r="HS1111" s="102"/>
      <c r="HT1111" s="102"/>
      <c r="HU1111" s="102"/>
      <c r="HV1111" s="102"/>
      <c r="HW1111" s="102"/>
      <c r="HX1111" s="102"/>
      <c r="HY1111" s="102"/>
      <c r="HZ1111" s="102"/>
      <c r="IA1111" s="102"/>
      <c r="IB1111" s="102"/>
      <c r="IC1111" s="102"/>
      <c r="ID1111" s="102"/>
      <c r="IE1111" s="102"/>
      <c r="IF1111" s="102"/>
      <c r="IG1111" s="102"/>
      <c r="IH1111" s="102"/>
    </row>
    <row r="1112" spans="1:242" s="20" customFormat="1" ht="18.75" customHeight="1">
      <c r="A1112" s="119"/>
      <c r="B1112" s="129" t="s">
        <v>1529</v>
      </c>
      <c r="C1112" s="180"/>
      <c r="D1112" s="118">
        <f>SUM(D1113:D1127)</f>
        <v>0</v>
      </c>
      <c r="E1112" s="118">
        <f>SUM(E1113:E1127)</f>
        <v>0</v>
      </c>
      <c r="F1112" s="118">
        <f>SUM(F1113:F1127)</f>
        <v>0</v>
      </c>
      <c r="G1112" s="118">
        <f>SUM(G1113:G1127)</f>
        <v>0</v>
      </c>
      <c r="H1112" s="118">
        <f>SUM(H1113:H1127)</f>
        <v>0</v>
      </c>
      <c r="I1112" s="58"/>
      <c r="J1112" s="58"/>
      <c r="K1112" s="58"/>
      <c r="L1112" s="58"/>
      <c r="M1112" s="58"/>
      <c r="N1112" s="58"/>
      <c r="O1112" s="58"/>
      <c r="P1112" s="56">
        <f t="shared" si="750"/>
        <v>0</v>
      </c>
      <c r="HR1112" s="102"/>
      <c r="HS1112" s="102"/>
      <c r="HT1112" s="102"/>
      <c r="HU1112" s="102"/>
      <c r="HV1112" s="102"/>
      <c r="HW1112" s="102"/>
      <c r="HX1112" s="102"/>
      <c r="HY1112" s="102"/>
      <c r="HZ1112" s="102"/>
      <c r="IA1112" s="102"/>
      <c r="IB1112" s="102"/>
      <c r="IC1112" s="102"/>
      <c r="ID1112" s="102"/>
      <c r="IE1112" s="102"/>
      <c r="IF1112" s="102"/>
      <c r="IG1112" s="102"/>
      <c r="IH1112" s="102"/>
    </row>
    <row r="1113" spans="1:242" s="20" customFormat="1" ht="18.75" customHeight="1">
      <c r="A1113" s="93" t="s">
        <v>1724</v>
      </c>
      <c r="B1113" s="111" t="s">
        <v>1725</v>
      </c>
      <c r="C1113" s="123" t="s">
        <v>29</v>
      </c>
      <c r="D1113" s="56"/>
      <c r="E1113" s="118"/>
      <c r="F1113" s="118"/>
      <c r="G1113" s="118"/>
      <c r="H1113" s="118"/>
      <c r="I1113" s="58"/>
      <c r="J1113" s="58"/>
      <c r="K1113" s="58"/>
      <c r="L1113" s="58"/>
      <c r="M1113" s="58"/>
      <c r="N1113" s="58"/>
      <c r="O1113" s="58"/>
      <c r="P1113" s="56">
        <f t="shared" si="750"/>
        <v>0</v>
      </c>
      <c r="HR1113" s="102"/>
      <c r="HS1113" s="102"/>
      <c r="HT1113" s="102"/>
      <c r="HU1113" s="102"/>
      <c r="HV1113" s="102"/>
      <c r="HW1113" s="102"/>
      <c r="HX1113" s="102"/>
      <c r="HY1113" s="102"/>
      <c r="HZ1113" s="102"/>
      <c r="IA1113" s="102"/>
      <c r="IB1113" s="102"/>
      <c r="IC1113" s="102"/>
      <c r="ID1113" s="102"/>
      <c r="IE1113" s="102"/>
      <c r="IF1113" s="102"/>
      <c r="IG1113" s="102"/>
      <c r="IH1113" s="102"/>
    </row>
    <row r="1114" spans="1:242" s="20" customFormat="1" ht="18.75" customHeight="1">
      <c r="A1114" s="93" t="s">
        <v>1726</v>
      </c>
      <c r="B1114" s="111" t="s">
        <v>1727</v>
      </c>
      <c r="C1114" s="123" t="s">
        <v>32</v>
      </c>
      <c r="D1114" s="56"/>
      <c r="E1114" s="118"/>
      <c r="F1114" s="118"/>
      <c r="G1114" s="118"/>
      <c r="H1114" s="118"/>
      <c r="I1114" s="58"/>
      <c r="J1114" s="58"/>
      <c r="K1114" s="58"/>
      <c r="L1114" s="58"/>
      <c r="M1114" s="58"/>
      <c r="N1114" s="58"/>
      <c r="O1114" s="58"/>
      <c r="P1114" s="56">
        <f t="shared" si="750"/>
        <v>0</v>
      </c>
      <c r="HR1114" s="102"/>
      <c r="HS1114" s="102"/>
      <c r="HT1114" s="102"/>
      <c r="HU1114" s="102"/>
      <c r="HV1114" s="102"/>
      <c r="HW1114" s="102"/>
      <c r="HX1114" s="102"/>
      <c r="HY1114" s="102"/>
      <c r="HZ1114" s="102"/>
      <c r="IA1114" s="102"/>
      <c r="IB1114" s="102"/>
      <c r="IC1114" s="102"/>
      <c r="ID1114" s="102"/>
      <c r="IE1114" s="102"/>
      <c r="IF1114" s="102"/>
      <c r="IG1114" s="102"/>
      <c r="IH1114" s="102"/>
    </row>
    <row r="1115" spans="1:242" s="20" customFormat="1" ht="18.75" customHeight="1">
      <c r="A1115" s="93" t="s">
        <v>1728</v>
      </c>
      <c r="B1115" s="111" t="s">
        <v>1729</v>
      </c>
      <c r="C1115" s="123" t="s">
        <v>35</v>
      </c>
      <c r="D1115" s="56"/>
      <c r="E1115" s="118"/>
      <c r="F1115" s="118"/>
      <c r="G1115" s="118"/>
      <c r="H1115" s="118"/>
      <c r="I1115" s="58"/>
      <c r="J1115" s="58"/>
      <c r="K1115" s="58"/>
      <c r="L1115" s="58"/>
      <c r="M1115" s="58"/>
      <c r="N1115" s="58"/>
      <c r="O1115" s="58"/>
      <c r="P1115" s="56">
        <f t="shared" ref="P1115:P1127" si="752">SUM(D1115:O1115)</f>
        <v>0</v>
      </c>
      <c r="HR1115" s="102"/>
      <c r="HS1115" s="102"/>
      <c r="HT1115" s="102"/>
      <c r="HU1115" s="102"/>
      <c r="HV1115" s="102"/>
      <c r="HW1115" s="102"/>
      <c r="HX1115" s="102"/>
      <c r="HY1115" s="102"/>
      <c r="HZ1115" s="102"/>
      <c r="IA1115" s="102"/>
      <c r="IB1115" s="102"/>
      <c r="IC1115" s="102"/>
      <c r="ID1115" s="102"/>
      <c r="IE1115" s="102"/>
      <c r="IF1115" s="102"/>
      <c r="IG1115" s="102"/>
      <c r="IH1115" s="102"/>
    </row>
    <row r="1116" spans="1:242" s="20" customFormat="1" ht="18.75" customHeight="1">
      <c r="A1116" s="93" t="s">
        <v>1924</v>
      </c>
      <c r="B1116" s="111" t="s">
        <v>1925</v>
      </c>
      <c r="C1116" s="123" t="s">
        <v>1926</v>
      </c>
      <c r="D1116" s="56"/>
      <c r="E1116" s="56"/>
      <c r="F1116" s="118"/>
      <c r="G1116" s="118"/>
      <c r="H1116" s="118"/>
      <c r="I1116" s="58"/>
      <c r="J1116" s="58"/>
      <c r="K1116" s="58"/>
      <c r="L1116" s="58"/>
      <c r="M1116" s="58"/>
      <c r="N1116" s="58"/>
      <c r="O1116" s="58"/>
      <c r="P1116" s="56">
        <f t="shared" si="752"/>
        <v>0</v>
      </c>
      <c r="HR1116" s="102"/>
      <c r="HS1116" s="102"/>
      <c r="HT1116" s="102"/>
      <c r="HU1116" s="102"/>
      <c r="HV1116" s="102"/>
      <c r="HW1116" s="102"/>
      <c r="HX1116" s="102"/>
      <c r="HY1116" s="102"/>
      <c r="HZ1116" s="102"/>
      <c r="IA1116" s="102"/>
      <c r="IB1116" s="102"/>
      <c r="IC1116" s="102"/>
      <c r="ID1116" s="102"/>
      <c r="IE1116" s="102"/>
      <c r="IF1116" s="102"/>
      <c r="IG1116" s="102"/>
      <c r="IH1116" s="102"/>
    </row>
    <row r="1117" spans="1:242" s="20" customFormat="1" ht="18.75" customHeight="1">
      <c r="A1117" s="93" t="s">
        <v>1949</v>
      </c>
      <c r="B1117" s="93" t="s">
        <v>1950</v>
      </c>
      <c r="C1117" s="123" t="s">
        <v>325</v>
      </c>
      <c r="D1117" s="56"/>
      <c r="E1117" s="56"/>
      <c r="F1117" s="118"/>
      <c r="G1117" s="118"/>
      <c r="H1117" s="118"/>
      <c r="I1117" s="58"/>
      <c r="J1117" s="58"/>
      <c r="K1117" s="58"/>
      <c r="L1117" s="58"/>
      <c r="M1117" s="58"/>
      <c r="N1117" s="58"/>
      <c r="O1117" s="58"/>
      <c r="P1117" s="56">
        <f t="shared" si="752"/>
        <v>0</v>
      </c>
      <c r="HR1117" s="102"/>
      <c r="HS1117" s="102"/>
      <c r="HT1117" s="102"/>
      <c r="HU1117" s="102"/>
      <c r="HV1117" s="102"/>
      <c r="HW1117" s="102"/>
      <c r="HX1117" s="102"/>
      <c r="HY1117" s="102"/>
      <c r="HZ1117" s="102"/>
      <c r="IA1117" s="102"/>
      <c r="IB1117" s="102"/>
      <c r="IC1117" s="102"/>
      <c r="ID1117" s="102"/>
      <c r="IE1117" s="102"/>
      <c r="IF1117" s="102"/>
      <c r="IG1117" s="102"/>
      <c r="IH1117" s="102"/>
    </row>
    <row r="1118" spans="1:242" s="20" customFormat="1" ht="18.75" customHeight="1">
      <c r="A1118" s="93" t="s">
        <v>1955</v>
      </c>
      <c r="B1118" s="93" t="s">
        <v>1956</v>
      </c>
      <c r="C1118" s="123" t="s">
        <v>385</v>
      </c>
      <c r="D1118" s="56"/>
      <c r="E1118" s="56"/>
      <c r="F1118" s="118"/>
      <c r="G1118" s="118"/>
      <c r="H1118" s="118"/>
      <c r="I1118" s="58"/>
      <c r="J1118" s="58"/>
      <c r="K1118" s="58"/>
      <c r="L1118" s="58"/>
      <c r="M1118" s="58"/>
      <c r="N1118" s="58"/>
      <c r="O1118" s="58"/>
      <c r="P1118" s="56">
        <f t="shared" si="752"/>
        <v>0</v>
      </c>
      <c r="HR1118" s="102"/>
      <c r="HS1118" s="102"/>
      <c r="HT1118" s="102"/>
      <c r="HU1118" s="102"/>
      <c r="HV1118" s="102"/>
      <c r="HW1118" s="102"/>
      <c r="HX1118" s="102"/>
      <c r="HY1118" s="102"/>
      <c r="HZ1118" s="102"/>
      <c r="IA1118" s="102"/>
      <c r="IB1118" s="102"/>
      <c r="IC1118" s="102"/>
      <c r="ID1118" s="102"/>
      <c r="IE1118" s="102"/>
      <c r="IF1118" s="102"/>
      <c r="IG1118" s="102"/>
      <c r="IH1118" s="102"/>
    </row>
    <row r="1119" spans="1:242" s="20" customFormat="1" ht="18.75" customHeight="1">
      <c r="A1119" s="93" t="s">
        <v>2024</v>
      </c>
      <c r="B1119" s="111" t="s">
        <v>2025</v>
      </c>
      <c r="C1119" s="123" t="s">
        <v>173</v>
      </c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6">
        <f t="shared" si="752"/>
        <v>0</v>
      </c>
      <c r="HR1119" s="102"/>
      <c r="HS1119" s="102"/>
      <c r="HT1119" s="102"/>
      <c r="HU1119" s="102"/>
      <c r="HV1119" s="102"/>
      <c r="HW1119" s="102"/>
      <c r="HX1119" s="102"/>
      <c r="HY1119" s="102"/>
      <c r="HZ1119" s="102"/>
      <c r="IA1119" s="102"/>
      <c r="IB1119" s="102"/>
      <c r="IC1119" s="102"/>
      <c r="ID1119" s="102"/>
      <c r="IE1119" s="102"/>
      <c r="IF1119" s="102"/>
      <c r="IG1119" s="102"/>
      <c r="IH1119" s="102"/>
    </row>
    <row r="1120" spans="1:242" s="20" customFormat="1" ht="18.75" customHeight="1">
      <c r="A1120" s="93" t="s">
        <v>2115</v>
      </c>
      <c r="B1120" s="93" t="s">
        <v>702</v>
      </c>
      <c r="C1120" s="123" t="s">
        <v>29</v>
      </c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6">
        <f t="shared" si="752"/>
        <v>0</v>
      </c>
      <c r="HR1120" s="102"/>
      <c r="HS1120" s="102"/>
      <c r="HT1120" s="102"/>
      <c r="HU1120" s="102"/>
      <c r="HV1120" s="102"/>
      <c r="HW1120" s="102"/>
      <c r="HX1120" s="102"/>
      <c r="HY1120" s="102"/>
      <c r="HZ1120" s="102"/>
      <c r="IA1120" s="102"/>
      <c r="IB1120" s="102"/>
      <c r="IC1120" s="102"/>
      <c r="ID1120" s="102"/>
      <c r="IE1120" s="102"/>
      <c r="IF1120" s="102"/>
      <c r="IG1120" s="102"/>
      <c r="IH1120" s="102"/>
    </row>
    <row r="1121" spans="1:242" s="20" customFormat="1" ht="18.75" customHeight="1">
      <c r="A1121" s="93" t="s">
        <v>2121</v>
      </c>
      <c r="B1121" s="111" t="s">
        <v>710</v>
      </c>
      <c r="C1121" s="123" t="s">
        <v>173</v>
      </c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6">
        <f t="shared" si="752"/>
        <v>0</v>
      </c>
      <c r="HR1121" s="102"/>
      <c r="HS1121" s="102"/>
      <c r="HT1121" s="102"/>
      <c r="HU1121" s="102"/>
      <c r="HV1121" s="102"/>
      <c r="HW1121" s="102"/>
      <c r="HX1121" s="102"/>
      <c r="HY1121" s="102"/>
      <c r="HZ1121" s="102"/>
      <c r="IA1121" s="102"/>
      <c r="IB1121" s="102"/>
      <c r="IC1121" s="102"/>
      <c r="ID1121" s="102"/>
      <c r="IE1121" s="102"/>
      <c r="IF1121" s="102"/>
      <c r="IG1121" s="102"/>
      <c r="IH1121" s="102"/>
    </row>
    <row r="1122" spans="1:242" s="20" customFormat="1" ht="18.75" customHeight="1">
      <c r="A1122" s="93" t="s">
        <v>2122</v>
      </c>
      <c r="B1122" s="111" t="s">
        <v>712</v>
      </c>
      <c r="C1122" s="123" t="s">
        <v>173</v>
      </c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6">
        <f t="shared" si="752"/>
        <v>0</v>
      </c>
      <c r="HR1122" s="102"/>
      <c r="HS1122" s="102"/>
      <c r="HT1122" s="102"/>
      <c r="HU1122" s="102"/>
      <c r="HV1122" s="102"/>
      <c r="HW1122" s="102"/>
      <c r="HX1122" s="102"/>
      <c r="HY1122" s="102"/>
      <c r="HZ1122" s="102"/>
      <c r="IA1122" s="102"/>
      <c r="IB1122" s="102"/>
      <c r="IC1122" s="102"/>
      <c r="ID1122" s="102"/>
      <c r="IE1122" s="102"/>
      <c r="IF1122" s="102"/>
      <c r="IG1122" s="102"/>
      <c r="IH1122" s="102"/>
    </row>
    <row r="1123" spans="1:242" s="20" customFormat="1" ht="18.75" customHeight="1">
      <c r="A1123" s="93" t="s">
        <v>2123</v>
      </c>
      <c r="B1123" s="111" t="s">
        <v>714</v>
      </c>
      <c r="C1123" s="123" t="s">
        <v>173</v>
      </c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6">
        <f t="shared" si="752"/>
        <v>0</v>
      </c>
      <c r="HR1123" s="102"/>
      <c r="HS1123" s="102"/>
      <c r="HT1123" s="102"/>
      <c r="HU1123" s="102"/>
      <c r="HV1123" s="102"/>
      <c r="HW1123" s="102"/>
      <c r="HX1123" s="102"/>
      <c r="HY1123" s="102"/>
      <c r="HZ1123" s="102"/>
      <c r="IA1123" s="102"/>
      <c r="IB1123" s="102"/>
      <c r="IC1123" s="102"/>
      <c r="ID1123" s="102"/>
      <c r="IE1123" s="102"/>
      <c r="IF1123" s="102"/>
      <c r="IG1123" s="102"/>
      <c r="IH1123" s="102"/>
    </row>
    <row r="1124" spans="1:242" s="20" customFormat="1" ht="18.75" customHeight="1">
      <c r="A1124" s="93" t="s">
        <v>2124</v>
      </c>
      <c r="B1124" s="111" t="s">
        <v>1573</v>
      </c>
      <c r="C1124" s="123" t="s">
        <v>173</v>
      </c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6">
        <f t="shared" si="752"/>
        <v>0</v>
      </c>
      <c r="HR1124" s="102"/>
      <c r="HS1124" s="102"/>
      <c r="HT1124" s="102"/>
      <c r="HU1124" s="102"/>
      <c r="HV1124" s="102"/>
      <c r="HW1124" s="102"/>
      <c r="HX1124" s="102"/>
      <c r="HY1124" s="102"/>
      <c r="HZ1124" s="102"/>
      <c r="IA1124" s="102"/>
      <c r="IB1124" s="102"/>
      <c r="IC1124" s="102"/>
      <c r="ID1124" s="102"/>
      <c r="IE1124" s="102"/>
      <c r="IF1124" s="102"/>
      <c r="IG1124" s="102"/>
      <c r="IH1124" s="102"/>
    </row>
    <row r="1125" spans="1:242" s="20" customFormat="1" ht="18.75" customHeight="1">
      <c r="A1125" s="93" t="s">
        <v>3183</v>
      </c>
      <c r="B1125" s="111" t="s">
        <v>1531</v>
      </c>
      <c r="C1125" s="123" t="s">
        <v>173</v>
      </c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6">
        <f t="shared" si="752"/>
        <v>0</v>
      </c>
      <c r="HR1125" s="102"/>
      <c r="HS1125" s="102"/>
      <c r="HT1125" s="102"/>
      <c r="HU1125" s="102"/>
      <c r="HV1125" s="102"/>
      <c r="HW1125" s="102"/>
      <c r="HX1125" s="102"/>
      <c r="HY1125" s="102"/>
      <c r="HZ1125" s="102"/>
      <c r="IA1125" s="102"/>
      <c r="IB1125" s="102"/>
      <c r="IC1125" s="102"/>
      <c r="ID1125" s="102"/>
      <c r="IE1125" s="102"/>
      <c r="IF1125" s="102"/>
      <c r="IG1125" s="102"/>
      <c r="IH1125" s="102"/>
    </row>
    <row r="1126" spans="1:242" s="20" customFormat="1" ht="18.75" customHeight="1">
      <c r="A1126" s="93" t="s">
        <v>3416</v>
      </c>
      <c r="B1126" s="111" t="s">
        <v>3417</v>
      </c>
      <c r="C1126" s="123" t="s">
        <v>542</v>
      </c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6">
        <f t="shared" si="752"/>
        <v>0</v>
      </c>
      <c r="HR1126" s="102"/>
      <c r="HS1126" s="102"/>
      <c r="HT1126" s="102"/>
      <c r="HU1126" s="102"/>
      <c r="HV1126" s="102"/>
      <c r="HW1126" s="102"/>
      <c r="HX1126" s="102"/>
      <c r="HY1126" s="102"/>
      <c r="HZ1126" s="102"/>
      <c r="IA1126" s="102"/>
      <c r="IB1126" s="102"/>
      <c r="IC1126" s="102"/>
      <c r="ID1126" s="102"/>
      <c r="IE1126" s="102"/>
      <c r="IF1126" s="102"/>
      <c r="IG1126" s="102"/>
      <c r="IH1126" s="102"/>
    </row>
    <row r="1127" spans="1:242" s="20" customFormat="1" ht="18.75" customHeight="1">
      <c r="A1127" s="93" t="s">
        <v>2642</v>
      </c>
      <c r="B1127" s="93" t="s">
        <v>2643</v>
      </c>
      <c r="C1127" s="94" t="s">
        <v>29</v>
      </c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6">
        <f t="shared" si="752"/>
        <v>0</v>
      </c>
      <c r="HR1127" s="102"/>
      <c r="HS1127" s="102"/>
      <c r="HT1127" s="102"/>
      <c r="HU1127" s="102"/>
      <c r="HV1127" s="102"/>
      <c r="HW1127" s="102"/>
      <c r="HX1127" s="102"/>
      <c r="HY1127" s="102"/>
      <c r="HZ1127" s="102"/>
      <c r="IA1127" s="102"/>
      <c r="IB1127" s="102"/>
      <c r="IC1127" s="102"/>
      <c r="ID1127" s="102"/>
      <c r="IE1127" s="102"/>
      <c r="IF1127" s="102"/>
      <c r="IG1127" s="102"/>
      <c r="IH1127" s="102"/>
    </row>
    <row r="1128" spans="1:242" s="20" customFormat="1" ht="18.75" customHeight="1">
      <c r="A1128" s="119"/>
      <c r="B1128" s="129" t="s">
        <v>2865</v>
      </c>
      <c r="C1128" s="180"/>
      <c r="D1128" s="165"/>
      <c r="E1128" s="165"/>
      <c r="F1128" s="165"/>
      <c r="G1128" s="165"/>
      <c r="H1128" s="165"/>
      <c r="I1128" s="58"/>
      <c r="J1128" s="58"/>
      <c r="K1128" s="58"/>
      <c r="L1128" s="58"/>
      <c r="M1128" s="58"/>
      <c r="N1128" s="58"/>
      <c r="O1128" s="58"/>
      <c r="P1128" s="58"/>
      <c r="HR1128" s="102"/>
      <c r="HS1128" s="102"/>
      <c r="HT1128" s="102"/>
      <c r="HU1128" s="102"/>
      <c r="HV1128" s="102"/>
      <c r="HW1128" s="102"/>
      <c r="HX1128" s="102"/>
      <c r="HY1128" s="102"/>
      <c r="HZ1128" s="102"/>
      <c r="IA1128" s="102"/>
      <c r="IB1128" s="102"/>
      <c r="IC1128" s="102"/>
      <c r="ID1128" s="102"/>
      <c r="IE1128" s="102"/>
      <c r="IF1128" s="102"/>
      <c r="IG1128" s="102"/>
      <c r="IH1128" s="102"/>
    </row>
    <row r="1129" spans="1:242" s="20" customFormat="1" ht="18.75" customHeight="1">
      <c r="A1129" s="93" t="s">
        <v>2808</v>
      </c>
      <c r="B1129" s="111" t="s">
        <v>1500</v>
      </c>
      <c r="C1129" s="123" t="s">
        <v>173</v>
      </c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HR1129" s="102"/>
      <c r="HS1129" s="102"/>
      <c r="HT1129" s="102"/>
      <c r="HU1129" s="102"/>
      <c r="HV1129" s="102"/>
      <c r="HW1129" s="102"/>
      <c r="HX1129" s="102"/>
      <c r="HY1129" s="102"/>
      <c r="HZ1129" s="102"/>
      <c r="IA1129" s="102"/>
      <c r="IB1129" s="102"/>
      <c r="IC1129" s="102"/>
      <c r="ID1129" s="102"/>
      <c r="IE1129" s="102"/>
      <c r="IF1129" s="102"/>
      <c r="IG1129" s="102"/>
      <c r="IH1129" s="102"/>
    </row>
    <row r="1130" spans="1:242" s="20" customFormat="1" ht="13.5" customHeight="1">
      <c r="A1130" s="93"/>
      <c r="B1130" s="129" t="s">
        <v>1532</v>
      </c>
      <c r="C1130" s="123"/>
      <c r="D1130" s="118">
        <f t="shared" ref="D1130:P1130" si="753">D945+D964+D1012+D1087+D1112+D1128+D952</f>
        <v>-7758234.120000002</v>
      </c>
      <c r="E1130" s="118">
        <f t="shared" si="753"/>
        <v>-5081824.58</v>
      </c>
      <c r="F1130" s="118">
        <f t="shared" si="753"/>
        <v>-4635410.71</v>
      </c>
      <c r="G1130" s="118">
        <f t="shared" si="753"/>
        <v>-5298302.7199999988</v>
      </c>
      <c r="H1130" s="118">
        <f t="shared" si="753"/>
        <v>-4795503.1000000006</v>
      </c>
      <c r="I1130" s="118">
        <f t="shared" si="753"/>
        <v>0</v>
      </c>
      <c r="J1130" s="118">
        <f t="shared" si="753"/>
        <v>0</v>
      </c>
      <c r="K1130" s="118">
        <f t="shared" si="753"/>
        <v>0</v>
      </c>
      <c r="L1130" s="118">
        <f t="shared" si="753"/>
        <v>0</v>
      </c>
      <c r="M1130" s="118">
        <f t="shared" si="753"/>
        <v>0</v>
      </c>
      <c r="N1130" s="118">
        <f t="shared" si="753"/>
        <v>0</v>
      </c>
      <c r="O1130" s="118">
        <f t="shared" si="753"/>
        <v>0</v>
      </c>
      <c r="P1130" s="118">
        <f t="shared" si="753"/>
        <v>-27569275.230000004</v>
      </c>
      <c r="HR1130" s="102"/>
      <c r="HS1130" s="102"/>
      <c r="HT1130" s="102"/>
      <c r="HU1130" s="102"/>
      <c r="HV1130" s="102"/>
      <c r="HW1130" s="102"/>
      <c r="HX1130" s="102"/>
      <c r="HY1130" s="102"/>
      <c r="HZ1130" s="102"/>
      <c r="IA1130" s="102"/>
      <c r="IB1130" s="102"/>
      <c r="IC1130" s="102"/>
      <c r="ID1130" s="102"/>
      <c r="IE1130" s="102"/>
      <c r="IF1130" s="102"/>
      <c r="IG1130" s="102"/>
      <c r="IH1130" s="102"/>
    </row>
    <row r="1131" spans="1:242" ht="13.5" customHeight="1">
      <c r="A1131" s="114"/>
      <c r="B1131" s="115" t="s">
        <v>1533</v>
      </c>
      <c r="C1131" s="179"/>
      <c r="D1131" s="166">
        <f t="shared" ref="D1131:P1131" si="754">SUM(D2+D743+D900+D1130)</f>
        <v>86352473.279999986</v>
      </c>
      <c r="E1131" s="166">
        <f t="shared" si="754"/>
        <v>48951515.340000004</v>
      </c>
      <c r="F1131" s="166">
        <f t="shared" si="754"/>
        <v>54850720.449999988</v>
      </c>
      <c r="G1131" s="166">
        <f t="shared" si="754"/>
        <v>56556454.459999993</v>
      </c>
      <c r="H1131" s="166">
        <f t="shared" si="754"/>
        <v>57225603.420000002</v>
      </c>
      <c r="I1131" s="166">
        <f t="shared" si="754"/>
        <v>21487219.833333332</v>
      </c>
      <c r="J1131" s="166">
        <f t="shared" si="754"/>
        <v>22096284.565555554</v>
      </c>
      <c r="K1131" s="166">
        <f t="shared" si="754"/>
        <v>21018997.472962964</v>
      </c>
      <c r="L1131" s="166">
        <f t="shared" si="754"/>
        <v>20531032.358950619</v>
      </c>
      <c r="M1131" s="166">
        <f t="shared" si="754"/>
        <v>20957418.814989716</v>
      </c>
      <c r="N1131" s="166">
        <f t="shared" si="754"/>
        <v>21345658.707717765</v>
      </c>
      <c r="O1131" s="166">
        <f t="shared" si="754"/>
        <v>24657938.383526802</v>
      </c>
      <c r="P1131" s="166">
        <f t="shared" si="754"/>
        <v>293441813.88703674</v>
      </c>
    </row>
    <row r="1132" spans="1:242" s="30" customFormat="1" ht="15">
      <c r="A1132" s="130"/>
      <c r="B1132" s="131"/>
      <c r="C1132" s="183"/>
      <c r="D1132" s="132">
        <v>86352473.280000001</v>
      </c>
      <c r="E1132" s="132">
        <v>48951515.340000004</v>
      </c>
      <c r="F1132" s="132">
        <v>54850720.450000003</v>
      </c>
      <c r="G1132" s="132">
        <v>56556454.460000001</v>
      </c>
      <c r="H1132" s="132">
        <v>57225603.420000002</v>
      </c>
      <c r="I1132" s="132">
        <v>884500000</v>
      </c>
      <c r="J1132" s="132">
        <v>926800000</v>
      </c>
      <c r="K1132" s="132">
        <v>926800001</v>
      </c>
      <c r="L1132" s="132">
        <v>926800002</v>
      </c>
      <c r="M1132" s="132">
        <v>926800003</v>
      </c>
      <c r="N1132" s="132">
        <v>926800004</v>
      </c>
      <c r="O1132" s="132">
        <v>926800005</v>
      </c>
      <c r="P1132" s="132">
        <v>926800006</v>
      </c>
      <c r="HR1132" s="102"/>
      <c r="HS1132" s="102"/>
      <c r="HT1132" s="102"/>
      <c r="HU1132" s="102"/>
      <c r="HV1132" s="102"/>
      <c r="HW1132" s="102"/>
      <c r="HX1132" s="102"/>
      <c r="HY1132" s="102"/>
      <c r="HZ1132" s="102"/>
      <c r="IA1132" s="102"/>
      <c r="IB1132" s="102"/>
      <c r="IC1132" s="102"/>
      <c r="ID1132" s="102"/>
      <c r="IE1132" s="102"/>
      <c r="IF1132" s="102"/>
      <c r="IG1132" s="102"/>
      <c r="IH1132" s="102"/>
    </row>
    <row r="1133" spans="1:242" s="106" customFormat="1" ht="12" customHeight="1">
      <c r="A1133" s="133"/>
      <c r="B1133" s="134" t="s">
        <v>1507</v>
      </c>
      <c r="C1133" s="184"/>
      <c r="D1133" s="132"/>
      <c r="E1133" s="132"/>
      <c r="F1133" s="132"/>
      <c r="G1133" s="132">
        <f t="shared" ref="G1133:J1133" si="755">G1131-G1132</f>
        <v>0</v>
      </c>
      <c r="H1133" s="132">
        <f t="shared" si="755"/>
        <v>0</v>
      </c>
      <c r="I1133" s="132">
        <f t="shared" si="755"/>
        <v>-863012780.16666663</v>
      </c>
      <c r="J1133" s="132">
        <f t="shared" si="755"/>
        <v>-904703715.43444443</v>
      </c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5"/>
      <c r="AD1133" s="105"/>
      <c r="AE1133" s="105"/>
      <c r="AF1133" s="105"/>
      <c r="AG1133" s="105"/>
      <c r="AH1133" s="105"/>
      <c r="AI1133" s="105"/>
      <c r="AJ1133" s="105"/>
      <c r="AK1133" s="105"/>
      <c r="AL1133" s="105"/>
      <c r="AM1133" s="105"/>
      <c r="AN1133" s="105"/>
      <c r="AO1133" s="105"/>
      <c r="AP1133" s="105"/>
      <c r="AQ1133" s="105"/>
      <c r="AR1133" s="105"/>
      <c r="AS1133" s="105"/>
      <c r="AT1133" s="105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  <c r="BT1133" s="105"/>
      <c r="BU1133" s="105"/>
      <c r="BV1133" s="105"/>
      <c r="BW1133" s="105"/>
      <c r="BX1133" s="105"/>
      <c r="BY1133" s="105"/>
      <c r="BZ1133" s="105"/>
      <c r="CA1133" s="105"/>
      <c r="CB1133" s="105"/>
      <c r="CC1133" s="105"/>
      <c r="CD1133" s="105"/>
      <c r="CE1133" s="105"/>
      <c r="CF1133" s="105"/>
      <c r="CG1133" s="105"/>
      <c r="CH1133" s="105"/>
      <c r="CI1133" s="105"/>
      <c r="CJ1133" s="105"/>
      <c r="CK1133" s="105"/>
      <c r="CL1133" s="105"/>
      <c r="CM1133" s="105"/>
      <c r="CN1133" s="105"/>
      <c r="CO1133" s="105"/>
      <c r="CP1133" s="105"/>
      <c r="CQ1133" s="105"/>
      <c r="CR1133" s="105"/>
      <c r="CS1133" s="105"/>
      <c r="CT1133" s="105"/>
      <c r="CU1133" s="105"/>
      <c r="CV1133" s="105"/>
      <c r="CW1133" s="105"/>
      <c r="CX1133" s="105"/>
      <c r="CY1133" s="105"/>
      <c r="CZ1133" s="105"/>
      <c r="DA1133" s="105"/>
      <c r="DB1133" s="105"/>
      <c r="DC1133" s="105"/>
      <c r="DD1133" s="105"/>
      <c r="DE1133" s="105"/>
      <c r="DF1133" s="105"/>
      <c r="DG1133" s="105"/>
      <c r="DH1133" s="105"/>
      <c r="DI1133" s="105"/>
      <c r="DJ1133" s="105"/>
      <c r="DK1133" s="105"/>
      <c r="DL1133" s="105"/>
      <c r="DM1133" s="105"/>
      <c r="DN1133" s="105"/>
      <c r="DO1133" s="105"/>
      <c r="DP1133" s="105"/>
      <c r="DQ1133" s="105"/>
      <c r="DR1133" s="105"/>
      <c r="DS1133" s="105"/>
      <c r="DT1133" s="105"/>
      <c r="DU1133" s="105"/>
      <c r="DV1133" s="105"/>
      <c r="DW1133" s="105"/>
      <c r="DX1133" s="105"/>
      <c r="DY1133" s="105"/>
      <c r="DZ1133" s="105"/>
      <c r="EA1133" s="105"/>
      <c r="EB1133" s="105"/>
      <c r="EC1133" s="105"/>
      <c r="ED1133" s="105"/>
      <c r="EE1133" s="105"/>
      <c r="EF1133" s="105"/>
      <c r="EG1133" s="105"/>
      <c r="EH1133" s="105"/>
      <c r="EI1133" s="105"/>
      <c r="EJ1133" s="105"/>
      <c r="EK1133" s="105"/>
      <c r="EL1133" s="105"/>
      <c r="EM1133" s="105"/>
      <c r="EN1133" s="105"/>
      <c r="EO1133" s="105"/>
      <c r="EP1133" s="105"/>
      <c r="EQ1133" s="105"/>
      <c r="ER1133" s="105"/>
      <c r="ES1133" s="105"/>
      <c r="ET1133" s="105"/>
      <c r="EU1133" s="105"/>
      <c r="EV1133" s="105"/>
      <c r="EW1133" s="105"/>
      <c r="EX1133" s="105"/>
      <c r="EY1133" s="105"/>
      <c r="EZ1133" s="105"/>
      <c r="FA1133" s="105"/>
      <c r="FB1133" s="105"/>
      <c r="FC1133" s="105"/>
      <c r="FD1133" s="105"/>
      <c r="FE1133" s="105"/>
      <c r="FF1133" s="105"/>
      <c r="FG1133" s="105"/>
      <c r="FH1133" s="105"/>
      <c r="FI1133" s="105"/>
      <c r="FJ1133" s="105"/>
      <c r="FK1133" s="105"/>
      <c r="FL1133" s="105"/>
      <c r="FM1133" s="105"/>
      <c r="FN1133" s="105"/>
      <c r="FO1133" s="105"/>
      <c r="FP1133" s="105"/>
      <c r="FQ1133" s="105"/>
      <c r="FR1133" s="105"/>
      <c r="FS1133" s="105"/>
      <c r="FT1133" s="105"/>
      <c r="FU1133" s="105"/>
      <c r="FV1133" s="105"/>
      <c r="FW1133" s="105"/>
      <c r="FX1133" s="105"/>
      <c r="FY1133" s="105"/>
      <c r="FZ1133" s="105"/>
      <c r="GA1133" s="105"/>
      <c r="GB1133" s="105"/>
      <c r="GC1133" s="105"/>
      <c r="GD1133" s="105"/>
      <c r="GE1133" s="105"/>
      <c r="GF1133" s="105"/>
      <c r="GG1133" s="105"/>
      <c r="GH1133" s="105"/>
      <c r="GI1133" s="105"/>
      <c r="GJ1133" s="105"/>
      <c r="GK1133" s="105"/>
      <c r="GL1133" s="105"/>
      <c r="GM1133" s="105"/>
      <c r="GN1133" s="105"/>
      <c r="GO1133" s="105"/>
      <c r="GP1133" s="105"/>
      <c r="GQ1133" s="105"/>
      <c r="GR1133" s="105"/>
      <c r="GS1133" s="105"/>
      <c r="GT1133" s="105"/>
      <c r="GU1133" s="105"/>
      <c r="GV1133" s="105"/>
      <c r="GW1133" s="105"/>
      <c r="GX1133" s="105"/>
      <c r="GY1133" s="105"/>
      <c r="GZ1133" s="105"/>
      <c r="HA1133" s="105"/>
      <c r="HB1133" s="105"/>
      <c r="HC1133" s="105"/>
      <c r="HD1133" s="105"/>
      <c r="HE1133" s="105"/>
      <c r="HF1133" s="105"/>
      <c r="HG1133" s="105"/>
      <c r="HH1133" s="105"/>
      <c r="HI1133" s="105"/>
      <c r="HJ1133" s="105"/>
      <c r="HK1133" s="105"/>
      <c r="HL1133" s="105"/>
      <c r="HM1133" s="105"/>
      <c r="HN1133" s="105"/>
      <c r="HO1133" s="105"/>
      <c r="HP1133" s="105"/>
      <c r="HQ1133" s="105"/>
    </row>
    <row r="1134" spans="1:242" ht="13.15" customHeight="1"/>
    <row r="1135" spans="1:242" ht="13.5" customHeight="1">
      <c r="D1135" s="141"/>
      <c r="E1135" s="141"/>
      <c r="F1135" s="141"/>
      <c r="G1135" s="141"/>
      <c r="H1135" s="141"/>
      <c r="I1135" s="141"/>
      <c r="J1135" s="141"/>
    </row>
    <row r="1139" spans="1:243">
      <c r="D1139" s="141"/>
      <c r="E1139" s="141"/>
      <c r="F1139" s="141"/>
      <c r="G1139" s="141"/>
      <c r="H1139" s="141"/>
      <c r="I1139" s="141"/>
      <c r="J1139" s="141"/>
    </row>
    <row r="1143" spans="1:243" s="103" customFormat="1" ht="13.15" customHeight="1">
      <c r="A1143" s="125"/>
      <c r="B1143" s="135"/>
      <c r="C1143" s="185"/>
      <c r="D1143" s="141"/>
      <c r="E1143" s="141"/>
      <c r="F1143" s="141"/>
      <c r="G1143" s="141"/>
      <c r="H1143" s="141"/>
      <c r="I1143" s="141"/>
      <c r="J1143" s="141"/>
      <c r="HR1143" s="102"/>
      <c r="HS1143" s="102"/>
      <c r="HT1143" s="102"/>
      <c r="HU1143" s="102"/>
      <c r="HV1143" s="102"/>
      <c r="HW1143" s="102"/>
      <c r="HX1143" s="102"/>
      <c r="HY1143" s="102"/>
      <c r="HZ1143" s="102"/>
      <c r="IA1143" s="102"/>
      <c r="IB1143" s="102"/>
      <c r="IC1143" s="102"/>
      <c r="ID1143" s="102"/>
      <c r="IE1143" s="102"/>
      <c r="IF1143" s="102"/>
      <c r="IG1143" s="102"/>
      <c r="IH1143" s="102"/>
      <c r="II1143" s="102"/>
    </row>
  </sheetData>
  <printOptions horizontalCentered="1"/>
  <pageMargins left="0.43307086614173229" right="0.27559055118110237" top="0.86614173228346458" bottom="0.35433070866141736" header="0.31496062992125984" footer="0.15748031496062992"/>
  <pageSetup paperSize="9" scale="43" firstPageNumber="0" fitToHeight="0" orientation="portrait" r:id="rId1"/>
  <headerFooter alignWithMargins="0">
    <oddHeader xml:space="preserve">&amp;CPREFEITURA MUNICIPAL DE SANTA MARIA
SECRETARIA DE MUNICÍPIO DE FINANÇAS&amp;12
&amp;10LDO - 2022
</oddHeader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395"/>
  <sheetViews>
    <sheetView zoomScale="120" zoomScaleNormal="120" zoomScaleSheetLayoutView="80" workbookViewId="0">
      <pane xSplit="3" ySplit="1" topLeftCell="G1049" activePane="bottomRight" state="frozen"/>
      <selection pane="topRight" activeCell="D1" sqref="D1"/>
      <selection pane="bottomLeft" activeCell="A2" sqref="A2"/>
      <selection pane="bottomRight" activeCell="M1068" sqref="M1068"/>
    </sheetView>
  </sheetViews>
  <sheetFormatPr defaultColWidth="11.5703125" defaultRowHeight="12.75"/>
  <cols>
    <col min="1" max="1" width="15.28515625" style="125" customWidth="1"/>
    <col min="2" max="2" width="39.7109375" style="135" customWidth="1"/>
    <col min="3" max="3" width="6.140625" style="185" hidden="1" customWidth="1"/>
    <col min="4" max="4" width="13.85546875" style="72" customWidth="1"/>
    <col min="5" max="5" width="13.28515625" style="72" customWidth="1"/>
    <col min="6" max="6" width="13.42578125" style="72" customWidth="1"/>
    <col min="7" max="10" width="13.5703125" style="72" customWidth="1"/>
    <col min="11" max="219" width="11.5703125" style="103"/>
    <col min="220" max="248" width="11.5703125" style="102"/>
    <col min="249" max="249" width="16.42578125" style="102" customWidth="1"/>
    <col min="250" max="250" width="0" style="102" hidden="1" customWidth="1"/>
    <col min="251" max="251" width="41.140625" style="102" customWidth="1"/>
    <col min="252" max="252" width="6.140625" style="102" customWidth="1"/>
    <col min="253" max="259" width="12.85546875" style="102" customWidth="1"/>
    <col min="260" max="504" width="11.5703125" style="102"/>
    <col min="505" max="505" width="16.42578125" style="102" customWidth="1"/>
    <col min="506" max="506" width="0" style="102" hidden="1" customWidth="1"/>
    <col min="507" max="507" width="41.140625" style="102" customWidth="1"/>
    <col min="508" max="508" width="6.140625" style="102" customWidth="1"/>
    <col min="509" max="515" width="12.85546875" style="102" customWidth="1"/>
    <col min="516" max="760" width="11.5703125" style="102"/>
    <col min="761" max="761" width="16.42578125" style="102" customWidth="1"/>
    <col min="762" max="762" width="0" style="102" hidden="1" customWidth="1"/>
    <col min="763" max="763" width="41.140625" style="102" customWidth="1"/>
    <col min="764" max="764" width="6.140625" style="102" customWidth="1"/>
    <col min="765" max="771" width="12.85546875" style="102" customWidth="1"/>
    <col min="772" max="1016" width="11.5703125" style="102"/>
    <col min="1017" max="1017" width="16.42578125" style="102" customWidth="1"/>
    <col min="1018" max="1018" width="0" style="102" hidden="1" customWidth="1"/>
    <col min="1019" max="1019" width="41.140625" style="102" customWidth="1"/>
    <col min="1020" max="1020" width="6.140625" style="102" customWidth="1"/>
    <col min="1021" max="1027" width="12.85546875" style="102" customWidth="1"/>
    <col min="1028" max="1272" width="11.5703125" style="102"/>
    <col min="1273" max="1273" width="16.42578125" style="102" customWidth="1"/>
    <col min="1274" max="1274" width="0" style="102" hidden="1" customWidth="1"/>
    <col min="1275" max="1275" width="41.140625" style="102" customWidth="1"/>
    <col min="1276" max="1276" width="6.140625" style="102" customWidth="1"/>
    <col min="1277" max="1283" width="12.85546875" style="102" customWidth="1"/>
    <col min="1284" max="1528" width="11.5703125" style="102"/>
    <col min="1529" max="1529" width="16.42578125" style="102" customWidth="1"/>
    <col min="1530" max="1530" width="0" style="102" hidden="1" customWidth="1"/>
    <col min="1531" max="1531" width="41.140625" style="102" customWidth="1"/>
    <col min="1532" max="1532" width="6.140625" style="102" customWidth="1"/>
    <col min="1533" max="1539" width="12.85546875" style="102" customWidth="1"/>
    <col min="1540" max="1784" width="11.5703125" style="102"/>
    <col min="1785" max="1785" width="16.42578125" style="102" customWidth="1"/>
    <col min="1786" max="1786" width="0" style="102" hidden="1" customWidth="1"/>
    <col min="1787" max="1787" width="41.140625" style="102" customWidth="1"/>
    <col min="1788" max="1788" width="6.140625" style="102" customWidth="1"/>
    <col min="1789" max="1795" width="12.85546875" style="102" customWidth="1"/>
    <col min="1796" max="2040" width="11.5703125" style="102"/>
    <col min="2041" max="2041" width="16.42578125" style="102" customWidth="1"/>
    <col min="2042" max="2042" width="0" style="102" hidden="1" customWidth="1"/>
    <col min="2043" max="2043" width="41.140625" style="102" customWidth="1"/>
    <col min="2044" max="2044" width="6.140625" style="102" customWidth="1"/>
    <col min="2045" max="2051" width="12.85546875" style="102" customWidth="1"/>
    <col min="2052" max="2296" width="11.5703125" style="102"/>
    <col min="2297" max="2297" width="16.42578125" style="102" customWidth="1"/>
    <col min="2298" max="2298" width="0" style="102" hidden="1" customWidth="1"/>
    <col min="2299" max="2299" width="41.140625" style="102" customWidth="1"/>
    <col min="2300" max="2300" width="6.140625" style="102" customWidth="1"/>
    <col min="2301" max="2307" width="12.85546875" style="102" customWidth="1"/>
    <col min="2308" max="2552" width="11.5703125" style="102"/>
    <col min="2553" max="2553" width="16.42578125" style="102" customWidth="1"/>
    <col min="2554" max="2554" width="0" style="102" hidden="1" customWidth="1"/>
    <col min="2555" max="2555" width="41.140625" style="102" customWidth="1"/>
    <col min="2556" max="2556" width="6.140625" style="102" customWidth="1"/>
    <col min="2557" max="2563" width="12.85546875" style="102" customWidth="1"/>
    <col min="2564" max="2808" width="11.5703125" style="102"/>
    <col min="2809" max="2809" width="16.42578125" style="102" customWidth="1"/>
    <col min="2810" max="2810" width="0" style="102" hidden="1" customWidth="1"/>
    <col min="2811" max="2811" width="41.140625" style="102" customWidth="1"/>
    <col min="2812" max="2812" width="6.140625" style="102" customWidth="1"/>
    <col min="2813" max="2819" width="12.85546875" style="102" customWidth="1"/>
    <col min="2820" max="3064" width="11.5703125" style="102"/>
    <col min="3065" max="3065" width="16.42578125" style="102" customWidth="1"/>
    <col min="3066" max="3066" width="0" style="102" hidden="1" customWidth="1"/>
    <col min="3067" max="3067" width="41.140625" style="102" customWidth="1"/>
    <col min="3068" max="3068" width="6.140625" style="102" customWidth="1"/>
    <col min="3069" max="3075" width="12.85546875" style="102" customWidth="1"/>
    <col min="3076" max="3320" width="11.5703125" style="102"/>
    <col min="3321" max="3321" width="16.42578125" style="102" customWidth="1"/>
    <col min="3322" max="3322" width="0" style="102" hidden="1" customWidth="1"/>
    <col min="3323" max="3323" width="41.140625" style="102" customWidth="1"/>
    <col min="3324" max="3324" width="6.140625" style="102" customWidth="1"/>
    <col min="3325" max="3331" width="12.85546875" style="102" customWidth="1"/>
    <col min="3332" max="3576" width="11.5703125" style="102"/>
    <col min="3577" max="3577" width="16.42578125" style="102" customWidth="1"/>
    <col min="3578" max="3578" width="0" style="102" hidden="1" customWidth="1"/>
    <col min="3579" max="3579" width="41.140625" style="102" customWidth="1"/>
    <col min="3580" max="3580" width="6.140625" style="102" customWidth="1"/>
    <col min="3581" max="3587" width="12.85546875" style="102" customWidth="1"/>
    <col min="3588" max="3832" width="11.5703125" style="102"/>
    <col min="3833" max="3833" width="16.42578125" style="102" customWidth="1"/>
    <col min="3834" max="3834" width="0" style="102" hidden="1" customWidth="1"/>
    <col min="3835" max="3835" width="41.140625" style="102" customWidth="1"/>
    <col min="3836" max="3836" width="6.140625" style="102" customWidth="1"/>
    <col min="3837" max="3843" width="12.85546875" style="102" customWidth="1"/>
    <col min="3844" max="4088" width="11.5703125" style="102"/>
    <col min="4089" max="4089" width="16.42578125" style="102" customWidth="1"/>
    <col min="4090" max="4090" width="0" style="102" hidden="1" customWidth="1"/>
    <col min="4091" max="4091" width="41.140625" style="102" customWidth="1"/>
    <col min="4092" max="4092" width="6.140625" style="102" customWidth="1"/>
    <col min="4093" max="4099" width="12.85546875" style="102" customWidth="1"/>
    <col min="4100" max="4344" width="11.5703125" style="102"/>
    <col min="4345" max="4345" width="16.42578125" style="102" customWidth="1"/>
    <col min="4346" max="4346" width="0" style="102" hidden="1" customWidth="1"/>
    <col min="4347" max="4347" width="41.140625" style="102" customWidth="1"/>
    <col min="4348" max="4348" width="6.140625" style="102" customWidth="1"/>
    <col min="4349" max="4355" width="12.85546875" style="102" customWidth="1"/>
    <col min="4356" max="4600" width="11.5703125" style="102"/>
    <col min="4601" max="4601" width="16.42578125" style="102" customWidth="1"/>
    <col min="4602" max="4602" width="0" style="102" hidden="1" customWidth="1"/>
    <col min="4603" max="4603" width="41.140625" style="102" customWidth="1"/>
    <col min="4604" max="4604" width="6.140625" style="102" customWidth="1"/>
    <col min="4605" max="4611" width="12.85546875" style="102" customWidth="1"/>
    <col min="4612" max="4856" width="11.5703125" style="102"/>
    <col min="4857" max="4857" width="16.42578125" style="102" customWidth="1"/>
    <col min="4858" max="4858" width="0" style="102" hidden="1" customWidth="1"/>
    <col min="4859" max="4859" width="41.140625" style="102" customWidth="1"/>
    <col min="4860" max="4860" width="6.140625" style="102" customWidth="1"/>
    <col min="4861" max="4867" width="12.85546875" style="102" customWidth="1"/>
    <col min="4868" max="5112" width="11.5703125" style="102"/>
    <col min="5113" max="5113" width="16.42578125" style="102" customWidth="1"/>
    <col min="5114" max="5114" width="0" style="102" hidden="1" customWidth="1"/>
    <col min="5115" max="5115" width="41.140625" style="102" customWidth="1"/>
    <col min="5116" max="5116" width="6.140625" style="102" customWidth="1"/>
    <col min="5117" max="5123" width="12.85546875" style="102" customWidth="1"/>
    <col min="5124" max="5368" width="11.5703125" style="102"/>
    <col min="5369" max="5369" width="16.42578125" style="102" customWidth="1"/>
    <col min="5370" max="5370" width="0" style="102" hidden="1" customWidth="1"/>
    <col min="5371" max="5371" width="41.140625" style="102" customWidth="1"/>
    <col min="5372" max="5372" width="6.140625" style="102" customWidth="1"/>
    <col min="5373" max="5379" width="12.85546875" style="102" customWidth="1"/>
    <col min="5380" max="5624" width="11.5703125" style="102"/>
    <col min="5625" max="5625" width="16.42578125" style="102" customWidth="1"/>
    <col min="5626" max="5626" width="0" style="102" hidden="1" customWidth="1"/>
    <col min="5627" max="5627" width="41.140625" style="102" customWidth="1"/>
    <col min="5628" max="5628" width="6.140625" style="102" customWidth="1"/>
    <col min="5629" max="5635" width="12.85546875" style="102" customWidth="1"/>
    <col min="5636" max="5880" width="11.5703125" style="102"/>
    <col min="5881" max="5881" width="16.42578125" style="102" customWidth="1"/>
    <col min="5882" max="5882" width="0" style="102" hidden="1" customWidth="1"/>
    <col min="5883" max="5883" width="41.140625" style="102" customWidth="1"/>
    <col min="5884" max="5884" width="6.140625" style="102" customWidth="1"/>
    <col min="5885" max="5891" width="12.85546875" style="102" customWidth="1"/>
    <col min="5892" max="6136" width="11.5703125" style="102"/>
    <col min="6137" max="6137" width="16.42578125" style="102" customWidth="1"/>
    <col min="6138" max="6138" width="0" style="102" hidden="1" customWidth="1"/>
    <col min="6139" max="6139" width="41.140625" style="102" customWidth="1"/>
    <col min="6140" max="6140" width="6.140625" style="102" customWidth="1"/>
    <col min="6141" max="6147" width="12.85546875" style="102" customWidth="1"/>
    <col min="6148" max="6392" width="11.5703125" style="102"/>
    <col min="6393" max="6393" width="16.42578125" style="102" customWidth="1"/>
    <col min="6394" max="6394" width="0" style="102" hidden="1" customWidth="1"/>
    <col min="6395" max="6395" width="41.140625" style="102" customWidth="1"/>
    <col min="6396" max="6396" width="6.140625" style="102" customWidth="1"/>
    <col min="6397" max="6403" width="12.85546875" style="102" customWidth="1"/>
    <col min="6404" max="6648" width="11.5703125" style="102"/>
    <col min="6649" max="6649" width="16.42578125" style="102" customWidth="1"/>
    <col min="6650" max="6650" width="0" style="102" hidden="1" customWidth="1"/>
    <col min="6651" max="6651" width="41.140625" style="102" customWidth="1"/>
    <col min="6652" max="6652" width="6.140625" style="102" customWidth="1"/>
    <col min="6653" max="6659" width="12.85546875" style="102" customWidth="1"/>
    <col min="6660" max="6904" width="11.5703125" style="102"/>
    <col min="6905" max="6905" width="16.42578125" style="102" customWidth="1"/>
    <col min="6906" max="6906" width="0" style="102" hidden="1" customWidth="1"/>
    <col min="6907" max="6907" width="41.140625" style="102" customWidth="1"/>
    <col min="6908" max="6908" width="6.140625" style="102" customWidth="1"/>
    <col min="6909" max="6915" width="12.85546875" style="102" customWidth="1"/>
    <col min="6916" max="7160" width="11.5703125" style="102"/>
    <col min="7161" max="7161" width="16.42578125" style="102" customWidth="1"/>
    <col min="7162" max="7162" width="0" style="102" hidden="1" customWidth="1"/>
    <col min="7163" max="7163" width="41.140625" style="102" customWidth="1"/>
    <col min="7164" max="7164" width="6.140625" style="102" customWidth="1"/>
    <col min="7165" max="7171" width="12.85546875" style="102" customWidth="1"/>
    <col min="7172" max="7416" width="11.5703125" style="102"/>
    <col min="7417" max="7417" width="16.42578125" style="102" customWidth="1"/>
    <col min="7418" max="7418" width="0" style="102" hidden="1" customWidth="1"/>
    <col min="7419" max="7419" width="41.140625" style="102" customWidth="1"/>
    <col min="7420" max="7420" width="6.140625" style="102" customWidth="1"/>
    <col min="7421" max="7427" width="12.85546875" style="102" customWidth="1"/>
    <col min="7428" max="7672" width="11.5703125" style="102"/>
    <col min="7673" max="7673" width="16.42578125" style="102" customWidth="1"/>
    <col min="7674" max="7674" width="0" style="102" hidden="1" customWidth="1"/>
    <col min="7675" max="7675" width="41.140625" style="102" customWidth="1"/>
    <col min="7676" max="7676" width="6.140625" style="102" customWidth="1"/>
    <col min="7677" max="7683" width="12.85546875" style="102" customWidth="1"/>
    <col min="7684" max="7928" width="11.5703125" style="102"/>
    <col min="7929" max="7929" width="16.42578125" style="102" customWidth="1"/>
    <col min="7930" max="7930" width="0" style="102" hidden="1" customWidth="1"/>
    <col min="7931" max="7931" width="41.140625" style="102" customWidth="1"/>
    <col min="7932" max="7932" width="6.140625" style="102" customWidth="1"/>
    <col min="7933" max="7939" width="12.85546875" style="102" customWidth="1"/>
    <col min="7940" max="8184" width="11.5703125" style="102"/>
    <col min="8185" max="8185" width="16.42578125" style="102" customWidth="1"/>
    <col min="8186" max="8186" width="0" style="102" hidden="1" customWidth="1"/>
    <col min="8187" max="8187" width="41.140625" style="102" customWidth="1"/>
    <col min="8188" max="8188" width="6.140625" style="102" customWidth="1"/>
    <col min="8189" max="8195" width="12.85546875" style="102" customWidth="1"/>
    <col min="8196" max="8440" width="11.5703125" style="102"/>
    <col min="8441" max="8441" width="16.42578125" style="102" customWidth="1"/>
    <col min="8442" max="8442" width="0" style="102" hidden="1" customWidth="1"/>
    <col min="8443" max="8443" width="41.140625" style="102" customWidth="1"/>
    <col min="8444" max="8444" width="6.140625" style="102" customWidth="1"/>
    <col min="8445" max="8451" width="12.85546875" style="102" customWidth="1"/>
    <col min="8452" max="8696" width="11.5703125" style="102"/>
    <col min="8697" max="8697" width="16.42578125" style="102" customWidth="1"/>
    <col min="8698" max="8698" width="0" style="102" hidden="1" customWidth="1"/>
    <col min="8699" max="8699" width="41.140625" style="102" customWidth="1"/>
    <col min="8700" max="8700" width="6.140625" style="102" customWidth="1"/>
    <col min="8701" max="8707" width="12.85546875" style="102" customWidth="1"/>
    <col min="8708" max="8952" width="11.5703125" style="102"/>
    <col min="8953" max="8953" width="16.42578125" style="102" customWidth="1"/>
    <col min="8954" max="8954" width="0" style="102" hidden="1" customWidth="1"/>
    <col min="8955" max="8955" width="41.140625" style="102" customWidth="1"/>
    <col min="8956" max="8956" width="6.140625" style="102" customWidth="1"/>
    <col min="8957" max="8963" width="12.85546875" style="102" customWidth="1"/>
    <col min="8964" max="9208" width="11.5703125" style="102"/>
    <col min="9209" max="9209" width="16.42578125" style="102" customWidth="1"/>
    <col min="9210" max="9210" width="0" style="102" hidden="1" customWidth="1"/>
    <col min="9211" max="9211" width="41.140625" style="102" customWidth="1"/>
    <col min="9212" max="9212" width="6.140625" style="102" customWidth="1"/>
    <col min="9213" max="9219" width="12.85546875" style="102" customWidth="1"/>
    <col min="9220" max="9464" width="11.5703125" style="102"/>
    <col min="9465" max="9465" width="16.42578125" style="102" customWidth="1"/>
    <col min="9466" max="9466" width="0" style="102" hidden="1" customWidth="1"/>
    <col min="9467" max="9467" width="41.140625" style="102" customWidth="1"/>
    <col min="9468" max="9468" width="6.140625" style="102" customWidth="1"/>
    <col min="9469" max="9475" width="12.85546875" style="102" customWidth="1"/>
    <col min="9476" max="9720" width="11.5703125" style="102"/>
    <col min="9721" max="9721" width="16.42578125" style="102" customWidth="1"/>
    <col min="9722" max="9722" width="0" style="102" hidden="1" customWidth="1"/>
    <col min="9723" max="9723" width="41.140625" style="102" customWidth="1"/>
    <col min="9724" max="9724" width="6.140625" style="102" customWidth="1"/>
    <col min="9725" max="9731" width="12.85546875" style="102" customWidth="1"/>
    <col min="9732" max="9976" width="11.5703125" style="102"/>
    <col min="9977" max="9977" width="16.42578125" style="102" customWidth="1"/>
    <col min="9978" max="9978" width="0" style="102" hidden="1" customWidth="1"/>
    <col min="9979" max="9979" width="41.140625" style="102" customWidth="1"/>
    <col min="9980" max="9980" width="6.140625" style="102" customWidth="1"/>
    <col min="9981" max="9987" width="12.85546875" style="102" customWidth="1"/>
    <col min="9988" max="10232" width="11.5703125" style="102"/>
    <col min="10233" max="10233" width="16.42578125" style="102" customWidth="1"/>
    <col min="10234" max="10234" width="0" style="102" hidden="1" customWidth="1"/>
    <col min="10235" max="10235" width="41.140625" style="102" customWidth="1"/>
    <col min="10236" max="10236" width="6.140625" style="102" customWidth="1"/>
    <col min="10237" max="10243" width="12.85546875" style="102" customWidth="1"/>
    <col min="10244" max="10488" width="11.5703125" style="102"/>
    <col min="10489" max="10489" width="16.42578125" style="102" customWidth="1"/>
    <col min="10490" max="10490" width="0" style="102" hidden="1" customWidth="1"/>
    <col min="10491" max="10491" width="41.140625" style="102" customWidth="1"/>
    <col min="10492" max="10492" width="6.140625" style="102" customWidth="1"/>
    <col min="10493" max="10499" width="12.85546875" style="102" customWidth="1"/>
    <col min="10500" max="10744" width="11.5703125" style="102"/>
    <col min="10745" max="10745" width="16.42578125" style="102" customWidth="1"/>
    <col min="10746" max="10746" width="0" style="102" hidden="1" customWidth="1"/>
    <col min="10747" max="10747" width="41.140625" style="102" customWidth="1"/>
    <col min="10748" max="10748" width="6.140625" style="102" customWidth="1"/>
    <col min="10749" max="10755" width="12.85546875" style="102" customWidth="1"/>
    <col min="10756" max="11000" width="11.5703125" style="102"/>
    <col min="11001" max="11001" width="16.42578125" style="102" customWidth="1"/>
    <col min="11002" max="11002" width="0" style="102" hidden="1" customWidth="1"/>
    <col min="11003" max="11003" width="41.140625" style="102" customWidth="1"/>
    <col min="11004" max="11004" width="6.140625" style="102" customWidth="1"/>
    <col min="11005" max="11011" width="12.85546875" style="102" customWidth="1"/>
    <col min="11012" max="11256" width="11.5703125" style="102"/>
    <col min="11257" max="11257" width="16.42578125" style="102" customWidth="1"/>
    <col min="11258" max="11258" width="0" style="102" hidden="1" customWidth="1"/>
    <col min="11259" max="11259" width="41.140625" style="102" customWidth="1"/>
    <col min="11260" max="11260" width="6.140625" style="102" customWidth="1"/>
    <col min="11261" max="11267" width="12.85546875" style="102" customWidth="1"/>
    <col min="11268" max="11512" width="11.5703125" style="102"/>
    <col min="11513" max="11513" width="16.42578125" style="102" customWidth="1"/>
    <col min="11514" max="11514" width="0" style="102" hidden="1" customWidth="1"/>
    <col min="11515" max="11515" width="41.140625" style="102" customWidth="1"/>
    <col min="11516" max="11516" width="6.140625" style="102" customWidth="1"/>
    <col min="11517" max="11523" width="12.85546875" style="102" customWidth="1"/>
    <col min="11524" max="11768" width="11.5703125" style="102"/>
    <col min="11769" max="11769" width="16.42578125" style="102" customWidth="1"/>
    <col min="11770" max="11770" width="0" style="102" hidden="1" customWidth="1"/>
    <col min="11771" max="11771" width="41.140625" style="102" customWidth="1"/>
    <col min="11772" max="11772" width="6.140625" style="102" customWidth="1"/>
    <col min="11773" max="11779" width="12.85546875" style="102" customWidth="1"/>
    <col min="11780" max="12024" width="11.5703125" style="102"/>
    <col min="12025" max="12025" width="16.42578125" style="102" customWidth="1"/>
    <col min="12026" max="12026" width="0" style="102" hidden="1" customWidth="1"/>
    <col min="12027" max="12027" width="41.140625" style="102" customWidth="1"/>
    <col min="12028" max="12028" width="6.140625" style="102" customWidth="1"/>
    <col min="12029" max="12035" width="12.85546875" style="102" customWidth="1"/>
    <col min="12036" max="12280" width="11.5703125" style="102"/>
    <col min="12281" max="12281" width="16.42578125" style="102" customWidth="1"/>
    <col min="12282" max="12282" width="0" style="102" hidden="1" customWidth="1"/>
    <col min="12283" max="12283" width="41.140625" style="102" customWidth="1"/>
    <col min="12284" max="12284" width="6.140625" style="102" customWidth="1"/>
    <col min="12285" max="12291" width="12.85546875" style="102" customWidth="1"/>
    <col min="12292" max="12536" width="11.5703125" style="102"/>
    <col min="12537" max="12537" width="16.42578125" style="102" customWidth="1"/>
    <col min="12538" max="12538" width="0" style="102" hidden="1" customWidth="1"/>
    <col min="12539" max="12539" width="41.140625" style="102" customWidth="1"/>
    <col min="12540" max="12540" width="6.140625" style="102" customWidth="1"/>
    <col min="12541" max="12547" width="12.85546875" style="102" customWidth="1"/>
    <col min="12548" max="12792" width="11.5703125" style="102"/>
    <col min="12793" max="12793" width="16.42578125" style="102" customWidth="1"/>
    <col min="12794" max="12794" width="0" style="102" hidden="1" customWidth="1"/>
    <col min="12795" max="12795" width="41.140625" style="102" customWidth="1"/>
    <col min="12796" max="12796" width="6.140625" style="102" customWidth="1"/>
    <col min="12797" max="12803" width="12.85546875" style="102" customWidth="1"/>
    <col min="12804" max="13048" width="11.5703125" style="102"/>
    <col min="13049" max="13049" width="16.42578125" style="102" customWidth="1"/>
    <col min="13050" max="13050" width="0" style="102" hidden="1" customWidth="1"/>
    <col min="13051" max="13051" width="41.140625" style="102" customWidth="1"/>
    <col min="13052" max="13052" width="6.140625" style="102" customWidth="1"/>
    <col min="13053" max="13059" width="12.85546875" style="102" customWidth="1"/>
    <col min="13060" max="13304" width="11.5703125" style="102"/>
    <col min="13305" max="13305" width="16.42578125" style="102" customWidth="1"/>
    <col min="13306" max="13306" width="0" style="102" hidden="1" customWidth="1"/>
    <col min="13307" max="13307" width="41.140625" style="102" customWidth="1"/>
    <col min="13308" max="13308" width="6.140625" style="102" customWidth="1"/>
    <col min="13309" max="13315" width="12.85546875" style="102" customWidth="1"/>
    <col min="13316" max="13560" width="11.5703125" style="102"/>
    <col min="13561" max="13561" width="16.42578125" style="102" customWidth="1"/>
    <col min="13562" max="13562" width="0" style="102" hidden="1" customWidth="1"/>
    <col min="13563" max="13563" width="41.140625" style="102" customWidth="1"/>
    <col min="13564" max="13564" width="6.140625" style="102" customWidth="1"/>
    <col min="13565" max="13571" width="12.85546875" style="102" customWidth="1"/>
    <col min="13572" max="13816" width="11.5703125" style="102"/>
    <col min="13817" max="13817" width="16.42578125" style="102" customWidth="1"/>
    <col min="13818" max="13818" width="0" style="102" hidden="1" customWidth="1"/>
    <col min="13819" max="13819" width="41.140625" style="102" customWidth="1"/>
    <col min="13820" max="13820" width="6.140625" style="102" customWidth="1"/>
    <col min="13821" max="13827" width="12.85546875" style="102" customWidth="1"/>
    <col min="13828" max="14072" width="11.5703125" style="102"/>
    <col min="14073" max="14073" width="16.42578125" style="102" customWidth="1"/>
    <col min="14074" max="14074" width="0" style="102" hidden="1" customWidth="1"/>
    <col min="14075" max="14075" width="41.140625" style="102" customWidth="1"/>
    <col min="14076" max="14076" width="6.140625" style="102" customWidth="1"/>
    <col min="14077" max="14083" width="12.85546875" style="102" customWidth="1"/>
    <col min="14084" max="14328" width="11.5703125" style="102"/>
    <col min="14329" max="14329" width="16.42578125" style="102" customWidth="1"/>
    <col min="14330" max="14330" width="0" style="102" hidden="1" customWidth="1"/>
    <col min="14331" max="14331" width="41.140625" style="102" customWidth="1"/>
    <col min="14332" max="14332" width="6.140625" style="102" customWidth="1"/>
    <col min="14333" max="14339" width="12.85546875" style="102" customWidth="1"/>
    <col min="14340" max="14584" width="11.5703125" style="102"/>
    <col min="14585" max="14585" width="16.42578125" style="102" customWidth="1"/>
    <col min="14586" max="14586" width="0" style="102" hidden="1" customWidth="1"/>
    <col min="14587" max="14587" width="41.140625" style="102" customWidth="1"/>
    <col min="14588" max="14588" width="6.140625" style="102" customWidth="1"/>
    <col min="14589" max="14595" width="12.85546875" style="102" customWidth="1"/>
    <col min="14596" max="14840" width="11.5703125" style="102"/>
    <col min="14841" max="14841" width="16.42578125" style="102" customWidth="1"/>
    <col min="14842" max="14842" width="0" style="102" hidden="1" customWidth="1"/>
    <col min="14843" max="14843" width="41.140625" style="102" customWidth="1"/>
    <col min="14844" max="14844" width="6.140625" style="102" customWidth="1"/>
    <col min="14845" max="14851" width="12.85546875" style="102" customWidth="1"/>
    <col min="14852" max="15096" width="11.5703125" style="102"/>
    <col min="15097" max="15097" width="16.42578125" style="102" customWidth="1"/>
    <col min="15098" max="15098" width="0" style="102" hidden="1" customWidth="1"/>
    <col min="15099" max="15099" width="41.140625" style="102" customWidth="1"/>
    <col min="15100" max="15100" width="6.140625" style="102" customWidth="1"/>
    <col min="15101" max="15107" width="12.85546875" style="102" customWidth="1"/>
    <col min="15108" max="15352" width="11.5703125" style="102"/>
    <col min="15353" max="15353" width="16.42578125" style="102" customWidth="1"/>
    <col min="15354" max="15354" width="0" style="102" hidden="1" customWidth="1"/>
    <col min="15355" max="15355" width="41.140625" style="102" customWidth="1"/>
    <col min="15356" max="15356" width="6.140625" style="102" customWidth="1"/>
    <col min="15357" max="15363" width="12.85546875" style="102" customWidth="1"/>
    <col min="15364" max="15608" width="11.5703125" style="102"/>
    <col min="15609" max="15609" width="16.42578125" style="102" customWidth="1"/>
    <col min="15610" max="15610" width="0" style="102" hidden="1" customWidth="1"/>
    <col min="15611" max="15611" width="41.140625" style="102" customWidth="1"/>
    <col min="15612" max="15612" width="6.140625" style="102" customWidth="1"/>
    <col min="15613" max="15619" width="12.85546875" style="102" customWidth="1"/>
    <col min="15620" max="15864" width="11.5703125" style="102"/>
    <col min="15865" max="15865" width="16.42578125" style="102" customWidth="1"/>
    <col min="15866" max="15866" width="0" style="102" hidden="1" customWidth="1"/>
    <col min="15867" max="15867" width="41.140625" style="102" customWidth="1"/>
    <col min="15868" max="15868" width="6.140625" style="102" customWidth="1"/>
    <col min="15869" max="15875" width="12.85546875" style="102" customWidth="1"/>
    <col min="15876" max="16120" width="11.5703125" style="102"/>
    <col min="16121" max="16121" width="16.42578125" style="102" customWidth="1"/>
    <col min="16122" max="16122" width="0" style="102" hidden="1" customWidth="1"/>
    <col min="16123" max="16123" width="41.140625" style="102" customWidth="1"/>
    <col min="16124" max="16124" width="6.140625" style="102" customWidth="1"/>
    <col min="16125" max="16131" width="12.85546875" style="102" customWidth="1"/>
    <col min="16132" max="16384" width="11.5703125" style="102"/>
  </cols>
  <sheetData>
    <row r="1" spans="1:236" s="99" customFormat="1" ht="12" customHeight="1">
      <c r="A1" s="112"/>
      <c r="B1" s="113" t="s">
        <v>1534</v>
      </c>
      <c r="C1" s="113" t="s">
        <v>1535</v>
      </c>
      <c r="D1" s="112" t="s">
        <v>1606</v>
      </c>
      <c r="E1" s="112" t="s">
        <v>1607</v>
      </c>
      <c r="F1" s="112" t="s">
        <v>1608</v>
      </c>
      <c r="G1" s="112" t="s">
        <v>1609</v>
      </c>
      <c r="H1" s="112" t="s">
        <v>1610</v>
      </c>
      <c r="I1" s="112" t="s">
        <v>3123</v>
      </c>
      <c r="J1" s="112" t="s">
        <v>3373</v>
      </c>
      <c r="HL1" s="100"/>
      <c r="HM1" s="100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2"/>
      <c r="HZ1" s="102"/>
      <c r="IA1" s="102"/>
      <c r="IB1" s="102"/>
    </row>
    <row r="2" spans="1:236">
      <c r="A2" s="160" t="s">
        <v>1611</v>
      </c>
      <c r="B2" s="161" t="s">
        <v>19</v>
      </c>
      <c r="C2" s="179"/>
      <c r="D2" s="70">
        <f t="shared" ref="D2:J2" si="0">SUM(D3+D164+D208+D406+D436+D678)</f>
        <v>683355627.22300005</v>
      </c>
      <c r="E2" s="70">
        <f t="shared" si="0"/>
        <v>725597969.76999998</v>
      </c>
      <c r="F2" s="70">
        <f t="shared" si="0"/>
        <v>848511543.62000012</v>
      </c>
      <c r="G2" s="70">
        <f t="shared" si="0"/>
        <v>767985765</v>
      </c>
      <c r="H2" s="70">
        <f t="shared" si="0"/>
        <v>799546300</v>
      </c>
      <c r="I2" s="70">
        <f t="shared" si="0"/>
        <v>830492500</v>
      </c>
      <c r="J2" s="70">
        <f t="shared" si="0"/>
        <v>858338300</v>
      </c>
    </row>
    <row r="3" spans="1:236">
      <c r="A3" s="116" t="s">
        <v>1612</v>
      </c>
      <c r="B3" s="117" t="s">
        <v>1613</v>
      </c>
      <c r="C3" s="180"/>
      <c r="D3" s="118">
        <f t="shared" ref="D3:I3" si="1">SUM(D4+D89)</f>
        <v>195932453.26300001</v>
      </c>
      <c r="E3" s="118">
        <f t="shared" si="1"/>
        <v>214936009.80000001</v>
      </c>
      <c r="F3" s="118">
        <f t="shared" si="1"/>
        <v>215247283.5</v>
      </c>
      <c r="G3" s="118">
        <f t="shared" si="1"/>
        <v>227090900</v>
      </c>
      <c r="H3" s="118">
        <f t="shared" si="1"/>
        <v>238031230</v>
      </c>
      <c r="I3" s="118">
        <f t="shared" si="1"/>
        <v>248240450</v>
      </c>
      <c r="J3" s="118">
        <f t="shared" ref="J3" si="2">SUM(J4+J89)</f>
        <v>258929560</v>
      </c>
    </row>
    <row r="4" spans="1:236">
      <c r="A4" s="119" t="s">
        <v>1614</v>
      </c>
      <c r="B4" s="120" t="s">
        <v>23</v>
      </c>
      <c r="C4" s="180"/>
      <c r="D4" s="118">
        <f t="shared" ref="D4:I4" si="3">SUM(D5+D35)</f>
        <v>173978439.91000003</v>
      </c>
      <c r="E4" s="118">
        <f t="shared" si="3"/>
        <v>192431784.11000001</v>
      </c>
      <c r="F4" s="118">
        <f t="shared" si="3"/>
        <v>194415872.74000001</v>
      </c>
      <c r="G4" s="118">
        <f t="shared" si="3"/>
        <v>205638000</v>
      </c>
      <c r="H4" s="118">
        <f t="shared" si="3"/>
        <v>215755500</v>
      </c>
      <c r="I4" s="118">
        <f t="shared" si="3"/>
        <v>225248800</v>
      </c>
      <c r="J4" s="118">
        <f t="shared" ref="J4" si="4">SUM(J5+J35)</f>
        <v>235200600</v>
      </c>
    </row>
    <row r="5" spans="1:236" s="20" customFormat="1" ht="22.5">
      <c r="A5" s="95" t="s">
        <v>1615</v>
      </c>
      <c r="B5" s="110" t="s">
        <v>38</v>
      </c>
      <c r="C5" s="123"/>
      <c r="D5" s="56">
        <f t="shared" ref="D5:J5" si="5">D6</f>
        <v>35149251.779999994</v>
      </c>
      <c r="E5" s="56">
        <f t="shared" si="5"/>
        <v>41133531.969999999</v>
      </c>
      <c r="F5" s="56">
        <f t="shared" si="5"/>
        <v>44832839.780000001</v>
      </c>
      <c r="G5" s="56">
        <f t="shared" si="5"/>
        <v>44539000</v>
      </c>
      <c r="H5" s="56">
        <f t="shared" si="5"/>
        <v>46222000</v>
      </c>
      <c r="I5" s="56">
        <f t="shared" si="5"/>
        <v>47724500</v>
      </c>
      <c r="J5" s="56">
        <f t="shared" si="5"/>
        <v>49278500</v>
      </c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</row>
    <row r="6" spans="1:236">
      <c r="A6" s="95" t="s">
        <v>1616</v>
      </c>
      <c r="B6" s="110" t="s">
        <v>1617</v>
      </c>
      <c r="C6" s="123"/>
      <c r="D6" s="56">
        <f t="shared" ref="D6:I6" si="6">SUM(D7+D25)</f>
        <v>35149251.779999994</v>
      </c>
      <c r="E6" s="56">
        <f t="shared" si="6"/>
        <v>41133531.969999999</v>
      </c>
      <c r="F6" s="56">
        <f t="shared" si="6"/>
        <v>44832839.780000001</v>
      </c>
      <c r="G6" s="56">
        <f t="shared" si="6"/>
        <v>44539000</v>
      </c>
      <c r="H6" s="56">
        <f t="shared" si="6"/>
        <v>46222000</v>
      </c>
      <c r="I6" s="56">
        <f t="shared" si="6"/>
        <v>47724500</v>
      </c>
      <c r="J6" s="56">
        <f t="shared" ref="J6" si="7">SUM(J7+J25)</f>
        <v>49278500</v>
      </c>
    </row>
    <row r="7" spans="1:236" s="20" customFormat="1">
      <c r="A7" s="95" t="s">
        <v>1618</v>
      </c>
      <c r="B7" s="110" t="s">
        <v>1619</v>
      </c>
      <c r="C7" s="123"/>
      <c r="D7" s="56">
        <f t="shared" ref="D7:J7" si="8">D8</f>
        <v>34398525.269999996</v>
      </c>
      <c r="E7" s="56">
        <f t="shared" si="8"/>
        <v>38639640.159999996</v>
      </c>
      <c r="F7" s="56">
        <f t="shared" si="8"/>
        <v>41608153.07</v>
      </c>
      <c r="G7" s="56">
        <f t="shared" si="8"/>
        <v>40975000</v>
      </c>
      <c r="H7" s="56">
        <f t="shared" si="8"/>
        <v>42523500</v>
      </c>
      <c r="I7" s="56">
        <f t="shared" si="8"/>
        <v>43905500</v>
      </c>
      <c r="J7" s="56">
        <f t="shared" si="8"/>
        <v>45335400</v>
      </c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</row>
    <row r="8" spans="1:236" s="20" customFormat="1" ht="22.5">
      <c r="A8" s="95" t="s">
        <v>1620</v>
      </c>
      <c r="B8" s="110" t="s">
        <v>1621</v>
      </c>
      <c r="C8" s="123"/>
      <c r="D8" s="56">
        <f t="shared" ref="D8:I8" si="9">SUM(D9+D13+D17+D21)</f>
        <v>34398525.269999996</v>
      </c>
      <c r="E8" s="56">
        <f t="shared" si="9"/>
        <v>38639640.159999996</v>
      </c>
      <c r="F8" s="56">
        <f t="shared" si="9"/>
        <v>41608153.07</v>
      </c>
      <c r="G8" s="56">
        <f t="shared" si="9"/>
        <v>40975000</v>
      </c>
      <c r="H8" s="56">
        <f t="shared" si="9"/>
        <v>42523500</v>
      </c>
      <c r="I8" s="56">
        <f t="shared" si="9"/>
        <v>43905500</v>
      </c>
      <c r="J8" s="56">
        <f t="shared" ref="J8" si="10">SUM(J9+J13+J17+J21)</f>
        <v>45335400</v>
      </c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</row>
    <row r="9" spans="1:236" s="121" customFormat="1" ht="22.5">
      <c r="A9" s="95" t="s">
        <v>1622</v>
      </c>
      <c r="B9" s="110" t="s">
        <v>1623</v>
      </c>
      <c r="C9" s="123"/>
      <c r="D9" s="56">
        <f t="shared" ref="D9:J9" si="11">SUM(D10:D12)</f>
        <v>21425176.629999999</v>
      </c>
      <c r="E9" s="56">
        <f t="shared" si="11"/>
        <v>23557480.379999999</v>
      </c>
      <c r="F9" s="56">
        <f t="shared" si="11"/>
        <v>24282606.030000001</v>
      </c>
      <c r="G9" s="56">
        <f t="shared" si="11"/>
        <v>22495000</v>
      </c>
      <c r="H9" s="56">
        <f t="shared" si="11"/>
        <v>23345000</v>
      </c>
      <c r="I9" s="56">
        <f t="shared" si="11"/>
        <v>24104000</v>
      </c>
      <c r="J9" s="56">
        <f t="shared" si="11"/>
        <v>24890000</v>
      </c>
      <c r="HL9" s="148"/>
      <c r="HM9" s="148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</row>
    <row r="10" spans="1:236" s="122" customFormat="1" ht="18">
      <c r="A10" s="93" t="s">
        <v>1624</v>
      </c>
      <c r="B10" s="111" t="s">
        <v>1625</v>
      </c>
      <c r="C10" s="123" t="s">
        <v>29</v>
      </c>
      <c r="D10" s="58">
        <v>12855105.369999999</v>
      </c>
      <c r="E10" s="58">
        <v>14134488.119999999</v>
      </c>
      <c r="F10" s="58">
        <v>14569562.92</v>
      </c>
      <c r="G10" s="58">
        <v>13497000</v>
      </c>
      <c r="H10" s="58">
        <v>14007000</v>
      </c>
      <c r="I10" s="58">
        <v>14462400</v>
      </c>
      <c r="J10" s="58">
        <v>14934000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</row>
    <row r="11" spans="1:236" s="122" customFormat="1" ht="18">
      <c r="A11" s="93" t="s">
        <v>1626</v>
      </c>
      <c r="B11" s="111" t="s">
        <v>1627</v>
      </c>
      <c r="C11" s="123" t="s">
        <v>32</v>
      </c>
      <c r="D11" s="58">
        <v>5356229.1500000004</v>
      </c>
      <c r="E11" s="58">
        <v>5889371.6200000001</v>
      </c>
      <c r="F11" s="58">
        <v>6070653.1500000004</v>
      </c>
      <c r="G11" s="58">
        <v>5623750</v>
      </c>
      <c r="H11" s="58">
        <v>5836250</v>
      </c>
      <c r="I11" s="58">
        <v>6026000</v>
      </c>
      <c r="J11" s="58">
        <v>6222500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</row>
    <row r="12" spans="1:236" s="122" customFormat="1" ht="18">
      <c r="A12" s="93" t="s">
        <v>1628</v>
      </c>
      <c r="B12" s="111" t="s">
        <v>1629</v>
      </c>
      <c r="C12" s="123" t="s">
        <v>35</v>
      </c>
      <c r="D12" s="58">
        <v>3213842.11</v>
      </c>
      <c r="E12" s="58">
        <v>3533620.64</v>
      </c>
      <c r="F12" s="58">
        <v>3642389.96</v>
      </c>
      <c r="G12" s="58">
        <v>3374250</v>
      </c>
      <c r="H12" s="58">
        <v>3501750</v>
      </c>
      <c r="I12" s="58">
        <v>3615600</v>
      </c>
      <c r="J12" s="58">
        <v>3733500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</row>
    <row r="13" spans="1:236" s="121" customFormat="1" ht="22.5">
      <c r="A13" s="95" t="s">
        <v>1630</v>
      </c>
      <c r="B13" s="110" t="s">
        <v>1631</v>
      </c>
      <c r="C13" s="123"/>
      <c r="D13" s="56">
        <f t="shared" ref="D13:J13" si="12">SUM(D14:D16)</f>
        <v>1058614.8400000001</v>
      </c>
      <c r="E13" s="56">
        <f t="shared" si="12"/>
        <v>1208945.1499999999</v>
      </c>
      <c r="F13" s="56">
        <f t="shared" si="12"/>
        <v>1217626.8599999999</v>
      </c>
      <c r="G13" s="56">
        <f t="shared" si="12"/>
        <v>1190000</v>
      </c>
      <c r="H13" s="56">
        <f t="shared" si="12"/>
        <v>1235000</v>
      </c>
      <c r="I13" s="56">
        <f t="shared" si="12"/>
        <v>1275000</v>
      </c>
      <c r="J13" s="56">
        <f t="shared" si="12"/>
        <v>1316500</v>
      </c>
      <c r="HL13" s="148"/>
      <c r="HM13" s="148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</row>
    <row r="14" spans="1:236" s="122" customFormat="1" hidden="1">
      <c r="A14" s="93" t="s">
        <v>1632</v>
      </c>
      <c r="B14" s="111" t="s">
        <v>52</v>
      </c>
      <c r="C14" s="123" t="s">
        <v>29</v>
      </c>
      <c r="D14" s="58">
        <v>635168.93000000005</v>
      </c>
      <c r="E14" s="58">
        <v>725367.11</v>
      </c>
      <c r="F14" s="58">
        <v>730576.13</v>
      </c>
      <c r="G14" s="58">
        <v>714000</v>
      </c>
      <c r="H14" s="58">
        <v>741000</v>
      </c>
      <c r="I14" s="58">
        <v>765000</v>
      </c>
      <c r="J14" s="58">
        <v>789900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</row>
    <row r="15" spans="1:236" s="122" customFormat="1" hidden="1">
      <c r="A15" s="93" t="s">
        <v>1633</v>
      </c>
      <c r="B15" s="111" t="s">
        <v>54</v>
      </c>
      <c r="C15" s="123" t="s">
        <v>32</v>
      </c>
      <c r="D15" s="58">
        <v>264653.73</v>
      </c>
      <c r="E15" s="58">
        <v>302236.28000000003</v>
      </c>
      <c r="F15" s="58">
        <v>304406.71999999997</v>
      </c>
      <c r="G15" s="58">
        <v>297500</v>
      </c>
      <c r="H15" s="58">
        <v>308750</v>
      </c>
      <c r="I15" s="58">
        <v>318750</v>
      </c>
      <c r="J15" s="58">
        <v>329125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</row>
    <row r="16" spans="1:236" s="122" customFormat="1" hidden="1">
      <c r="A16" s="93" t="s">
        <v>1634</v>
      </c>
      <c r="B16" s="111" t="s">
        <v>56</v>
      </c>
      <c r="C16" s="123" t="s">
        <v>35</v>
      </c>
      <c r="D16" s="58">
        <v>158792.18</v>
      </c>
      <c r="E16" s="58">
        <v>181341.76</v>
      </c>
      <c r="F16" s="58">
        <v>182644.01</v>
      </c>
      <c r="G16" s="58">
        <v>178500</v>
      </c>
      <c r="H16" s="58">
        <v>185250</v>
      </c>
      <c r="I16" s="58">
        <v>191250</v>
      </c>
      <c r="J16" s="58">
        <v>197475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</row>
    <row r="17" spans="1:236" s="121" customFormat="1" ht="22.5">
      <c r="A17" s="95" t="s">
        <v>1635</v>
      </c>
      <c r="B17" s="110" t="s">
        <v>1636</v>
      </c>
      <c r="C17" s="123"/>
      <c r="D17" s="56">
        <f t="shared" ref="D17:J17" si="13">SUM(D18:D20)</f>
        <v>11448000.58</v>
      </c>
      <c r="E17" s="56">
        <f t="shared" si="13"/>
        <v>13315531.59</v>
      </c>
      <c r="F17" s="56">
        <f t="shared" si="13"/>
        <v>15393541.690000001</v>
      </c>
      <c r="G17" s="56">
        <f t="shared" si="13"/>
        <v>16430000</v>
      </c>
      <c r="H17" s="56">
        <f t="shared" si="13"/>
        <v>17051000</v>
      </c>
      <c r="I17" s="56">
        <f t="shared" si="13"/>
        <v>17605000</v>
      </c>
      <c r="J17" s="56">
        <f t="shared" si="13"/>
        <v>18177400</v>
      </c>
      <c r="HL17" s="148"/>
      <c r="HM17" s="148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</row>
    <row r="18" spans="1:236" s="122" customFormat="1" hidden="1">
      <c r="A18" s="93" t="s">
        <v>1637</v>
      </c>
      <c r="B18" s="111" t="s">
        <v>60</v>
      </c>
      <c r="C18" s="123" t="s">
        <v>29</v>
      </c>
      <c r="D18" s="58">
        <v>6868800.25</v>
      </c>
      <c r="E18" s="58">
        <v>7989318.8899999997</v>
      </c>
      <c r="F18" s="58">
        <v>9236124.9199999999</v>
      </c>
      <c r="G18" s="58">
        <v>9858000</v>
      </c>
      <c r="H18" s="58">
        <v>10230600</v>
      </c>
      <c r="I18" s="58">
        <v>10563000</v>
      </c>
      <c r="J18" s="58">
        <v>10906440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</row>
    <row r="19" spans="1:236" s="122" customFormat="1" hidden="1">
      <c r="A19" s="93" t="s">
        <v>1638</v>
      </c>
      <c r="B19" s="111" t="s">
        <v>62</v>
      </c>
      <c r="C19" s="123" t="s">
        <v>32</v>
      </c>
      <c r="D19" s="58">
        <v>2862000.19</v>
      </c>
      <c r="E19" s="58">
        <v>3328882.93</v>
      </c>
      <c r="F19" s="58">
        <v>3848385.47</v>
      </c>
      <c r="G19" s="58">
        <v>4107500</v>
      </c>
      <c r="H19" s="58">
        <v>4262750</v>
      </c>
      <c r="I19" s="58">
        <v>4401250</v>
      </c>
      <c r="J19" s="58">
        <v>4544350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</row>
    <row r="20" spans="1:236" s="122" customFormat="1" hidden="1">
      <c r="A20" s="93" t="s">
        <v>1639</v>
      </c>
      <c r="B20" s="111" t="s">
        <v>64</v>
      </c>
      <c r="C20" s="123" t="s">
        <v>35</v>
      </c>
      <c r="D20" s="58">
        <v>1717200.14</v>
      </c>
      <c r="E20" s="58">
        <v>1997329.77</v>
      </c>
      <c r="F20" s="58">
        <v>2309031.2999999998</v>
      </c>
      <c r="G20" s="58">
        <v>2464500</v>
      </c>
      <c r="H20" s="58">
        <v>2557650</v>
      </c>
      <c r="I20" s="58">
        <v>2640750</v>
      </c>
      <c r="J20" s="58">
        <v>2726610</v>
      </c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</row>
    <row r="21" spans="1:236" s="121" customFormat="1" ht="22.5">
      <c r="A21" s="95" t="s">
        <v>1640</v>
      </c>
      <c r="B21" s="110" t="s">
        <v>1641</v>
      </c>
      <c r="C21" s="123"/>
      <c r="D21" s="56">
        <f t="shared" ref="D21:J21" si="14">SUM(D22:D24)</f>
        <v>466733.22</v>
      </c>
      <c r="E21" s="56">
        <f t="shared" si="14"/>
        <v>557683.03999999992</v>
      </c>
      <c r="F21" s="56">
        <f t="shared" si="14"/>
        <v>714378.49</v>
      </c>
      <c r="G21" s="56">
        <f t="shared" si="14"/>
        <v>860000</v>
      </c>
      <c r="H21" s="56">
        <f t="shared" si="14"/>
        <v>892500</v>
      </c>
      <c r="I21" s="56">
        <f t="shared" si="14"/>
        <v>921500</v>
      </c>
      <c r="J21" s="56">
        <f t="shared" si="14"/>
        <v>951500</v>
      </c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</row>
    <row r="22" spans="1:236" s="122" customFormat="1" hidden="1">
      <c r="A22" s="93" t="s">
        <v>1642</v>
      </c>
      <c r="B22" s="111" t="s">
        <v>68</v>
      </c>
      <c r="C22" s="123" t="s">
        <v>29</v>
      </c>
      <c r="D22" s="58">
        <v>280039.86</v>
      </c>
      <c r="E22" s="58">
        <v>334609.78999999998</v>
      </c>
      <c r="F22" s="58">
        <v>428626.99</v>
      </c>
      <c r="G22" s="58">
        <v>516000</v>
      </c>
      <c r="H22" s="58">
        <v>535500</v>
      </c>
      <c r="I22" s="58">
        <v>552900</v>
      </c>
      <c r="J22" s="58">
        <v>570900</v>
      </c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</row>
    <row r="23" spans="1:236" s="122" customFormat="1" hidden="1">
      <c r="A23" s="93" t="s">
        <v>1643</v>
      </c>
      <c r="B23" s="111" t="s">
        <v>70</v>
      </c>
      <c r="C23" s="123" t="s">
        <v>32</v>
      </c>
      <c r="D23" s="58">
        <v>116683.35</v>
      </c>
      <c r="E23" s="58">
        <v>139420.79999999999</v>
      </c>
      <c r="F23" s="58">
        <v>178594.68</v>
      </c>
      <c r="G23" s="58">
        <v>215000</v>
      </c>
      <c r="H23" s="58">
        <v>223125</v>
      </c>
      <c r="I23" s="58">
        <v>230375</v>
      </c>
      <c r="J23" s="58">
        <v>237875</v>
      </c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</row>
    <row r="24" spans="1:236" s="122" customFormat="1" hidden="1">
      <c r="A24" s="93" t="s">
        <v>1644</v>
      </c>
      <c r="B24" s="111" t="s">
        <v>72</v>
      </c>
      <c r="C24" s="123" t="s">
        <v>35</v>
      </c>
      <c r="D24" s="58">
        <v>70010.009999999995</v>
      </c>
      <c r="E24" s="58">
        <v>83652.45</v>
      </c>
      <c r="F24" s="58">
        <v>107156.82</v>
      </c>
      <c r="G24" s="58">
        <v>129000</v>
      </c>
      <c r="H24" s="58">
        <v>133875</v>
      </c>
      <c r="I24" s="58">
        <v>138225</v>
      </c>
      <c r="J24" s="58">
        <v>142725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</row>
    <row r="25" spans="1:236" s="122" customFormat="1" ht="18" customHeight="1">
      <c r="A25" s="95" t="s">
        <v>1645</v>
      </c>
      <c r="B25" s="110" t="s">
        <v>1646</v>
      </c>
      <c r="C25" s="123"/>
      <c r="D25" s="56">
        <f t="shared" ref="D25:J26" si="15">D26</f>
        <v>750726.51</v>
      </c>
      <c r="E25" s="56">
        <f t="shared" si="15"/>
        <v>2493891.8100000005</v>
      </c>
      <c r="F25" s="56">
        <f t="shared" si="15"/>
        <v>3224686.71</v>
      </c>
      <c r="G25" s="56">
        <f t="shared" si="15"/>
        <v>3564000</v>
      </c>
      <c r="H25" s="56">
        <f t="shared" si="15"/>
        <v>3698500</v>
      </c>
      <c r="I25" s="56">
        <f t="shared" si="15"/>
        <v>3819000</v>
      </c>
      <c r="J25" s="56">
        <f t="shared" si="15"/>
        <v>3943100</v>
      </c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</row>
    <row r="26" spans="1:236" s="122" customFormat="1" ht="23.25" customHeight="1">
      <c r="A26" s="95" t="s">
        <v>1647</v>
      </c>
      <c r="B26" s="110" t="s">
        <v>1648</v>
      </c>
      <c r="C26" s="123"/>
      <c r="D26" s="56">
        <f t="shared" si="15"/>
        <v>750726.51</v>
      </c>
      <c r="E26" s="56">
        <f t="shared" ref="E26:J26" si="16">E27+E31</f>
        <v>2493891.8100000005</v>
      </c>
      <c r="F26" s="56">
        <f t="shared" si="16"/>
        <v>3224686.71</v>
      </c>
      <c r="G26" s="56">
        <f t="shared" si="16"/>
        <v>3564000</v>
      </c>
      <c r="H26" s="56">
        <f t="shared" si="16"/>
        <v>3698500</v>
      </c>
      <c r="I26" s="56">
        <f t="shared" si="16"/>
        <v>3819000</v>
      </c>
      <c r="J26" s="56">
        <f t="shared" si="16"/>
        <v>3943100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</row>
    <row r="27" spans="1:236" s="122" customFormat="1" ht="17.25" customHeight="1">
      <c r="A27" s="95" t="s">
        <v>1649</v>
      </c>
      <c r="B27" s="110" t="s">
        <v>1650</v>
      </c>
      <c r="C27" s="123"/>
      <c r="D27" s="140">
        <f t="shared" ref="D27:J27" si="17">SUM(D28:D30)</f>
        <v>750726.51</v>
      </c>
      <c r="E27" s="140">
        <f t="shared" si="17"/>
        <v>2480027.6100000003</v>
      </c>
      <c r="F27" s="140">
        <f t="shared" si="17"/>
        <v>3205522.46</v>
      </c>
      <c r="G27" s="140">
        <f t="shared" si="17"/>
        <v>3550000</v>
      </c>
      <c r="H27" s="140">
        <f t="shared" si="17"/>
        <v>3684000</v>
      </c>
      <c r="I27" s="140">
        <f t="shared" si="17"/>
        <v>3804000</v>
      </c>
      <c r="J27" s="140">
        <f t="shared" si="17"/>
        <v>3927600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</row>
    <row r="28" spans="1:236" s="122" customFormat="1" ht="13.5" hidden="1" customHeight="1">
      <c r="A28" s="93" t="s">
        <v>1651</v>
      </c>
      <c r="B28" s="111" t="s">
        <v>1652</v>
      </c>
      <c r="C28" s="123" t="s">
        <v>29</v>
      </c>
      <c r="D28" s="58">
        <v>450435.17</v>
      </c>
      <c r="E28" s="58">
        <v>1488016.36</v>
      </c>
      <c r="F28" s="58">
        <v>1923313.41</v>
      </c>
      <c r="G28" s="58">
        <v>2130000</v>
      </c>
      <c r="H28" s="58">
        <v>2210400</v>
      </c>
      <c r="I28" s="58">
        <v>2282400</v>
      </c>
      <c r="J28" s="58">
        <v>2356560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</row>
    <row r="29" spans="1:236" s="122" customFormat="1" ht="13.5" hidden="1" customHeight="1">
      <c r="A29" s="93" t="s">
        <v>1653</v>
      </c>
      <c r="B29" s="111" t="s">
        <v>1654</v>
      </c>
      <c r="C29" s="123" t="s">
        <v>32</v>
      </c>
      <c r="D29" s="58">
        <v>187683.62</v>
      </c>
      <c r="E29" s="58">
        <v>620008.4</v>
      </c>
      <c r="F29" s="58">
        <v>801383.08</v>
      </c>
      <c r="G29" s="58">
        <v>887500</v>
      </c>
      <c r="H29" s="58">
        <v>921000</v>
      </c>
      <c r="I29" s="58">
        <v>951000</v>
      </c>
      <c r="J29" s="58">
        <v>981900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</row>
    <row r="30" spans="1:236" s="122" customFormat="1" ht="13.5" hidden="1" customHeight="1">
      <c r="A30" s="93" t="s">
        <v>1655</v>
      </c>
      <c r="B30" s="111" t="s">
        <v>1656</v>
      </c>
      <c r="C30" s="123" t="s">
        <v>35</v>
      </c>
      <c r="D30" s="58">
        <v>112607.72</v>
      </c>
      <c r="E30" s="58">
        <v>372002.85</v>
      </c>
      <c r="F30" s="58">
        <v>480825.97</v>
      </c>
      <c r="G30" s="58">
        <v>532500</v>
      </c>
      <c r="H30" s="58">
        <v>552600</v>
      </c>
      <c r="I30" s="58">
        <v>570600</v>
      </c>
      <c r="J30" s="58">
        <v>589140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</row>
    <row r="31" spans="1:236" s="148" customFormat="1" ht="13.5" customHeight="1">
      <c r="A31" s="95" t="s">
        <v>2960</v>
      </c>
      <c r="B31" s="110" t="s">
        <v>3124</v>
      </c>
      <c r="C31" s="123"/>
      <c r="D31" s="56"/>
      <c r="E31" s="56">
        <f>SUM(E32:E34)</f>
        <v>13864.2</v>
      </c>
      <c r="F31" s="56">
        <f>SUM(F32:F34)</f>
        <v>19164.25</v>
      </c>
      <c r="G31" s="56">
        <f t="shared" ref="G31:J31" si="18">SUM(G32:G34)</f>
        <v>14000</v>
      </c>
      <c r="H31" s="56">
        <f t="shared" si="18"/>
        <v>14500</v>
      </c>
      <c r="I31" s="56">
        <f t="shared" si="18"/>
        <v>15000</v>
      </c>
      <c r="J31" s="56">
        <f t="shared" si="18"/>
        <v>15500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</row>
    <row r="32" spans="1:236" s="122" customFormat="1" ht="13.5" hidden="1" customHeight="1">
      <c r="A32" s="93" t="s">
        <v>3125</v>
      </c>
      <c r="B32" s="111" t="s">
        <v>2961</v>
      </c>
      <c r="C32" s="123" t="s">
        <v>29</v>
      </c>
      <c r="D32" s="58"/>
      <c r="E32" s="58">
        <v>8318.52</v>
      </c>
      <c r="F32" s="58">
        <v>11498.51</v>
      </c>
      <c r="G32" s="58">
        <v>8400</v>
      </c>
      <c r="H32" s="58">
        <v>8700</v>
      </c>
      <c r="I32" s="58">
        <v>9000</v>
      </c>
      <c r="J32" s="58">
        <v>9300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</row>
    <row r="33" spans="1:236" s="122" customFormat="1" ht="13.5" hidden="1" customHeight="1">
      <c r="A33" s="93" t="s">
        <v>3126</v>
      </c>
      <c r="B33" s="111" t="s">
        <v>2962</v>
      </c>
      <c r="C33" s="123" t="s">
        <v>32</v>
      </c>
      <c r="D33" s="58"/>
      <c r="E33" s="58">
        <v>3466.04</v>
      </c>
      <c r="F33" s="58">
        <v>4791.1000000000004</v>
      </c>
      <c r="G33" s="58">
        <v>3500</v>
      </c>
      <c r="H33" s="58">
        <v>3625</v>
      </c>
      <c r="I33" s="58">
        <v>3750</v>
      </c>
      <c r="J33" s="58">
        <v>3875</v>
      </c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</row>
    <row r="34" spans="1:236" s="122" customFormat="1" ht="13.5" hidden="1" customHeight="1">
      <c r="A34" s="93" t="s">
        <v>3127</v>
      </c>
      <c r="B34" s="111" t="s">
        <v>2963</v>
      </c>
      <c r="C34" s="123" t="s">
        <v>35</v>
      </c>
      <c r="D34" s="58"/>
      <c r="E34" s="58">
        <v>2079.64</v>
      </c>
      <c r="F34" s="58">
        <v>2874.64</v>
      </c>
      <c r="G34" s="58">
        <v>2100</v>
      </c>
      <c r="H34" s="58">
        <v>2175</v>
      </c>
      <c r="I34" s="58">
        <v>2250</v>
      </c>
      <c r="J34" s="58">
        <v>2325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</row>
    <row r="35" spans="1:236" s="104" customFormat="1" ht="15" customHeight="1">
      <c r="A35" s="95" t="s">
        <v>1657</v>
      </c>
      <c r="B35" s="110" t="s">
        <v>1658</v>
      </c>
      <c r="C35" s="123"/>
      <c r="D35" s="56">
        <f t="shared" ref="D35:I35" si="19">SUM(D36+D71)</f>
        <v>138829188.13000003</v>
      </c>
      <c r="E35" s="56">
        <f t="shared" si="19"/>
        <v>151298252.14000002</v>
      </c>
      <c r="F35" s="56">
        <f t="shared" si="19"/>
        <v>149583032.96000001</v>
      </c>
      <c r="G35" s="56">
        <f t="shared" si="19"/>
        <v>161099000</v>
      </c>
      <c r="H35" s="56">
        <f t="shared" si="19"/>
        <v>169533500</v>
      </c>
      <c r="I35" s="56">
        <f t="shared" si="19"/>
        <v>177524300</v>
      </c>
      <c r="J35" s="56">
        <f t="shared" ref="J35" si="20">SUM(J36+J71)</f>
        <v>185922100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</row>
    <row r="36" spans="1:236" s="104" customFormat="1" ht="12" customHeight="1">
      <c r="A36" s="95" t="s">
        <v>1659</v>
      </c>
      <c r="B36" s="110" t="s">
        <v>1660</v>
      </c>
      <c r="C36" s="123"/>
      <c r="D36" s="56">
        <f t="shared" ref="D36:I36" si="21">SUM(D37+D54)</f>
        <v>69804808.700000018</v>
      </c>
      <c r="E36" s="56">
        <f t="shared" si="21"/>
        <v>73921712.24000001</v>
      </c>
      <c r="F36" s="56">
        <f t="shared" si="21"/>
        <v>75059776.950000003</v>
      </c>
      <c r="G36" s="56">
        <f t="shared" si="21"/>
        <v>82155000</v>
      </c>
      <c r="H36" s="56">
        <f t="shared" si="21"/>
        <v>85273500</v>
      </c>
      <c r="I36" s="56">
        <f t="shared" si="21"/>
        <v>88040700</v>
      </c>
      <c r="J36" s="56">
        <f t="shared" ref="J36" si="22">SUM(J37+J54)</f>
        <v>90890600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</row>
    <row r="37" spans="1:236" s="121" customFormat="1" ht="22.5">
      <c r="A37" s="95" t="s">
        <v>1661</v>
      </c>
      <c r="B37" s="110" t="s">
        <v>27</v>
      </c>
      <c r="C37" s="123"/>
      <c r="D37" s="56">
        <f t="shared" ref="D37:I37" si="23">SUM(D38+D42+D46+D50)</f>
        <v>48381801.960000008</v>
      </c>
      <c r="E37" s="56">
        <f t="shared" si="23"/>
        <v>53319208.270000003</v>
      </c>
      <c r="F37" s="56">
        <f t="shared" si="23"/>
        <v>53950438.530000001</v>
      </c>
      <c r="G37" s="56">
        <f t="shared" si="23"/>
        <v>57140000</v>
      </c>
      <c r="H37" s="56">
        <f t="shared" si="23"/>
        <v>59306000</v>
      </c>
      <c r="I37" s="56">
        <f t="shared" si="23"/>
        <v>61231000</v>
      </c>
      <c r="J37" s="56">
        <f t="shared" ref="J37" si="24">SUM(J38+J42+J46+J50)</f>
        <v>63218600</v>
      </c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</row>
    <row r="38" spans="1:236" s="121" customFormat="1" ht="22.5">
      <c r="A38" s="95" t="s">
        <v>1662</v>
      </c>
      <c r="B38" s="110" t="s">
        <v>1663</v>
      </c>
      <c r="C38" s="123"/>
      <c r="D38" s="56">
        <f t="shared" ref="D38:J38" si="25">SUM(D39:D41)</f>
        <v>39200548.540000007</v>
      </c>
      <c r="E38" s="56">
        <f t="shared" si="25"/>
        <v>42249998.850000001</v>
      </c>
      <c r="F38" s="56">
        <f t="shared" si="25"/>
        <v>45592014.730000004</v>
      </c>
      <c r="G38" s="56">
        <f t="shared" si="25"/>
        <v>47470000</v>
      </c>
      <c r="H38" s="56">
        <f t="shared" si="25"/>
        <v>49270000</v>
      </c>
      <c r="I38" s="56">
        <f t="shared" si="25"/>
        <v>50870000</v>
      </c>
      <c r="J38" s="56">
        <f t="shared" si="25"/>
        <v>52520000</v>
      </c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</row>
    <row r="39" spans="1:236" s="122" customFormat="1" hidden="1">
      <c r="A39" s="93" t="s">
        <v>1664</v>
      </c>
      <c r="B39" s="111" t="s">
        <v>1665</v>
      </c>
      <c r="C39" s="123" t="s">
        <v>29</v>
      </c>
      <c r="D39" s="58">
        <v>23520314.280000001</v>
      </c>
      <c r="E39" s="58">
        <v>25350004.18</v>
      </c>
      <c r="F39" s="58">
        <v>27355195.289999999</v>
      </c>
      <c r="G39" s="58">
        <v>28482000</v>
      </c>
      <c r="H39" s="58">
        <v>29562000</v>
      </c>
      <c r="I39" s="58">
        <v>30522000</v>
      </c>
      <c r="J39" s="58">
        <v>31512000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</row>
    <row r="40" spans="1:236" s="122" customFormat="1" hidden="1">
      <c r="A40" s="93" t="s">
        <v>1666</v>
      </c>
      <c r="B40" s="111" t="s">
        <v>1667</v>
      </c>
      <c r="C40" s="123" t="s">
        <v>32</v>
      </c>
      <c r="D40" s="58">
        <v>9800722.2400000002</v>
      </c>
      <c r="E40" s="58">
        <v>10563003.960000001</v>
      </c>
      <c r="F40" s="58">
        <v>11398526.52</v>
      </c>
      <c r="G40" s="58">
        <v>11867500</v>
      </c>
      <c r="H40" s="58">
        <v>12317500</v>
      </c>
      <c r="I40" s="58">
        <v>12717500</v>
      </c>
      <c r="J40" s="58">
        <v>13130000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</row>
    <row r="41" spans="1:236" s="122" customFormat="1" hidden="1">
      <c r="A41" s="93" t="s">
        <v>1668</v>
      </c>
      <c r="B41" s="111" t="s">
        <v>1669</v>
      </c>
      <c r="C41" s="123" t="s">
        <v>35</v>
      </c>
      <c r="D41" s="58">
        <v>5879512.0199999996</v>
      </c>
      <c r="E41" s="58">
        <v>6336990.71</v>
      </c>
      <c r="F41" s="58">
        <v>6838292.9199999999</v>
      </c>
      <c r="G41" s="58">
        <v>7120500</v>
      </c>
      <c r="H41" s="58">
        <v>7390500</v>
      </c>
      <c r="I41" s="58">
        <v>7630500</v>
      </c>
      <c r="J41" s="58">
        <v>7878000</v>
      </c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</row>
    <row r="42" spans="1:236" s="122" customFormat="1" ht="22.5">
      <c r="A42" s="95" t="s">
        <v>1670</v>
      </c>
      <c r="B42" s="110" t="s">
        <v>1671</v>
      </c>
      <c r="C42" s="123"/>
      <c r="D42" s="56">
        <f t="shared" ref="D42:J42" si="26">SUM(D43:D45)</f>
        <v>246150.21999999997</v>
      </c>
      <c r="E42" s="56">
        <f t="shared" si="26"/>
        <v>406253.97000000003</v>
      </c>
      <c r="F42" s="56">
        <f t="shared" si="26"/>
        <v>392279.15</v>
      </c>
      <c r="G42" s="56">
        <f t="shared" si="26"/>
        <v>250000</v>
      </c>
      <c r="H42" s="56">
        <f t="shared" si="26"/>
        <v>260000</v>
      </c>
      <c r="I42" s="56">
        <f t="shared" si="26"/>
        <v>268000</v>
      </c>
      <c r="J42" s="56">
        <f t="shared" si="26"/>
        <v>276600</v>
      </c>
    </row>
    <row r="43" spans="1:236" s="122" customFormat="1" hidden="1">
      <c r="A43" s="93" t="s">
        <v>1672</v>
      </c>
      <c r="B43" s="111" t="s">
        <v>1673</v>
      </c>
      <c r="C43" s="123" t="s">
        <v>29</v>
      </c>
      <c r="D43" s="58">
        <v>147693.21</v>
      </c>
      <c r="E43" s="58">
        <v>243748.16</v>
      </c>
      <c r="F43" s="58">
        <v>235367.6</v>
      </c>
      <c r="G43" s="58">
        <v>150000</v>
      </c>
      <c r="H43" s="58">
        <v>156000</v>
      </c>
      <c r="I43" s="58">
        <v>160800</v>
      </c>
      <c r="J43" s="58">
        <v>165960</v>
      </c>
    </row>
    <row r="44" spans="1:236" s="122" customFormat="1" hidden="1">
      <c r="A44" s="93" t="s">
        <v>1674</v>
      </c>
      <c r="B44" s="111" t="s">
        <v>1675</v>
      </c>
      <c r="C44" s="123" t="s">
        <v>32</v>
      </c>
      <c r="D44" s="58">
        <v>61738.12</v>
      </c>
      <c r="E44" s="58">
        <v>101777.66</v>
      </c>
      <c r="F44" s="58">
        <v>98267.98</v>
      </c>
      <c r="G44" s="58">
        <v>62500</v>
      </c>
      <c r="H44" s="58">
        <v>65000</v>
      </c>
      <c r="I44" s="58">
        <v>67000</v>
      </c>
      <c r="J44" s="58">
        <v>69150</v>
      </c>
    </row>
    <row r="45" spans="1:236" s="122" customFormat="1" hidden="1">
      <c r="A45" s="93" t="s">
        <v>1676</v>
      </c>
      <c r="B45" s="111" t="s">
        <v>1677</v>
      </c>
      <c r="C45" s="123" t="s">
        <v>35</v>
      </c>
      <c r="D45" s="58">
        <v>36718.89</v>
      </c>
      <c r="E45" s="58">
        <v>60728.15</v>
      </c>
      <c r="F45" s="58">
        <v>58643.57</v>
      </c>
      <c r="G45" s="58">
        <v>37500</v>
      </c>
      <c r="H45" s="58">
        <v>39000</v>
      </c>
      <c r="I45" s="58">
        <v>40200</v>
      </c>
      <c r="J45" s="58">
        <v>41490</v>
      </c>
    </row>
    <row r="46" spans="1:236" s="124" customFormat="1" ht="22.5">
      <c r="A46" s="95" t="s">
        <v>1678</v>
      </c>
      <c r="B46" s="110" t="s">
        <v>1679</v>
      </c>
      <c r="C46" s="123"/>
      <c r="D46" s="56">
        <f t="shared" ref="D46:J46" si="27">SUM(D47:D49)</f>
        <v>6249501.3399999999</v>
      </c>
      <c r="E46" s="56">
        <f t="shared" si="27"/>
        <v>7557179.0300000003</v>
      </c>
      <c r="F46" s="56">
        <f t="shared" si="27"/>
        <v>5359390.9800000004</v>
      </c>
      <c r="G46" s="56">
        <f t="shared" si="27"/>
        <v>6440000</v>
      </c>
      <c r="H46" s="56">
        <f t="shared" si="27"/>
        <v>6683000</v>
      </c>
      <c r="I46" s="56">
        <f t="shared" si="27"/>
        <v>6900000</v>
      </c>
      <c r="J46" s="56">
        <f t="shared" si="27"/>
        <v>7125000</v>
      </c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</row>
    <row r="47" spans="1:236" s="124" customFormat="1" hidden="1">
      <c r="A47" s="93" t="s">
        <v>1680</v>
      </c>
      <c r="B47" s="111" t="s">
        <v>1681</v>
      </c>
      <c r="C47" s="123" t="s">
        <v>29</v>
      </c>
      <c r="D47" s="58">
        <v>3749579.94</v>
      </c>
      <c r="E47" s="58">
        <v>4534322.7300000004</v>
      </c>
      <c r="F47" s="58">
        <v>3215636.52</v>
      </c>
      <c r="G47" s="58">
        <v>3864000</v>
      </c>
      <c r="H47" s="58">
        <v>4009800</v>
      </c>
      <c r="I47" s="58">
        <v>4140000</v>
      </c>
      <c r="J47" s="58">
        <v>4275000</v>
      </c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</row>
    <row r="48" spans="1:236" s="124" customFormat="1" hidden="1">
      <c r="A48" s="93" t="s">
        <v>1682</v>
      </c>
      <c r="B48" s="111" t="s">
        <v>1683</v>
      </c>
      <c r="C48" s="123" t="s">
        <v>32</v>
      </c>
      <c r="D48" s="58">
        <v>1562774.99</v>
      </c>
      <c r="E48" s="58">
        <v>1889657</v>
      </c>
      <c r="F48" s="58">
        <v>1340100.56</v>
      </c>
      <c r="G48" s="58">
        <v>1610000</v>
      </c>
      <c r="H48" s="58">
        <v>1670750</v>
      </c>
      <c r="I48" s="58">
        <v>1725000</v>
      </c>
      <c r="J48" s="58">
        <v>1781250</v>
      </c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</row>
    <row r="49" spans="1:236" s="124" customFormat="1" hidden="1">
      <c r="A49" s="93" t="s">
        <v>1684</v>
      </c>
      <c r="B49" s="111" t="s">
        <v>1685</v>
      </c>
      <c r="C49" s="123" t="s">
        <v>35</v>
      </c>
      <c r="D49" s="58">
        <v>937146.41</v>
      </c>
      <c r="E49" s="58">
        <v>1133199.3</v>
      </c>
      <c r="F49" s="58">
        <v>803653.9</v>
      </c>
      <c r="G49" s="58">
        <v>966000</v>
      </c>
      <c r="H49" s="58">
        <v>1002450</v>
      </c>
      <c r="I49" s="58">
        <v>1035000</v>
      </c>
      <c r="J49" s="58">
        <v>1068750</v>
      </c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</row>
    <row r="50" spans="1:236" s="124" customFormat="1" ht="22.5">
      <c r="A50" s="95" t="s">
        <v>1686</v>
      </c>
      <c r="B50" s="110" t="s">
        <v>1687</v>
      </c>
      <c r="C50" s="123"/>
      <c r="D50" s="56">
        <f t="shared" ref="D50:J50" si="28">SUM(D51:D53)</f>
        <v>2685601.8600000003</v>
      </c>
      <c r="E50" s="56">
        <f t="shared" si="28"/>
        <v>3105776.42</v>
      </c>
      <c r="F50" s="56">
        <f t="shared" si="28"/>
        <v>2606753.6700000004</v>
      </c>
      <c r="G50" s="56">
        <f t="shared" si="28"/>
        <v>2980000</v>
      </c>
      <c r="H50" s="56">
        <f t="shared" si="28"/>
        <v>3093000</v>
      </c>
      <c r="I50" s="56">
        <f t="shared" si="28"/>
        <v>3193000</v>
      </c>
      <c r="J50" s="56">
        <f t="shared" si="28"/>
        <v>3297000</v>
      </c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</row>
    <row r="51" spans="1:236" s="122" customFormat="1" ht="12" hidden="1" customHeight="1">
      <c r="A51" s="93" t="s">
        <v>1688</v>
      </c>
      <c r="B51" s="111" t="s">
        <v>1689</v>
      </c>
      <c r="C51" s="123" t="s">
        <v>29</v>
      </c>
      <c r="D51" s="58">
        <v>1611171.85</v>
      </c>
      <c r="E51" s="58">
        <v>1863467.84</v>
      </c>
      <c r="F51" s="58">
        <v>1564062.58</v>
      </c>
      <c r="G51" s="58">
        <v>1788000</v>
      </c>
      <c r="H51" s="58">
        <v>1855800</v>
      </c>
      <c r="I51" s="58">
        <v>1915800</v>
      </c>
      <c r="J51" s="58">
        <v>1978200</v>
      </c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</row>
    <row r="52" spans="1:236" s="122" customFormat="1" ht="12" hidden="1" customHeight="1">
      <c r="A52" s="93" t="s">
        <v>1690</v>
      </c>
      <c r="B52" s="111" t="s">
        <v>1691</v>
      </c>
      <c r="C52" s="123" t="s">
        <v>32</v>
      </c>
      <c r="D52" s="58">
        <v>671871.35</v>
      </c>
      <c r="E52" s="58">
        <v>776891.22</v>
      </c>
      <c r="F52" s="58">
        <v>651996.93000000005</v>
      </c>
      <c r="G52" s="58">
        <v>745000</v>
      </c>
      <c r="H52" s="58">
        <v>773250</v>
      </c>
      <c r="I52" s="58">
        <v>798250</v>
      </c>
      <c r="J52" s="58">
        <v>824250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</row>
    <row r="53" spans="1:236" s="122" customFormat="1" ht="12" hidden="1" customHeight="1">
      <c r="A53" s="93" t="s">
        <v>1692</v>
      </c>
      <c r="B53" s="111" t="s">
        <v>1693</v>
      </c>
      <c r="C53" s="123" t="s">
        <v>35</v>
      </c>
      <c r="D53" s="58">
        <v>402558.66</v>
      </c>
      <c r="E53" s="58">
        <v>465417.36</v>
      </c>
      <c r="F53" s="58">
        <v>390694.16</v>
      </c>
      <c r="G53" s="58">
        <v>447000</v>
      </c>
      <c r="H53" s="58">
        <v>463950</v>
      </c>
      <c r="I53" s="58">
        <v>478950</v>
      </c>
      <c r="J53" s="58">
        <v>494550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</row>
    <row r="54" spans="1:236" s="20" customFormat="1" ht="22.5">
      <c r="A54" s="95" t="s">
        <v>1694</v>
      </c>
      <c r="B54" s="110" t="s">
        <v>1536</v>
      </c>
      <c r="C54" s="123"/>
      <c r="D54" s="140">
        <f>SUM(D55+D59)</f>
        <v>21423006.740000002</v>
      </c>
      <c r="E54" s="140">
        <f t="shared" ref="E54:J54" si="29">SUM(E55+E59+E63+E67)</f>
        <v>20602503.970000003</v>
      </c>
      <c r="F54" s="140">
        <f t="shared" si="29"/>
        <v>21109338.420000002</v>
      </c>
      <c r="G54" s="140">
        <f t="shared" si="29"/>
        <v>25015000</v>
      </c>
      <c r="H54" s="140">
        <f t="shared" si="29"/>
        <v>25967500</v>
      </c>
      <c r="I54" s="140">
        <f t="shared" si="29"/>
        <v>26809700</v>
      </c>
      <c r="J54" s="140">
        <f t="shared" si="29"/>
        <v>27672000</v>
      </c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</row>
    <row r="55" spans="1:236" s="121" customFormat="1" ht="22.5">
      <c r="A55" s="95" t="s">
        <v>1695</v>
      </c>
      <c r="B55" s="110" t="s">
        <v>1696</v>
      </c>
      <c r="C55" s="123"/>
      <c r="D55" s="140">
        <f t="shared" ref="D55:J55" si="30">SUM(D56:D58)</f>
        <v>21423006.740000002</v>
      </c>
      <c r="E55" s="140">
        <f t="shared" si="30"/>
        <v>20545529.370000001</v>
      </c>
      <c r="F55" s="140">
        <f t="shared" si="30"/>
        <v>21075004.73</v>
      </c>
      <c r="G55" s="140">
        <f t="shared" si="30"/>
        <v>24950000</v>
      </c>
      <c r="H55" s="140">
        <f t="shared" si="30"/>
        <v>25900000</v>
      </c>
      <c r="I55" s="140">
        <f t="shared" si="30"/>
        <v>26740000</v>
      </c>
      <c r="J55" s="140">
        <f t="shared" si="30"/>
        <v>27600000</v>
      </c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</row>
    <row r="56" spans="1:236" s="122" customFormat="1" hidden="1">
      <c r="A56" s="93" t="s">
        <v>1697</v>
      </c>
      <c r="B56" s="111" t="s">
        <v>1698</v>
      </c>
      <c r="C56" s="123" t="s">
        <v>29</v>
      </c>
      <c r="D56" s="58">
        <v>12853791.92</v>
      </c>
      <c r="E56" s="58">
        <v>12327317.73</v>
      </c>
      <c r="F56" s="58">
        <v>12645002.77</v>
      </c>
      <c r="G56" s="58">
        <v>14970000</v>
      </c>
      <c r="H56" s="58">
        <v>15540000</v>
      </c>
      <c r="I56" s="58">
        <v>16044000</v>
      </c>
      <c r="J56" s="58">
        <v>16560000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</row>
    <row r="57" spans="1:236" s="122" customFormat="1" hidden="1">
      <c r="A57" s="93" t="s">
        <v>1699</v>
      </c>
      <c r="B57" s="111" t="s">
        <v>1700</v>
      </c>
      <c r="C57" s="123" t="s">
        <v>32</v>
      </c>
      <c r="D57" s="58">
        <v>5355758.07</v>
      </c>
      <c r="E57" s="58">
        <v>5136388.58</v>
      </c>
      <c r="F57" s="58">
        <v>5268759.3</v>
      </c>
      <c r="G57" s="58">
        <v>6237500</v>
      </c>
      <c r="H57" s="58">
        <v>6475000</v>
      </c>
      <c r="I57" s="58">
        <v>6685000</v>
      </c>
      <c r="J57" s="58">
        <v>6900000</v>
      </c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</row>
    <row r="58" spans="1:236" s="122" customFormat="1" hidden="1">
      <c r="A58" s="93" t="s">
        <v>1701</v>
      </c>
      <c r="B58" s="111" t="s">
        <v>1702</v>
      </c>
      <c r="C58" s="123" t="s">
        <v>35</v>
      </c>
      <c r="D58" s="58">
        <v>3213456.75</v>
      </c>
      <c r="E58" s="58">
        <v>3081823.06</v>
      </c>
      <c r="F58" s="58">
        <v>3161242.66</v>
      </c>
      <c r="G58" s="58">
        <v>3742500</v>
      </c>
      <c r="H58" s="58">
        <v>3885000</v>
      </c>
      <c r="I58" s="58">
        <v>4011000</v>
      </c>
      <c r="J58" s="58">
        <v>4140000</v>
      </c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</row>
    <row r="59" spans="1:236" s="122" customFormat="1" ht="22.5" hidden="1">
      <c r="A59" s="93" t="s">
        <v>1703</v>
      </c>
      <c r="B59" s="110" t="s">
        <v>1704</v>
      </c>
      <c r="C59" s="123"/>
      <c r="D59" s="58">
        <f t="shared" ref="D59:I59" si="31">SUM(D60:D62)</f>
        <v>0</v>
      </c>
      <c r="E59" s="58">
        <f t="shared" si="31"/>
        <v>0</v>
      </c>
      <c r="F59" s="58">
        <f t="shared" si="31"/>
        <v>0</v>
      </c>
      <c r="G59" s="58">
        <f t="shared" si="31"/>
        <v>0</v>
      </c>
      <c r="H59" s="58">
        <f t="shared" si="31"/>
        <v>0</v>
      </c>
      <c r="I59" s="58">
        <f t="shared" si="31"/>
        <v>0</v>
      </c>
      <c r="J59" s="58">
        <f t="shared" ref="J59" si="32">SUM(J60:J62)</f>
        <v>0</v>
      </c>
    </row>
    <row r="60" spans="1:236" s="122" customFormat="1" hidden="1">
      <c r="A60" s="93" t="s">
        <v>1705</v>
      </c>
      <c r="B60" s="111" t="s">
        <v>1706</v>
      </c>
      <c r="C60" s="123" t="s">
        <v>29</v>
      </c>
      <c r="D60" s="58"/>
      <c r="E60" s="58"/>
      <c r="F60" s="58"/>
      <c r="G60" s="58"/>
      <c r="H60" s="58"/>
      <c r="I60" s="58"/>
      <c r="J60" s="58"/>
    </row>
    <row r="61" spans="1:236" s="122" customFormat="1" hidden="1">
      <c r="A61" s="93" t="s">
        <v>1707</v>
      </c>
      <c r="B61" s="111" t="s">
        <v>1708</v>
      </c>
      <c r="C61" s="123" t="s">
        <v>32</v>
      </c>
      <c r="D61" s="58"/>
      <c r="E61" s="58"/>
      <c r="F61" s="58"/>
      <c r="G61" s="58"/>
      <c r="H61" s="58"/>
      <c r="I61" s="58"/>
      <c r="J61" s="58"/>
    </row>
    <row r="62" spans="1:236" s="122" customFormat="1" hidden="1">
      <c r="A62" s="93" t="s">
        <v>1709</v>
      </c>
      <c r="B62" s="111" t="s">
        <v>1710</v>
      </c>
      <c r="C62" s="123" t="s">
        <v>35</v>
      </c>
      <c r="D62" s="58"/>
      <c r="E62" s="58"/>
      <c r="F62" s="58"/>
      <c r="G62" s="58"/>
      <c r="H62" s="58"/>
      <c r="I62" s="58"/>
      <c r="J62" s="58"/>
    </row>
    <row r="63" spans="1:236" s="148" customFormat="1" ht="22.5">
      <c r="A63" s="95" t="s">
        <v>2896</v>
      </c>
      <c r="B63" s="110" t="s">
        <v>2897</v>
      </c>
      <c r="C63" s="123"/>
      <c r="D63" s="56">
        <f t="shared" ref="D63:J63" si="33">SUM(D64:D66)</f>
        <v>0</v>
      </c>
      <c r="E63" s="56">
        <f t="shared" si="33"/>
        <v>43691.41</v>
      </c>
      <c r="F63" s="56">
        <f t="shared" si="33"/>
        <v>24843.18</v>
      </c>
      <c r="G63" s="56">
        <f t="shared" si="33"/>
        <v>45000</v>
      </c>
      <c r="H63" s="56">
        <f t="shared" si="33"/>
        <v>46700</v>
      </c>
      <c r="I63" s="56">
        <f t="shared" si="33"/>
        <v>48200</v>
      </c>
      <c r="J63" s="56">
        <f t="shared" si="33"/>
        <v>49800</v>
      </c>
    </row>
    <row r="64" spans="1:236" s="122" customFormat="1" hidden="1">
      <c r="A64" s="93" t="s">
        <v>2898</v>
      </c>
      <c r="B64" s="111" t="s">
        <v>3128</v>
      </c>
      <c r="C64" s="123" t="s">
        <v>29</v>
      </c>
      <c r="D64" s="58"/>
      <c r="E64" s="58">
        <v>26214.81</v>
      </c>
      <c r="F64" s="58">
        <v>14906.02</v>
      </c>
      <c r="G64" s="58">
        <v>27000</v>
      </c>
      <c r="H64" s="58">
        <v>28020</v>
      </c>
      <c r="I64" s="58">
        <v>28920</v>
      </c>
      <c r="J64" s="58">
        <v>29880</v>
      </c>
    </row>
    <row r="65" spans="1:236" s="122" customFormat="1" hidden="1">
      <c r="A65" s="93" t="s">
        <v>2899</v>
      </c>
      <c r="B65" s="111" t="s">
        <v>3129</v>
      </c>
      <c r="C65" s="123" t="s">
        <v>32</v>
      </c>
      <c r="D65" s="58"/>
      <c r="E65" s="58">
        <v>10922.93</v>
      </c>
      <c r="F65" s="58">
        <v>6210.92</v>
      </c>
      <c r="G65" s="58">
        <v>11250</v>
      </c>
      <c r="H65" s="58">
        <v>11675</v>
      </c>
      <c r="I65" s="58">
        <v>12050</v>
      </c>
      <c r="J65" s="58">
        <v>12450</v>
      </c>
    </row>
    <row r="66" spans="1:236" s="122" customFormat="1" hidden="1">
      <c r="A66" s="93" t="s">
        <v>2900</v>
      </c>
      <c r="B66" s="111" t="s">
        <v>1518</v>
      </c>
      <c r="C66" s="123" t="s">
        <v>35</v>
      </c>
      <c r="D66" s="58"/>
      <c r="E66" s="58">
        <v>6553.67</v>
      </c>
      <c r="F66" s="58">
        <v>3726.24</v>
      </c>
      <c r="G66" s="58">
        <v>6750</v>
      </c>
      <c r="H66" s="58">
        <v>7005</v>
      </c>
      <c r="I66" s="58">
        <v>7230</v>
      </c>
      <c r="J66" s="58">
        <v>7470</v>
      </c>
    </row>
    <row r="67" spans="1:236" s="148" customFormat="1" ht="22.5">
      <c r="A67" s="95" t="s">
        <v>2901</v>
      </c>
      <c r="B67" s="110" t="s">
        <v>3130</v>
      </c>
      <c r="C67" s="123"/>
      <c r="D67" s="56">
        <f t="shared" ref="D67:J67" si="34">SUM(D68:D70)</f>
        <v>0</v>
      </c>
      <c r="E67" s="56">
        <f t="shared" si="34"/>
        <v>13283.189999999999</v>
      </c>
      <c r="F67" s="56">
        <f t="shared" si="34"/>
        <v>9490.51</v>
      </c>
      <c r="G67" s="56">
        <f t="shared" si="34"/>
        <v>20000</v>
      </c>
      <c r="H67" s="56">
        <f t="shared" si="34"/>
        <v>20800</v>
      </c>
      <c r="I67" s="56">
        <f t="shared" si="34"/>
        <v>21500</v>
      </c>
      <c r="J67" s="56">
        <f t="shared" si="34"/>
        <v>22200</v>
      </c>
    </row>
    <row r="68" spans="1:236" s="122" customFormat="1" hidden="1">
      <c r="A68" s="93" t="s">
        <v>2902</v>
      </c>
      <c r="B68" s="111" t="s">
        <v>3128</v>
      </c>
      <c r="C68" s="123" t="s">
        <v>29</v>
      </c>
      <c r="D68" s="58"/>
      <c r="E68" s="58">
        <v>7969.98</v>
      </c>
      <c r="F68" s="58">
        <v>5694.41</v>
      </c>
      <c r="G68" s="58">
        <v>12000</v>
      </c>
      <c r="H68" s="58">
        <v>12480</v>
      </c>
      <c r="I68" s="58">
        <v>12900</v>
      </c>
      <c r="J68" s="58">
        <v>13320</v>
      </c>
    </row>
    <row r="69" spans="1:236" s="122" customFormat="1" hidden="1">
      <c r="A69" s="93" t="s">
        <v>2903</v>
      </c>
      <c r="B69" s="111" t="s">
        <v>3129</v>
      </c>
      <c r="C69" s="123" t="s">
        <v>32</v>
      </c>
      <c r="D69" s="58"/>
      <c r="E69" s="58">
        <v>3320.8</v>
      </c>
      <c r="F69" s="58">
        <v>2372.62</v>
      </c>
      <c r="G69" s="58">
        <v>5000</v>
      </c>
      <c r="H69" s="58">
        <v>5200</v>
      </c>
      <c r="I69" s="58">
        <v>5375</v>
      </c>
      <c r="J69" s="58">
        <v>5550</v>
      </c>
    </row>
    <row r="70" spans="1:236" s="122" customFormat="1" hidden="1">
      <c r="A70" s="93" t="s">
        <v>2904</v>
      </c>
      <c r="B70" s="111" t="s">
        <v>1518</v>
      </c>
      <c r="C70" s="123" t="s">
        <v>35</v>
      </c>
      <c r="D70" s="58"/>
      <c r="E70" s="58">
        <v>1992.41</v>
      </c>
      <c r="F70" s="58">
        <v>1423.48</v>
      </c>
      <c r="G70" s="58">
        <v>3000</v>
      </c>
      <c r="H70" s="58">
        <v>3120</v>
      </c>
      <c r="I70" s="58">
        <v>3225</v>
      </c>
      <c r="J70" s="58">
        <v>3330</v>
      </c>
    </row>
    <row r="71" spans="1:236" ht="22.5">
      <c r="A71" s="95" t="s">
        <v>1711</v>
      </c>
      <c r="B71" s="110" t="s">
        <v>1712</v>
      </c>
      <c r="C71" s="123"/>
      <c r="D71" s="56">
        <f t="shared" ref="D71:J71" si="35">D72</f>
        <v>69024379.430000007</v>
      </c>
      <c r="E71" s="56">
        <f t="shared" si="35"/>
        <v>77376539.900000006</v>
      </c>
      <c r="F71" s="56">
        <f t="shared" si="35"/>
        <v>74523256.010000005</v>
      </c>
      <c r="G71" s="56">
        <f t="shared" si="35"/>
        <v>78944000</v>
      </c>
      <c r="H71" s="56">
        <f t="shared" si="35"/>
        <v>84260000</v>
      </c>
      <c r="I71" s="56">
        <f t="shared" si="35"/>
        <v>89483600</v>
      </c>
      <c r="J71" s="56">
        <f t="shared" si="35"/>
        <v>95031500</v>
      </c>
    </row>
    <row r="72" spans="1:236" s="20" customFormat="1">
      <c r="A72" s="95" t="s">
        <v>1713</v>
      </c>
      <c r="B72" s="110" t="s">
        <v>110</v>
      </c>
      <c r="C72" s="123"/>
      <c r="D72" s="140">
        <f t="shared" ref="D72:I72" si="36">SUM(D73+D77+D81+D85)</f>
        <v>69024379.430000007</v>
      </c>
      <c r="E72" s="140">
        <f t="shared" si="36"/>
        <v>77376539.900000006</v>
      </c>
      <c r="F72" s="140">
        <f t="shared" si="36"/>
        <v>74523256.010000005</v>
      </c>
      <c r="G72" s="140">
        <f t="shared" si="36"/>
        <v>78944000</v>
      </c>
      <c r="H72" s="140">
        <f t="shared" si="36"/>
        <v>84260000</v>
      </c>
      <c r="I72" s="140">
        <f t="shared" si="36"/>
        <v>89483600</v>
      </c>
      <c r="J72" s="140">
        <f t="shared" ref="J72" si="37">SUM(J73+J77+J81+J85)</f>
        <v>95031500</v>
      </c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</row>
    <row r="73" spans="1:236" s="121" customFormat="1" ht="16.5" customHeight="1">
      <c r="A73" s="95" t="s">
        <v>1714</v>
      </c>
      <c r="B73" s="110" t="s">
        <v>1715</v>
      </c>
      <c r="C73" s="123"/>
      <c r="D73" s="140">
        <f t="shared" ref="D73:J73" si="38">SUM(D74:D76)</f>
        <v>65002150.810000002</v>
      </c>
      <c r="E73" s="140">
        <f t="shared" si="38"/>
        <v>69390130.920000002</v>
      </c>
      <c r="F73" s="140">
        <f t="shared" si="38"/>
        <v>67063434.410000004</v>
      </c>
      <c r="G73" s="140">
        <f t="shared" si="38"/>
        <v>74974000</v>
      </c>
      <c r="H73" s="140">
        <f t="shared" si="38"/>
        <v>80140000</v>
      </c>
      <c r="I73" s="140">
        <f t="shared" si="38"/>
        <v>85230000</v>
      </c>
      <c r="J73" s="140">
        <f t="shared" si="38"/>
        <v>90640000</v>
      </c>
      <c r="HL73" s="122"/>
      <c r="HM73" s="122"/>
      <c r="HN73" s="122"/>
      <c r="HO73" s="122"/>
      <c r="HP73" s="122"/>
      <c r="HQ73" s="122"/>
      <c r="HR73" s="122"/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</row>
    <row r="74" spans="1:236" s="122" customFormat="1" hidden="1">
      <c r="A74" s="93" t="s">
        <v>1716</v>
      </c>
      <c r="B74" s="111" t="s">
        <v>1717</v>
      </c>
      <c r="C74" s="123" t="s">
        <v>29</v>
      </c>
      <c r="D74" s="58">
        <v>39001287.659999996</v>
      </c>
      <c r="E74" s="58">
        <v>41634076.850000001</v>
      </c>
      <c r="F74" s="58">
        <v>40238061.420000002</v>
      </c>
      <c r="G74" s="58">
        <v>44984400</v>
      </c>
      <c r="H74" s="58">
        <v>48084000</v>
      </c>
      <c r="I74" s="58">
        <v>51138000</v>
      </c>
      <c r="J74" s="58">
        <v>54384000</v>
      </c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</row>
    <row r="75" spans="1:236" s="122" customFormat="1" ht="14.25" hidden="1" customHeight="1">
      <c r="A75" s="93" t="s">
        <v>1718</v>
      </c>
      <c r="B75" s="111" t="s">
        <v>1719</v>
      </c>
      <c r="C75" s="123" t="s">
        <v>32</v>
      </c>
      <c r="D75" s="58">
        <v>16250539.92</v>
      </c>
      <c r="E75" s="58">
        <v>17347534.989999998</v>
      </c>
      <c r="F75" s="58">
        <v>16765861.75</v>
      </c>
      <c r="G75" s="58">
        <v>18743500</v>
      </c>
      <c r="H75" s="58">
        <v>20035000</v>
      </c>
      <c r="I75" s="58">
        <v>21307500</v>
      </c>
      <c r="J75" s="58">
        <v>22660000</v>
      </c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124"/>
      <c r="GB75" s="124"/>
      <c r="GC75" s="124"/>
      <c r="GD75" s="124"/>
      <c r="GE75" s="124"/>
      <c r="GF75" s="124"/>
      <c r="GG75" s="124"/>
      <c r="GH75" s="124"/>
      <c r="GI75" s="124"/>
      <c r="GJ75" s="124"/>
      <c r="GK75" s="124"/>
      <c r="GL75" s="124"/>
      <c r="GM75" s="124"/>
      <c r="GN75" s="124"/>
      <c r="GO75" s="124"/>
      <c r="GP75" s="124"/>
      <c r="GQ75" s="124"/>
      <c r="GR75" s="124"/>
      <c r="GS75" s="124"/>
      <c r="GT75" s="124"/>
      <c r="GU75" s="124"/>
      <c r="GV75" s="124"/>
      <c r="GW75" s="124"/>
      <c r="GX75" s="124"/>
      <c r="GY75" s="124"/>
      <c r="GZ75" s="124"/>
      <c r="HA75" s="124"/>
      <c r="HB75" s="124"/>
      <c r="HC75" s="124"/>
      <c r="HD75" s="124"/>
      <c r="HE75" s="124"/>
      <c r="HF75" s="124"/>
      <c r="HG75" s="124"/>
      <c r="HH75" s="124"/>
      <c r="HI75" s="124"/>
      <c r="HJ75" s="124"/>
      <c r="HK75" s="124"/>
    </row>
    <row r="76" spans="1:236" s="122" customFormat="1" hidden="1">
      <c r="A76" s="93" t="s">
        <v>1720</v>
      </c>
      <c r="B76" s="111" t="s">
        <v>1721</v>
      </c>
      <c r="C76" s="123" t="s">
        <v>35</v>
      </c>
      <c r="D76" s="58">
        <v>9750323.2300000004</v>
      </c>
      <c r="E76" s="58">
        <v>10408519.08</v>
      </c>
      <c r="F76" s="58">
        <v>10059511.24</v>
      </c>
      <c r="G76" s="58">
        <v>11246100</v>
      </c>
      <c r="H76" s="58">
        <v>12021000</v>
      </c>
      <c r="I76" s="58">
        <v>12784500</v>
      </c>
      <c r="J76" s="58">
        <v>13596000</v>
      </c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4"/>
      <c r="FX76" s="124"/>
      <c r="FY76" s="124"/>
      <c r="FZ76" s="124"/>
      <c r="GA76" s="124"/>
      <c r="GB76" s="124"/>
      <c r="GC76" s="124"/>
      <c r="GD76" s="124"/>
      <c r="GE76" s="124"/>
      <c r="GF76" s="124"/>
      <c r="GG76" s="124"/>
      <c r="GH76" s="124"/>
      <c r="GI76" s="124"/>
      <c r="GJ76" s="124"/>
      <c r="GK76" s="124"/>
      <c r="GL76" s="124"/>
      <c r="GM76" s="124"/>
      <c r="GN76" s="124"/>
      <c r="GO76" s="124"/>
      <c r="GP76" s="124"/>
      <c r="GQ76" s="124"/>
      <c r="GR76" s="124"/>
      <c r="GS76" s="124"/>
      <c r="GT76" s="124"/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/>
      <c r="HI76" s="124"/>
      <c r="HJ76" s="124"/>
      <c r="HK76" s="124"/>
    </row>
    <row r="77" spans="1:236" s="122" customFormat="1" ht="16.5" customHeight="1">
      <c r="A77" s="95" t="s">
        <v>1722</v>
      </c>
      <c r="B77" s="110" t="s">
        <v>1723</v>
      </c>
      <c r="C77" s="123"/>
      <c r="D77" s="56">
        <f t="shared" ref="D77:J77" si="39">SUM(D78:D80)</f>
        <v>836773.09</v>
      </c>
      <c r="E77" s="56">
        <f t="shared" si="39"/>
        <v>944349.84000000008</v>
      </c>
      <c r="F77" s="56">
        <f t="shared" si="39"/>
        <v>726376.25999999989</v>
      </c>
      <c r="G77" s="56">
        <f t="shared" si="39"/>
        <v>700000</v>
      </c>
      <c r="H77" s="56">
        <f t="shared" si="39"/>
        <v>726500</v>
      </c>
      <c r="I77" s="56">
        <f t="shared" si="39"/>
        <v>750000</v>
      </c>
      <c r="J77" s="56">
        <f t="shared" si="39"/>
        <v>774500</v>
      </c>
    </row>
    <row r="78" spans="1:236" s="122" customFormat="1" hidden="1">
      <c r="A78" s="93" t="s">
        <v>1724</v>
      </c>
      <c r="B78" s="111" t="s">
        <v>1725</v>
      </c>
      <c r="C78" s="123" t="s">
        <v>29</v>
      </c>
      <c r="D78" s="58">
        <v>502028.12</v>
      </c>
      <c r="E78" s="58">
        <v>566606.30000000005</v>
      </c>
      <c r="F78" s="58">
        <v>435827.73</v>
      </c>
      <c r="G78" s="58">
        <v>420000</v>
      </c>
      <c r="H78" s="58">
        <v>435900</v>
      </c>
      <c r="I78" s="58">
        <v>450000</v>
      </c>
      <c r="J78" s="58">
        <v>464700</v>
      </c>
    </row>
    <row r="79" spans="1:236" s="122" customFormat="1" hidden="1">
      <c r="A79" s="93" t="s">
        <v>1726</v>
      </c>
      <c r="B79" s="111" t="s">
        <v>1727</v>
      </c>
      <c r="C79" s="123" t="s">
        <v>32</v>
      </c>
      <c r="D79" s="58">
        <v>209189.85</v>
      </c>
      <c r="E79" s="58">
        <v>236046.51</v>
      </c>
      <c r="F79" s="58">
        <v>181587.93</v>
      </c>
      <c r="G79" s="58">
        <v>175000</v>
      </c>
      <c r="H79" s="58">
        <v>181625</v>
      </c>
      <c r="I79" s="58">
        <v>187500</v>
      </c>
      <c r="J79" s="58">
        <v>193625</v>
      </c>
    </row>
    <row r="80" spans="1:236" s="122" customFormat="1" hidden="1">
      <c r="A80" s="93" t="s">
        <v>1728</v>
      </c>
      <c r="B80" s="111" t="s">
        <v>1729</v>
      </c>
      <c r="C80" s="123" t="s">
        <v>35</v>
      </c>
      <c r="D80" s="58">
        <v>125555.12</v>
      </c>
      <c r="E80" s="58">
        <v>141697.03</v>
      </c>
      <c r="F80" s="58">
        <v>108960.6</v>
      </c>
      <c r="G80" s="58">
        <v>105000</v>
      </c>
      <c r="H80" s="58">
        <v>108975</v>
      </c>
      <c r="I80" s="58">
        <v>112500</v>
      </c>
      <c r="J80" s="58">
        <v>116175</v>
      </c>
    </row>
    <row r="81" spans="1:236" s="122" customFormat="1" ht="22.5">
      <c r="A81" s="95" t="s">
        <v>1730</v>
      </c>
      <c r="B81" s="110" t="s">
        <v>1731</v>
      </c>
      <c r="C81" s="123"/>
      <c r="D81" s="56">
        <f t="shared" ref="D81:J81" si="40">SUM(D82:D84)</f>
        <v>2154371.48</v>
      </c>
      <c r="E81" s="56">
        <f t="shared" si="40"/>
        <v>4881371.6000000006</v>
      </c>
      <c r="F81" s="56">
        <f t="shared" si="40"/>
        <v>3956948.3600000003</v>
      </c>
      <c r="G81" s="56">
        <f t="shared" si="40"/>
        <v>2465000</v>
      </c>
      <c r="H81" s="56">
        <f t="shared" si="40"/>
        <v>2558000</v>
      </c>
      <c r="I81" s="56">
        <f t="shared" si="40"/>
        <v>2641000</v>
      </c>
      <c r="J81" s="56">
        <f t="shared" si="40"/>
        <v>2727000</v>
      </c>
    </row>
    <row r="82" spans="1:236" s="122" customFormat="1" hidden="1">
      <c r="A82" s="93" t="s">
        <v>1732</v>
      </c>
      <c r="B82" s="111" t="s">
        <v>1733</v>
      </c>
      <c r="C82" s="123" t="s">
        <v>29</v>
      </c>
      <c r="D82" s="58">
        <v>1292601.6399999999</v>
      </c>
      <c r="E82" s="58">
        <v>2928822.95</v>
      </c>
      <c r="F82" s="58">
        <v>2374168.87</v>
      </c>
      <c r="G82" s="58">
        <v>1479000</v>
      </c>
      <c r="H82" s="58">
        <v>1534800</v>
      </c>
      <c r="I82" s="58">
        <v>1584600</v>
      </c>
      <c r="J82" s="58">
        <v>1636200</v>
      </c>
    </row>
    <row r="83" spans="1:236" s="122" customFormat="1" hidden="1">
      <c r="A83" s="93" t="s">
        <v>1734</v>
      </c>
      <c r="B83" s="111" t="s">
        <v>1735</v>
      </c>
      <c r="C83" s="123" t="s">
        <v>32</v>
      </c>
      <c r="D83" s="58">
        <v>538610.4</v>
      </c>
      <c r="E83" s="58">
        <v>1220358.74</v>
      </c>
      <c r="F83" s="58">
        <v>989252.83</v>
      </c>
      <c r="G83" s="58">
        <v>616250</v>
      </c>
      <c r="H83" s="58">
        <v>639500</v>
      </c>
      <c r="I83" s="58">
        <v>660250</v>
      </c>
      <c r="J83" s="58">
        <v>681750</v>
      </c>
    </row>
    <row r="84" spans="1:236" s="122" customFormat="1" hidden="1">
      <c r="A84" s="93" t="s">
        <v>1736</v>
      </c>
      <c r="B84" s="111" t="s">
        <v>1737</v>
      </c>
      <c r="C84" s="123" t="s">
        <v>35</v>
      </c>
      <c r="D84" s="58">
        <v>323159.44</v>
      </c>
      <c r="E84" s="58">
        <v>732189.91</v>
      </c>
      <c r="F84" s="58">
        <v>593526.66</v>
      </c>
      <c r="G84" s="58">
        <v>369750</v>
      </c>
      <c r="H84" s="58">
        <v>383700</v>
      </c>
      <c r="I84" s="58">
        <v>396150</v>
      </c>
      <c r="J84" s="58">
        <v>409050</v>
      </c>
    </row>
    <row r="85" spans="1:236" s="122" customFormat="1" ht="22.5">
      <c r="A85" s="95" t="s">
        <v>1738</v>
      </c>
      <c r="B85" s="110" t="s">
        <v>1739</v>
      </c>
      <c r="C85" s="123"/>
      <c r="D85" s="56">
        <f t="shared" ref="D85:J85" si="41">SUM(D86:D88)</f>
        <v>1031084.0499999999</v>
      </c>
      <c r="E85" s="56">
        <f t="shared" si="41"/>
        <v>2160687.54</v>
      </c>
      <c r="F85" s="56">
        <f t="shared" si="41"/>
        <v>2776496.98</v>
      </c>
      <c r="G85" s="56">
        <f t="shared" si="41"/>
        <v>805000</v>
      </c>
      <c r="H85" s="56">
        <f t="shared" si="41"/>
        <v>835500</v>
      </c>
      <c r="I85" s="56">
        <f t="shared" si="41"/>
        <v>862600</v>
      </c>
      <c r="J85" s="56">
        <f t="shared" si="41"/>
        <v>890000</v>
      </c>
    </row>
    <row r="86" spans="1:236" s="122" customFormat="1" hidden="1">
      <c r="A86" s="93" t="s">
        <v>1740</v>
      </c>
      <c r="B86" s="111" t="s">
        <v>1741</v>
      </c>
      <c r="C86" s="123" t="s">
        <v>29</v>
      </c>
      <c r="D86" s="58">
        <v>618609.61</v>
      </c>
      <c r="E86" s="58">
        <v>1296413.48</v>
      </c>
      <c r="F86" s="58">
        <v>1665901.17</v>
      </c>
      <c r="G86" s="58">
        <v>483000</v>
      </c>
      <c r="H86" s="58">
        <v>501300</v>
      </c>
      <c r="I86" s="58">
        <v>517560</v>
      </c>
      <c r="J86" s="58">
        <v>534000</v>
      </c>
    </row>
    <row r="87" spans="1:236" s="122" customFormat="1" hidden="1">
      <c r="A87" s="93" t="s">
        <v>1742</v>
      </c>
      <c r="B87" s="111" t="s">
        <v>1743</v>
      </c>
      <c r="C87" s="123" t="s">
        <v>32</v>
      </c>
      <c r="D87" s="58">
        <v>257805.84</v>
      </c>
      <c r="E87" s="58">
        <v>540199.38</v>
      </c>
      <c r="F87" s="58">
        <v>694150.36</v>
      </c>
      <c r="G87" s="58">
        <v>201250</v>
      </c>
      <c r="H87" s="58">
        <v>208875</v>
      </c>
      <c r="I87" s="58">
        <v>215650</v>
      </c>
      <c r="J87" s="58">
        <v>222500</v>
      </c>
    </row>
    <row r="88" spans="1:236" s="122" customFormat="1" hidden="1">
      <c r="A88" s="93" t="s">
        <v>1744</v>
      </c>
      <c r="B88" s="111" t="s">
        <v>1745</v>
      </c>
      <c r="C88" s="123" t="s">
        <v>35</v>
      </c>
      <c r="D88" s="58">
        <v>154668.6</v>
      </c>
      <c r="E88" s="58">
        <v>324074.68</v>
      </c>
      <c r="F88" s="58">
        <v>416445.45</v>
      </c>
      <c r="G88" s="58">
        <v>120750</v>
      </c>
      <c r="H88" s="58">
        <v>125325</v>
      </c>
      <c r="I88" s="58">
        <v>129390</v>
      </c>
      <c r="J88" s="58">
        <v>133500</v>
      </c>
    </row>
    <row r="89" spans="1:236">
      <c r="A89" s="116" t="s">
        <v>1746</v>
      </c>
      <c r="B89" s="117" t="s">
        <v>119</v>
      </c>
      <c r="C89" s="180"/>
      <c r="D89" s="118">
        <f t="shared" ref="D89:J89" si="42">D90</f>
        <v>21954013.353</v>
      </c>
      <c r="E89" s="118">
        <f t="shared" si="42"/>
        <v>22504225.689999998</v>
      </c>
      <c r="F89" s="118">
        <f t="shared" si="42"/>
        <v>20831410.760000002</v>
      </c>
      <c r="G89" s="118">
        <f t="shared" si="42"/>
        <v>21452900</v>
      </c>
      <c r="H89" s="118">
        <f t="shared" si="42"/>
        <v>22275730</v>
      </c>
      <c r="I89" s="118">
        <f t="shared" si="42"/>
        <v>22991650</v>
      </c>
      <c r="J89" s="118">
        <f t="shared" si="42"/>
        <v>23728960</v>
      </c>
    </row>
    <row r="90" spans="1:236">
      <c r="A90" s="119" t="s">
        <v>1779</v>
      </c>
      <c r="B90" s="120" t="s">
        <v>1780</v>
      </c>
      <c r="C90" s="180"/>
      <c r="D90" s="118">
        <f t="shared" ref="D90:I90" si="43">D91+D134</f>
        <v>21954013.353</v>
      </c>
      <c r="E90" s="118">
        <f t="shared" si="43"/>
        <v>22504225.689999998</v>
      </c>
      <c r="F90" s="118">
        <f t="shared" si="43"/>
        <v>20831410.760000002</v>
      </c>
      <c r="G90" s="118">
        <f t="shared" si="43"/>
        <v>21452900</v>
      </c>
      <c r="H90" s="118">
        <f t="shared" si="43"/>
        <v>22275730</v>
      </c>
      <c r="I90" s="118">
        <f t="shared" si="43"/>
        <v>22991650</v>
      </c>
      <c r="J90" s="118">
        <f t="shared" ref="J90" si="44">J91+J134</f>
        <v>23728960</v>
      </c>
    </row>
    <row r="91" spans="1:236" s="20" customFormat="1">
      <c r="A91" s="95" t="s">
        <v>1781</v>
      </c>
      <c r="B91" s="110" t="s">
        <v>1782</v>
      </c>
      <c r="C91" s="123"/>
      <c r="D91" s="56">
        <f t="shared" ref="D91:I91" si="45">D92+D97</f>
        <v>7557926.8099999996</v>
      </c>
      <c r="E91" s="56">
        <f t="shared" si="45"/>
        <v>8109759.2399999984</v>
      </c>
      <c r="F91" s="56">
        <f t="shared" si="45"/>
        <v>6211117.3500000006</v>
      </c>
      <c r="G91" s="56">
        <f t="shared" si="45"/>
        <v>6166600</v>
      </c>
      <c r="H91" s="56">
        <f t="shared" si="45"/>
        <v>6399550</v>
      </c>
      <c r="I91" s="56">
        <f t="shared" si="45"/>
        <v>6607800</v>
      </c>
      <c r="J91" s="56">
        <f t="shared" ref="J91" si="46">J92+J97</f>
        <v>6822370</v>
      </c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</row>
    <row r="92" spans="1:236">
      <c r="A92" s="95" t="s">
        <v>1783</v>
      </c>
      <c r="B92" s="110" t="s">
        <v>124</v>
      </c>
      <c r="C92" s="123"/>
      <c r="D92" s="56">
        <f t="shared" ref="D92:I92" si="47">SUM(D93:D96)</f>
        <v>1041026.68</v>
      </c>
      <c r="E92" s="56">
        <f t="shared" si="47"/>
        <v>1196035.9300000002</v>
      </c>
      <c r="F92" s="56">
        <f t="shared" si="47"/>
        <v>630531.13</v>
      </c>
      <c r="G92" s="56">
        <f t="shared" si="47"/>
        <v>489000</v>
      </c>
      <c r="H92" s="56">
        <f t="shared" si="47"/>
        <v>507450</v>
      </c>
      <c r="I92" s="56">
        <f t="shared" si="47"/>
        <v>523960</v>
      </c>
      <c r="J92" s="56">
        <f t="shared" ref="J92" si="48">SUM(J93:J96)</f>
        <v>540970</v>
      </c>
    </row>
    <row r="93" spans="1:236" s="138" customFormat="1" ht="15.75" customHeight="1">
      <c r="A93" s="93" t="s">
        <v>1784</v>
      </c>
      <c r="B93" s="111" t="s">
        <v>1785</v>
      </c>
      <c r="C93" s="123" t="s">
        <v>123</v>
      </c>
      <c r="D93" s="58">
        <v>1013483.16</v>
      </c>
      <c r="E93" s="58">
        <v>1167963.19</v>
      </c>
      <c r="F93" s="58">
        <v>591538.68999999994</v>
      </c>
      <c r="G93" s="58">
        <v>392300</v>
      </c>
      <c r="H93" s="58">
        <v>407120</v>
      </c>
      <c r="I93" s="58">
        <v>420360</v>
      </c>
      <c r="J93" s="58">
        <v>434000</v>
      </c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</row>
    <row r="94" spans="1:236" s="139" customFormat="1" ht="15.75" customHeight="1">
      <c r="A94" s="93" t="s">
        <v>1786</v>
      </c>
      <c r="B94" s="111" t="s">
        <v>1787</v>
      </c>
      <c r="C94" s="123" t="s">
        <v>123</v>
      </c>
      <c r="D94" s="58">
        <v>14990.66</v>
      </c>
      <c r="E94" s="58">
        <v>9763.36</v>
      </c>
      <c r="F94" s="58">
        <v>7499.17</v>
      </c>
      <c r="G94" s="58">
        <v>2200</v>
      </c>
      <c r="H94" s="58">
        <v>2280</v>
      </c>
      <c r="I94" s="58">
        <v>2350</v>
      </c>
      <c r="J94" s="58">
        <v>2430</v>
      </c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  <c r="GN94" s="142"/>
      <c r="GO94" s="142"/>
      <c r="GP94" s="142"/>
      <c r="GQ94" s="142"/>
      <c r="GR94" s="142"/>
      <c r="GS94" s="142"/>
      <c r="GT94" s="142"/>
      <c r="GU94" s="142"/>
      <c r="GV94" s="142"/>
      <c r="GW94" s="142"/>
      <c r="GX94" s="142"/>
      <c r="GY94" s="142"/>
      <c r="GZ94" s="142"/>
      <c r="HA94" s="142"/>
      <c r="HB94" s="142"/>
      <c r="HC94" s="142"/>
      <c r="HD94" s="142"/>
      <c r="HE94" s="142"/>
      <c r="HF94" s="142"/>
      <c r="HG94" s="142"/>
      <c r="HH94" s="142"/>
      <c r="HI94" s="142"/>
      <c r="HJ94" s="142"/>
      <c r="HK94" s="142"/>
    </row>
    <row r="95" spans="1:236" s="139" customFormat="1" ht="15.75" customHeight="1">
      <c r="A95" s="93" t="s">
        <v>1788</v>
      </c>
      <c r="B95" s="111" t="s">
        <v>1789</v>
      </c>
      <c r="C95" s="123" t="s">
        <v>123</v>
      </c>
      <c r="D95" s="58">
        <v>8665.33</v>
      </c>
      <c r="E95" s="58">
        <v>13919.32</v>
      </c>
      <c r="F95" s="58">
        <v>23577.67</v>
      </c>
      <c r="G95" s="58">
        <v>72100</v>
      </c>
      <c r="H95" s="58">
        <v>74800</v>
      </c>
      <c r="I95" s="58">
        <v>77250</v>
      </c>
      <c r="J95" s="58">
        <v>79760</v>
      </c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  <c r="FL95" s="142"/>
      <c r="FM95" s="142"/>
      <c r="FN95" s="142"/>
      <c r="FO95" s="142"/>
      <c r="FP95" s="142"/>
      <c r="FQ95" s="142"/>
      <c r="FR95" s="142"/>
      <c r="FS95" s="142"/>
      <c r="FT95" s="142"/>
      <c r="FU95" s="142"/>
      <c r="FV95" s="142"/>
      <c r="FW95" s="142"/>
      <c r="FX95" s="142"/>
      <c r="FY95" s="142"/>
      <c r="FZ95" s="142"/>
      <c r="GA95" s="142"/>
      <c r="GB95" s="142"/>
      <c r="GC95" s="142"/>
      <c r="GD95" s="142"/>
      <c r="GE95" s="142"/>
      <c r="GF95" s="142"/>
      <c r="GG95" s="142"/>
      <c r="GH95" s="142"/>
      <c r="GI95" s="142"/>
      <c r="GJ95" s="142"/>
      <c r="GK95" s="142"/>
      <c r="GL95" s="142"/>
      <c r="GM95" s="142"/>
      <c r="GN95" s="142"/>
      <c r="GO95" s="142"/>
      <c r="GP95" s="142"/>
      <c r="GQ95" s="142"/>
      <c r="GR95" s="142"/>
      <c r="GS95" s="142"/>
      <c r="GT95" s="142"/>
      <c r="GU95" s="142"/>
      <c r="GV95" s="142"/>
      <c r="GW95" s="142"/>
      <c r="GX95" s="142"/>
      <c r="GY95" s="142"/>
      <c r="GZ95" s="142"/>
      <c r="HA95" s="142"/>
      <c r="HB95" s="142"/>
      <c r="HC95" s="142"/>
      <c r="HD95" s="142"/>
      <c r="HE95" s="142"/>
      <c r="HF95" s="142"/>
      <c r="HG95" s="142"/>
      <c r="HH95" s="142"/>
      <c r="HI95" s="142"/>
      <c r="HJ95" s="142"/>
      <c r="HK95" s="142"/>
    </row>
    <row r="96" spans="1:236" s="139" customFormat="1" ht="20.25" customHeight="1">
      <c r="A96" s="93" t="s">
        <v>1790</v>
      </c>
      <c r="B96" s="111" t="s">
        <v>1791</v>
      </c>
      <c r="C96" s="123" t="s">
        <v>123</v>
      </c>
      <c r="D96" s="58">
        <v>3887.53</v>
      </c>
      <c r="E96" s="58">
        <v>4390.0600000000004</v>
      </c>
      <c r="F96" s="58">
        <v>7915.6</v>
      </c>
      <c r="G96" s="58">
        <v>22400</v>
      </c>
      <c r="H96" s="58">
        <v>23250</v>
      </c>
      <c r="I96" s="58">
        <v>24000</v>
      </c>
      <c r="J96" s="58">
        <v>24780</v>
      </c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  <c r="FL96" s="142"/>
      <c r="FM96" s="142"/>
      <c r="FN96" s="142"/>
      <c r="FO96" s="142"/>
      <c r="FP96" s="142"/>
      <c r="FQ96" s="142"/>
      <c r="FR96" s="142"/>
      <c r="FS96" s="142"/>
      <c r="FT96" s="142"/>
      <c r="FU96" s="142"/>
      <c r="FV96" s="142"/>
      <c r="FW96" s="142"/>
      <c r="FX96" s="142"/>
      <c r="FY96" s="142"/>
      <c r="FZ96" s="142"/>
      <c r="GA96" s="142"/>
      <c r="GB96" s="142"/>
      <c r="GC96" s="142"/>
      <c r="GD96" s="142"/>
      <c r="GE96" s="142"/>
      <c r="GF96" s="142"/>
      <c r="GG96" s="142"/>
      <c r="GH96" s="142"/>
      <c r="GI96" s="142"/>
      <c r="GJ96" s="142"/>
      <c r="GK96" s="142"/>
      <c r="GL96" s="142"/>
      <c r="GM96" s="142"/>
      <c r="GN96" s="142"/>
      <c r="GO96" s="142"/>
      <c r="GP96" s="142"/>
      <c r="GQ96" s="142"/>
      <c r="GR96" s="142"/>
      <c r="GS96" s="142"/>
      <c r="GT96" s="142"/>
      <c r="GU96" s="142"/>
      <c r="GV96" s="142"/>
      <c r="GW96" s="142"/>
      <c r="GX96" s="142"/>
      <c r="GY96" s="142"/>
      <c r="GZ96" s="142"/>
      <c r="HA96" s="142"/>
      <c r="HB96" s="142"/>
      <c r="HC96" s="142"/>
      <c r="HD96" s="142"/>
      <c r="HE96" s="142"/>
      <c r="HF96" s="142"/>
      <c r="HG96" s="142"/>
      <c r="HH96" s="142"/>
      <c r="HI96" s="142"/>
      <c r="HJ96" s="142"/>
      <c r="HK96" s="142"/>
    </row>
    <row r="97" spans="1:236">
      <c r="A97" s="95" t="s">
        <v>1792</v>
      </c>
      <c r="B97" s="110" t="s">
        <v>1793</v>
      </c>
      <c r="C97" s="123"/>
      <c r="D97" s="56">
        <f t="shared" ref="D97:I97" si="49">SUM(D98+D107+D116+D125)</f>
        <v>6516900.1299999999</v>
      </c>
      <c r="E97" s="56">
        <f t="shared" si="49"/>
        <v>6913723.3099999987</v>
      </c>
      <c r="F97" s="56">
        <f t="shared" si="49"/>
        <v>5580586.2200000007</v>
      </c>
      <c r="G97" s="56">
        <f t="shared" si="49"/>
        <v>5677600</v>
      </c>
      <c r="H97" s="56">
        <f t="shared" si="49"/>
        <v>5892100</v>
      </c>
      <c r="I97" s="56">
        <f t="shared" si="49"/>
        <v>6083840</v>
      </c>
      <c r="J97" s="56">
        <f t="shared" ref="J97" si="50">SUM(J98+J107+J116+J125)</f>
        <v>6281400</v>
      </c>
    </row>
    <row r="98" spans="1:236" s="20" customFormat="1" ht="22.5">
      <c r="A98" s="95" t="s">
        <v>1794</v>
      </c>
      <c r="B98" s="110" t="s">
        <v>1795</v>
      </c>
      <c r="C98" s="123"/>
      <c r="D98" s="56">
        <f t="shared" ref="D98:I98" si="51">SUM(D99:D106)</f>
        <v>5575855.6099999994</v>
      </c>
      <c r="E98" s="56">
        <f t="shared" si="51"/>
        <v>5291367.2999999989</v>
      </c>
      <c r="F98" s="56">
        <f t="shared" si="51"/>
        <v>4569011.9800000004</v>
      </c>
      <c r="G98" s="56">
        <f>SUM(G99:G106)</f>
        <v>4827600</v>
      </c>
      <c r="H98" s="56">
        <f t="shared" si="51"/>
        <v>5010000</v>
      </c>
      <c r="I98" s="56">
        <f t="shared" si="51"/>
        <v>5173000</v>
      </c>
      <c r="J98" s="56">
        <f t="shared" ref="J98" si="52">SUM(J99:J106)</f>
        <v>5341040</v>
      </c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</row>
    <row r="99" spans="1:236">
      <c r="A99" s="93" t="s">
        <v>1796</v>
      </c>
      <c r="B99" s="111" t="s">
        <v>127</v>
      </c>
      <c r="C99" s="123" t="s">
        <v>126</v>
      </c>
      <c r="D99" s="58">
        <v>283745.08</v>
      </c>
      <c r="E99" s="58">
        <v>215336.84</v>
      </c>
      <c r="F99" s="58">
        <v>160115.14000000001</v>
      </c>
      <c r="G99" s="58">
        <v>360000</v>
      </c>
      <c r="H99" s="58">
        <v>373600</v>
      </c>
      <c r="I99" s="58">
        <v>385750</v>
      </c>
      <c r="J99" s="58">
        <v>398300</v>
      </c>
    </row>
    <row r="100" spans="1:236" ht="18">
      <c r="A100" s="93" t="s">
        <v>1797</v>
      </c>
      <c r="B100" s="111" t="s">
        <v>1537</v>
      </c>
      <c r="C100" s="123" t="s">
        <v>29</v>
      </c>
      <c r="D100" s="58">
        <v>3098217.34</v>
      </c>
      <c r="E100" s="58">
        <v>2955530.53</v>
      </c>
      <c r="F100" s="58">
        <v>2773015.54</v>
      </c>
      <c r="G100" s="58">
        <v>3320000</v>
      </c>
      <c r="H100" s="58">
        <v>3445500</v>
      </c>
      <c r="I100" s="58">
        <v>3557500</v>
      </c>
      <c r="J100" s="58">
        <v>3673000</v>
      </c>
    </row>
    <row r="101" spans="1:236">
      <c r="A101" s="93" t="s">
        <v>1798</v>
      </c>
      <c r="B101" s="111" t="s">
        <v>131</v>
      </c>
      <c r="C101" s="123" t="s">
        <v>29</v>
      </c>
      <c r="D101" s="58">
        <v>342351.79</v>
      </c>
      <c r="E101" s="58">
        <v>387334.15</v>
      </c>
      <c r="F101" s="58">
        <v>216688.96</v>
      </c>
      <c r="G101" s="58">
        <v>231300</v>
      </c>
      <c r="H101" s="58">
        <v>240000</v>
      </c>
      <c r="I101" s="58">
        <v>247850</v>
      </c>
      <c r="J101" s="58">
        <v>256000</v>
      </c>
    </row>
    <row r="102" spans="1:236">
      <c r="A102" s="93" t="s">
        <v>1799</v>
      </c>
      <c r="B102" s="111" t="s">
        <v>133</v>
      </c>
      <c r="C102" s="123" t="s">
        <v>29</v>
      </c>
      <c r="D102" s="58">
        <v>5565.47</v>
      </c>
      <c r="E102" s="58">
        <v>4653.82</v>
      </c>
      <c r="F102" s="58">
        <v>924.55</v>
      </c>
      <c r="G102" s="58">
        <v>550</v>
      </c>
      <c r="H102" s="58">
        <v>570</v>
      </c>
      <c r="I102" s="58">
        <v>600</v>
      </c>
      <c r="J102" s="58">
        <v>600</v>
      </c>
    </row>
    <row r="103" spans="1:236">
      <c r="A103" s="93" t="s">
        <v>1800</v>
      </c>
      <c r="B103" s="111" t="s">
        <v>135</v>
      </c>
      <c r="C103" s="123" t="s">
        <v>29</v>
      </c>
      <c r="D103" s="58">
        <v>777255.6</v>
      </c>
      <c r="E103" s="58">
        <v>609987.56999999995</v>
      </c>
      <c r="F103" s="58">
        <v>733464.62</v>
      </c>
      <c r="G103" s="58">
        <v>537500</v>
      </c>
      <c r="H103" s="58">
        <v>557820</v>
      </c>
      <c r="I103" s="58">
        <v>576000</v>
      </c>
      <c r="J103" s="58">
        <v>594660</v>
      </c>
    </row>
    <row r="104" spans="1:236">
      <c r="A104" s="93" t="s">
        <v>1801</v>
      </c>
      <c r="B104" s="111" t="s">
        <v>1538</v>
      </c>
      <c r="C104" s="123" t="s">
        <v>139</v>
      </c>
      <c r="D104" s="58">
        <v>971676.67</v>
      </c>
      <c r="E104" s="58">
        <v>1004670.66</v>
      </c>
      <c r="F104" s="58">
        <v>650430.34</v>
      </c>
      <c r="G104" s="58">
        <v>349700</v>
      </c>
      <c r="H104" s="58">
        <v>362910</v>
      </c>
      <c r="I104" s="58">
        <v>374700</v>
      </c>
      <c r="J104" s="58">
        <v>386900</v>
      </c>
    </row>
    <row r="105" spans="1:236">
      <c r="A105" s="93" t="s">
        <v>1802</v>
      </c>
      <c r="B105" s="111" t="s">
        <v>142</v>
      </c>
      <c r="C105" s="123" t="s">
        <v>29</v>
      </c>
      <c r="D105" s="58">
        <v>70938.52</v>
      </c>
      <c r="E105" s="58">
        <v>76946.89</v>
      </c>
      <c r="F105" s="58">
        <v>2781.36</v>
      </c>
      <c r="G105" s="58">
        <v>0</v>
      </c>
      <c r="H105" s="58">
        <f t="shared" ref="H105:H131" si="53">G105*1.0378</f>
        <v>0</v>
      </c>
      <c r="I105" s="58">
        <f t="shared" ref="I105:J105" si="54">H105*1.0325</f>
        <v>0</v>
      </c>
      <c r="J105" s="58">
        <f t="shared" si="54"/>
        <v>0</v>
      </c>
    </row>
    <row r="106" spans="1:236">
      <c r="A106" s="93" t="s">
        <v>1803</v>
      </c>
      <c r="B106" s="111" t="s">
        <v>1804</v>
      </c>
      <c r="C106" s="123" t="s">
        <v>29</v>
      </c>
      <c r="D106" s="58">
        <v>26105.14</v>
      </c>
      <c r="E106" s="58">
        <v>36906.839999999997</v>
      </c>
      <c r="F106" s="58">
        <v>31591.47</v>
      </c>
      <c r="G106" s="58">
        <v>28550</v>
      </c>
      <c r="H106" s="58">
        <v>29600</v>
      </c>
      <c r="I106" s="58">
        <v>30600</v>
      </c>
      <c r="J106" s="58">
        <v>31580</v>
      </c>
    </row>
    <row r="107" spans="1:236" s="104" customFormat="1" ht="22.5">
      <c r="A107" s="95" t="s">
        <v>1805</v>
      </c>
      <c r="B107" s="146" t="s">
        <v>1806</v>
      </c>
      <c r="C107" s="123"/>
      <c r="D107" s="56">
        <f t="shared" ref="D107:I107" si="55">SUM(D108:D115)</f>
        <v>106320.25000000001</v>
      </c>
      <c r="E107" s="56">
        <f t="shared" si="55"/>
        <v>52901.69999999999</v>
      </c>
      <c r="F107" s="56">
        <f t="shared" si="55"/>
        <v>22745.439999999999</v>
      </c>
      <c r="G107" s="56">
        <f t="shared" si="55"/>
        <v>10700</v>
      </c>
      <c r="H107" s="56">
        <f t="shared" si="55"/>
        <v>11100</v>
      </c>
      <c r="I107" s="56">
        <f t="shared" si="55"/>
        <v>11460</v>
      </c>
      <c r="J107" s="56">
        <f t="shared" ref="J107" si="56">SUM(J108:J115)</f>
        <v>11830</v>
      </c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  <c r="FQ107" s="126"/>
      <c r="FR107" s="126"/>
      <c r="FS107" s="126"/>
      <c r="FT107" s="126"/>
      <c r="FU107" s="126"/>
      <c r="FV107" s="126"/>
      <c r="FW107" s="126"/>
      <c r="FX107" s="126"/>
      <c r="FY107" s="126"/>
      <c r="FZ107" s="126"/>
      <c r="GA107" s="126"/>
      <c r="GB107" s="126"/>
      <c r="GC107" s="126"/>
      <c r="GD107" s="126"/>
      <c r="GE107" s="126"/>
      <c r="GF107" s="126"/>
      <c r="GG107" s="126"/>
      <c r="GH107" s="126"/>
      <c r="GI107" s="126"/>
      <c r="GJ107" s="126"/>
      <c r="GK107" s="126"/>
      <c r="GL107" s="126"/>
      <c r="GM107" s="126"/>
      <c r="GN107" s="126"/>
      <c r="GO107" s="126"/>
      <c r="GP107" s="126"/>
      <c r="GQ107" s="126"/>
      <c r="GR107" s="126"/>
      <c r="GS107" s="126"/>
      <c r="GT107" s="126"/>
      <c r="GU107" s="126"/>
      <c r="GV107" s="126"/>
      <c r="GW107" s="126"/>
      <c r="GX107" s="126"/>
      <c r="GY107" s="126"/>
      <c r="GZ107" s="126"/>
      <c r="HA107" s="126"/>
      <c r="HB107" s="126"/>
      <c r="HC107" s="126"/>
      <c r="HD107" s="126"/>
      <c r="HE107" s="126"/>
      <c r="HF107" s="126"/>
      <c r="HG107" s="126"/>
      <c r="HH107" s="126"/>
      <c r="HI107" s="126"/>
      <c r="HJ107" s="126"/>
      <c r="HK107" s="126"/>
    </row>
    <row r="108" spans="1:236" s="20" customFormat="1" ht="13.5" customHeight="1">
      <c r="A108" s="93" t="s">
        <v>1807</v>
      </c>
      <c r="B108" s="111" t="s">
        <v>127</v>
      </c>
      <c r="C108" s="123" t="s">
        <v>126</v>
      </c>
      <c r="D108" s="58">
        <v>1707.6</v>
      </c>
      <c r="E108" s="58">
        <v>2093.7600000000002</v>
      </c>
      <c r="F108" s="58">
        <v>791.73</v>
      </c>
      <c r="G108" s="58">
        <v>600</v>
      </c>
      <c r="H108" s="58">
        <v>620</v>
      </c>
      <c r="I108" s="58">
        <v>640</v>
      </c>
      <c r="J108" s="58">
        <v>660</v>
      </c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</row>
    <row r="109" spans="1:236" ht="21" customHeight="1">
      <c r="A109" s="93" t="s">
        <v>1808</v>
      </c>
      <c r="B109" s="111" t="s">
        <v>1537</v>
      </c>
      <c r="C109" s="123" t="s">
        <v>29</v>
      </c>
      <c r="D109" s="58">
        <v>102738.18</v>
      </c>
      <c r="E109" s="58">
        <v>47397.13</v>
      </c>
      <c r="F109" s="58">
        <v>21218.85</v>
      </c>
      <c r="G109" s="58">
        <v>9550</v>
      </c>
      <c r="H109" s="58">
        <v>9910</v>
      </c>
      <c r="I109" s="58">
        <v>10230</v>
      </c>
      <c r="J109" s="58">
        <v>10560</v>
      </c>
    </row>
    <row r="110" spans="1:236">
      <c r="A110" s="93" t="s">
        <v>1809</v>
      </c>
      <c r="B110" s="111" t="s">
        <v>131</v>
      </c>
      <c r="C110" s="123" t="s">
        <v>29</v>
      </c>
      <c r="D110" s="58">
        <v>733.88</v>
      </c>
      <c r="E110" s="58">
        <v>348.64</v>
      </c>
      <c r="F110" s="58">
        <v>174.83</v>
      </c>
      <c r="G110" s="58">
        <v>550</v>
      </c>
      <c r="H110" s="58">
        <v>570</v>
      </c>
      <c r="I110" s="58">
        <v>590</v>
      </c>
      <c r="J110" s="58">
        <v>610</v>
      </c>
    </row>
    <row r="111" spans="1:236" hidden="1">
      <c r="A111" s="93" t="s">
        <v>1810</v>
      </c>
      <c r="B111" s="111" t="s">
        <v>133</v>
      </c>
      <c r="C111" s="123" t="s">
        <v>29</v>
      </c>
      <c r="D111" s="58">
        <v>80.05</v>
      </c>
      <c r="E111" s="58">
        <v>68.53</v>
      </c>
      <c r="F111" s="58">
        <v>28.38</v>
      </c>
      <c r="G111" s="58">
        <v>0</v>
      </c>
      <c r="H111" s="58">
        <f t="shared" si="53"/>
        <v>0</v>
      </c>
      <c r="I111" s="58">
        <f t="shared" ref="I111:J111" si="57">H111*1.0325</f>
        <v>0</v>
      </c>
      <c r="J111" s="58">
        <f t="shared" si="57"/>
        <v>0</v>
      </c>
    </row>
    <row r="112" spans="1:236" hidden="1">
      <c r="A112" s="93" t="s">
        <v>1811</v>
      </c>
      <c r="B112" s="111" t="s">
        <v>135</v>
      </c>
      <c r="C112" s="123" t="s">
        <v>29</v>
      </c>
      <c r="D112" s="58">
        <v>0</v>
      </c>
      <c r="E112" s="58">
        <v>5.49</v>
      </c>
      <c r="F112" s="58">
        <v>0</v>
      </c>
      <c r="G112" s="58">
        <v>0</v>
      </c>
      <c r="H112" s="58">
        <f t="shared" si="53"/>
        <v>0</v>
      </c>
      <c r="I112" s="58">
        <f t="shared" ref="I112:J112" si="58">H112*1.0325</f>
        <v>0</v>
      </c>
      <c r="J112" s="58">
        <f t="shared" si="58"/>
        <v>0</v>
      </c>
    </row>
    <row r="113" spans="1:236" ht="15.75" hidden="1" customHeight="1">
      <c r="A113" s="93" t="s">
        <v>1812</v>
      </c>
      <c r="B113" s="111" t="s">
        <v>1538</v>
      </c>
      <c r="C113" s="123" t="s">
        <v>139</v>
      </c>
      <c r="D113" s="58">
        <v>0</v>
      </c>
      <c r="E113" s="58">
        <v>0</v>
      </c>
      <c r="F113" s="58">
        <f>D113*1.0425*1.04</f>
        <v>0</v>
      </c>
      <c r="G113" s="58">
        <v>0</v>
      </c>
      <c r="H113" s="58">
        <f t="shared" si="53"/>
        <v>0</v>
      </c>
      <c r="I113" s="58">
        <f t="shared" ref="I113:J113" si="59">H113*1.0325</f>
        <v>0</v>
      </c>
      <c r="J113" s="58">
        <f t="shared" si="59"/>
        <v>0</v>
      </c>
    </row>
    <row r="114" spans="1:236" ht="16.5" hidden="1" customHeight="1">
      <c r="A114" s="93" t="s">
        <v>1813</v>
      </c>
      <c r="B114" s="111" t="s">
        <v>142</v>
      </c>
      <c r="C114" s="123" t="s">
        <v>29</v>
      </c>
      <c r="D114" s="58">
        <v>1051.69</v>
      </c>
      <c r="E114" s="58">
        <v>2540.66</v>
      </c>
      <c r="F114" s="58">
        <v>502.78</v>
      </c>
      <c r="G114" s="58">
        <v>0</v>
      </c>
      <c r="H114" s="58">
        <f t="shared" si="53"/>
        <v>0</v>
      </c>
      <c r="I114" s="58">
        <f t="shared" ref="I114:J114" si="60">H114*1.0325</f>
        <v>0</v>
      </c>
      <c r="J114" s="58">
        <f t="shared" si="60"/>
        <v>0</v>
      </c>
    </row>
    <row r="115" spans="1:236" s="103" customFormat="1" ht="17.25" hidden="1" customHeight="1">
      <c r="A115" s="93" t="s">
        <v>1814</v>
      </c>
      <c r="B115" s="111" t="s">
        <v>1804</v>
      </c>
      <c r="C115" s="123" t="s">
        <v>29</v>
      </c>
      <c r="D115" s="58">
        <v>8.85</v>
      </c>
      <c r="E115" s="58">
        <v>447.49</v>
      </c>
      <c r="F115" s="58">
        <v>28.87</v>
      </c>
      <c r="G115" s="58">
        <v>0</v>
      </c>
      <c r="H115" s="58">
        <f t="shared" si="53"/>
        <v>0</v>
      </c>
      <c r="I115" s="58">
        <f t="shared" ref="I115:J115" si="61">H115*1.0325</f>
        <v>0</v>
      </c>
      <c r="J115" s="58">
        <f t="shared" si="61"/>
        <v>0</v>
      </c>
      <c r="HL115" s="102"/>
      <c r="HM115" s="102"/>
      <c r="HN115" s="102"/>
      <c r="HO115" s="102"/>
      <c r="HP115" s="102"/>
      <c r="HQ115" s="102"/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</row>
    <row r="116" spans="1:236" s="104" customFormat="1" ht="15" customHeight="1">
      <c r="A116" s="95" t="s">
        <v>1815</v>
      </c>
      <c r="B116" s="146" t="s">
        <v>1816</v>
      </c>
      <c r="C116" s="123"/>
      <c r="D116" s="56">
        <f t="shared" ref="D116:I116" si="62">SUM(D117:D124)</f>
        <v>641306.44000000006</v>
      </c>
      <c r="E116" s="56">
        <f t="shared" si="62"/>
        <v>1261420.8299999998</v>
      </c>
      <c r="F116" s="56">
        <f t="shared" si="62"/>
        <v>806197.15999999992</v>
      </c>
      <c r="G116" s="56">
        <f t="shared" si="62"/>
        <v>674500</v>
      </c>
      <c r="H116" s="56">
        <f t="shared" si="62"/>
        <v>700040</v>
      </c>
      <c r="I116" s="56">
        <f t="shared" si="62"/>
        <v>722720</v>
      </c>
      <c r="J116" s="56">
        <f t="shared" ref="J116" si="63">SUM(J117:J124)</f>
        <v>746200</v>
      </c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</row>
    <row r="117" spans="1:236" s="20" customFormat="1" ht="13.5" customHeight="1">
      <c r="A117" s="93" t="s">
        <v>1817</v>
      </c>
      <c r="B117" s="111" t="s">
        <v>127</v>
      </c>
      <c r="C117" s="123" t="s">
        <v>126</v>
      </c>
      <c r="D117" s="58">
        <v>161.63</v>
      </c>
      <c r="E117" s="58">
        <v>10739</v>
      </c>
      <c r="F117" s="58">
        <v>2129.2399999999998</v>
      </c>
      <c r="G117" s="58">
        <v>500</v>
      </c>
      <c r="H117" s="58">
        <v>520</v>
      </c>
      <c r="I117" s="58">
        <v>530</v>
      </c>
      <c r="J117" s="58">
        <v>550</v>
      </c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</row>
    <row r="118" spans="1:236" ht="19.5" customHeight="1">
      <c r="A118" s="93" t="s">
        <v>1818</v>
      </c>
      <c r="B118" s="111" t="s">
        <v>1537</v>
      </c>
      <c r="C118" s="123" t="s">
        <v>29</v>
      </c>
      <c r="D118" s="58">
        <v>427246.93</v>
      </c>
      <c r="E118" s="58">
        <v>982189.5</v>
      </c>
      <c r="F118" s="58">
        <v>592007.88</v>
      </c>
      <c r="G118" s="58">
        <v>465500</v>
      </c>
      <c r="H118" s="58">
        <v>483100</v>
      </c>
      <c r="I118" s="58">
        <v>498800</v>
      </c>
      <c r="J118" s="58">
        <v>515000</v>
      </c>
    </row>
    <row r="119" spans="1:236" ht="15" customHeight="1">
      <c r="A119" s="93" t="s">
        <v>1819</v>
      </c>
      <c r="B119" s="111" t="s">
        <v>131</v>
      </c>
      <c r="C119" s="123" t="s">
        <v>29</v>
      </c>
      <c r="D119" s="58">
        <v>146.88</v>
      </c>
      <c r="E119" s="58">
        <v>1069.29</v>
      </c>
      <c r="F119" s="58">
        <v>1673.33</v>
      </c>
      <c r="G119" s="58">
        <v>900</v>
      </c>
      <c r="H119" s="58">
        <v>930</v>
      </c>
      <c r="I119" s="58">
        <v>960</v>
      </c>
      <c r="J119" s="58">
        <v>1000</v>
      </c>
    </row>
    <row r="120" spans="1:236" ht="15" customHeight="1">
      <c r="A120" s="93" t="s">
        <v>1820</v>
      </c>
      <c r="B120" s="111" t="s">
        <v>133</v>
      </c>
      <c r="C120" s="123" t="s">
        <v>29</v>
      </c>
      <c r="D120" s="58">
        <v>64109.440000000002</v>
      </c>
      <c r="E120" s="58">
        <v>43861.4</v>
      </c>
      <c r="F120" s="58">
        <v>30830.93</v>
      </c>
      <c r="G120" s="58">
        <v>6300</v>
      </c>
      <c r="H120" s="58">
        <v>6540</v>
      </c>
      <c r="I120" s="58">
        <v>6750</v>
      </c>
      <c r="J120" s="58">
        <v>6970</v>
      </c>
    </row>
    <row r="121" spans="1:236" ht="15" customHeight="1">
      <c r="A121" s="93" t="s">
        <v>1821</v>
      </c>
      <c r="B121" s="111" t="s">
        <v>135</v>
      </c>
      <c r="C121" s="123" t="s">
        <v>29</v>
      </c>
      <c r="D121" s="58">
        <v>141606.13</v>
      </c>
      <c r="E121" s="58">
        <v>156462.07</v>
      </c>
      <c r="F121" s="58">
        <v>129973.31</v>
      </c>
      <c r="G121" s="58">
        <v>177500</v>
      </c>
      <c r="H121" s="58">
        <v>184200</v>
      </c>
      <c r="I121" s="58">
        <v>190200</v>
      </c>
      <c r="J121" s="58">
        <v>196380</v>
      </c>
    </row>
    <row r="122" spans="1:236" ht="15" customHeight="1">
      <c r="A122" s="93" t="s">
        <v>1822</v>
      </c>
      <c r="B122" s="111" t="s">
        <v>1538</v>
      </c>
      <c r="C122" s="123" t="s">
        <v>139</v>
      </c>
      <c r="D122" s="58">
        <v>0</v>
      </c>
      <c r="E122" s="58">
        <v>0</v>
      </c>
      <c r="F122" s="58">
        <f>E122*1.04</f>
        <v>0</v>
      </c>
      <c r="G122" s="58">
        <v>0</v>
      </c>
      <c r="H122" s="58">
        <f t="shared" si="53"/>
        <v>0</v>
      </c>
      <c r="I122" s="58">
        <f t="shared" ref="I122:J122" si="64">H122*1.0325</f>
        <v>0</v>
      </c>
      <c r="J122" s="58">
        <f t="shared" si="64"/>
        <v>0</v>
      </c>
    </row>
    <row r="123" spans="1:236" s="103" customFormat="1">
      <c r="A123" s="93" t="s">
        <v>1823</v>
      </c>
      <c r="B123" s="111" t="s">
        <v>142</v>
      </c>
      <c r="C123" s="123" t="s">
        <v>29</v>
      </c>
      <c r="D123" s="58">
        <v>5404.42</v>
      </c>
      <c r="E123" s="58">
        <v>64287.65</v>
      </c>
      <c r="F123" s="58">
        <v>42774.9</v>
      </c>
      <c r="G123" s="58">
        <v>5250</v>
      </c>
      <c r="H123" s="58">
        <v>5500</v>
      </c>
      <c r="I123" s="58">
        <v>5600</v>
      </c>
      <c r="J123" s="58">
        <v>5800</v>
      </c>
      <c r="HL123" s="102"/>
      <c r="HM123" s="102"/>
      <c r="HN123" s="102"/>
      <c r="HO123" s="102"/>
      <c r="HP123" s="102"/>
      <c r="HQ123" s="102"/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</row>
    <row r="124" spans="1:236" s="103" customFormat="1" ht="15.75" customHeight="1">
      <c r="A124" s="93" t="s">
        <v>1824</v>
      </c>
      <c r="B124" s="111" t="s">
        <v>1804</v>
      </c>
      <c r="C124" s="123" t="s">
        <v>29</v>
      </c>
      <c r="D124" s="58">
        <v>2631.01</v>
      </c>
      <c r="E124" s="58">
        <v>2811.92</v>
      </c>
      <c r="F124" s="58">
        <v>6807.57</v>
      </c>
      <c r="G124" s="58">
        <v>18550</v>
      </c>
      <c r="H124" s="58">
        <v>19250</v>
      </c>
      <c r="I124" s="58">
        <v>19880</v>
      </c>
      <c r="J124" s="58">
        <v>20500</v>
      </c>
      <c r="HL124" s="102"/>
      <c r="HM124" s="102"/>
      <c r="HN124" s="102"/>
      <c r="HO124" s="102"/>
      <c r="HP124" s="102"/>
      <c r="HQ124" s="102"/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</row>
    <row r="125" spans="1:236" s="104" customFormat="1" ht="22.5">
      <c r="A125" s="95" t="s">
        <v>1825</v>
      </c>
      <c r="B125" s="146" t="s">
        <v>1826</v>
      </c>
      <c r="C125" s="123"/>
      <c r="D125" s="56">
        <f t="shared" ref="D125:I125" si="65">SUM(D126:D133)</f>
        <v>193417.83000000005</v>
      </c>
      <c r="E125" s="56">
        <f t="shared" si="65"/>
        <v>308033.48</v>
      </c>
      <c r="F125" s="56">
        <f t="shared" si="65"/>
        <v>182631.64000000004</v>
      </c>
      <c r="G125" s="56">
        <f t="shared" si="65"/>
        <v>164800</v>
      </c>
      <c r="H125" s="56">
        <f t="shared" si="65"/>
        <v>170960</v>
      </c>
      <c r="I125" s="56">
        <f t="shared" si="65"/>
        <v>176660</v>
      </c>
      <c r="J125" s="56">
        <f t="shared" ref="J125" si="66">SUM(J126:J133)</f>
        <v>182330</v>
      </c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</row>
    <row r="126" spans="1:236" s="20" customFormat="1" ht="13.5" customHeight="1">
      <c r="A126" s="93" t="s">
        <v>1827</v>
      </c>
      <c r="B126" s="111" t="s">
        <v>127</v>
      </c>
      <c r="C126" s="123" t="s">
        <v>126</v>
      </c>
      <c r="D126" s="58">
        <v>12.54</v>
      </c>
      <c r="E126" s="58">
        <v>4737.33</v>
      </c>
      <c r="F126" s="58">
        <v>706.78</v>
      </c>
      <c r="G126" s="58">
        <v>200</v>
      </c>
      <c r="H126" s="58">
        <v>205</v>
      </c>
      <c r="I126" s="58">
        <v>210</v>
      </c>
      <c r="J126" s="58">
        <v>220</v>
      </c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</row>
    <row r="127" spans="1:236" ht="18">
      <c r="A127" s="93" t="s">
        <v>1828</v>
      </c>
      <c r="B127" s="111" t="s">
        <v>1537</v>
      </c>
      <c r="C127" s="123" t="s">
        <v>29</v>
      </c>
      <c r="D127" s="58">
        <v>153135.98000000001</v>
      </c>
      <c r="E127" s="58">
        <v>264758.83</v>
      </c>
      <c r="F127" s="58">
        <v>145378.98000000001</v>
      </c>
      <c r="G127" s="58">
        <v>128700</v>
      </c>
      <c r="H127" s="58">
        <v>133565</v>
      </c>
      <c r="I127" s="58">
        <v>137900</v>
      </c>
      <c r="J127" s="58">
        <v>142380</v>
      </c>
    </row>
    <row r="128" spans="1:236">
      <c r="A128" s="93" t="s">
        <v>1829</v>
      </c>
      <c r="B128" s="111" t="s">
        <v>131</v>
      </c>
      <c r="C128" s="123" t="s">
        <v>29</v>
      </c>
      <c r="D128" s="58">
        <v>14.67</v>
      </c>
      <c r="E128" s="58">
        <v>228.16</v>
      </c>
      <c r="F128" s="58">
        <v>379.6</v>
      </c>
      <c r="G128" s="58">
        <v>200</v>
      </c>
      <c r="H128" s="58">
        <v>205</v>
      </c>
      <c r="I128" s="58">
        <v>210</v>
      </c>
      <c r="J128" s="58">
        <v>220</v>
      </c>
    </row>
    <row r="129" spans="1:236">
      <c r="A129" s="93" t="s">
        <v>1830</v>
      </c>
      <c r="B129" s="111" t="s">
        <v>133</v>
      </c>
      <c r="C129" s="123" t="s">
        <v>29</v>
      </c>
      <c r="D129" s="58">
        <v>28254.36</v>
      </c>
      <c r="E129" s="58">
        <v>22764.3</v>
      </c>
      <c r="F129" s="58">
        <v>14625.2</v>
      </c>
      <c r="G129" s="58">
        <v>4800</v>
      </c>
      <c r="H129" s="58">
        <v>4985</v>
      </c>
      <c r="I129" s="58">
        <v>5140</v>
      </c>
      <c r="J129" s="58">
        <v>5310</v>
      </c>
    </row>
    <row r="130" spans="1:236">
      <c r="A130" s="93" t="s">
        <v>1831</v>
      </c>
      <c r="B130" s="111" t="s">
        <v>135</v>
      </c>
      <c r="C130" s="123" t="s">
        <v>29</v>
      </c>
      <c r="D130" s="58">
        <v>2589.79</v>
      </c>
      <c r="E130" s="58">
        <v>3170.86</v>
      </c>
      <c r="F130" s="58">
        <v>11296.78</v>
      </c>
      <c r="G130" s="58">
        <v>16000</v>
      </c>
      <c r="H130" s="58">
        <v>16600</v>
      </c>
      <c r="I130" s="58">
        <v>17150</v>
      </c>
      <c r="J130" s="58">
        <v>17700</v>
      </c>
    </row>
    <row r="131" spans="1:236">
      <c r="A131" s="93" t="s">
        <v>1832</v>
      </c>
      <c r="B131" s="111" t="s">
        <v>1538</v>
      </c>
      <c r="C131" s="123" t="s">
        <v>139</v>
      </c>
      <c r="D131" s="58">
        <v>0</v>
      </c>
      <c r="E131" s="58">
        <v>0</v>
      </c>
      <c r="F131" s="58">
        <f>E131*1.04</f>
        <v>0</v>
      </c>
      <c r="G131" s="58">
        <v>0</v>
      </c>
      <c r="H131" s="58">
        <f t="shared" si="53"/>
        <v>0</v>
      </c>
      <c r="I131" s="58">
        <f t="shared" ref="I131:J131" si="67">H131*1.0325</f>
        <v>0</v>
      </c>
      <c r="J131" s="58">
        <f t="shared" si="67"/>
        <v>0</v>
      </c>
    </row>
    <row r="132" spans="1:236">
      <c r="A132" s="93" t="s">
        <v>1833</v>
      </c>
      <c r="B132" s="111" t="s">
        <v>142</v>
      </c>
      <c r="C132" s="123" t="s">
        <v>29</v>
      </c>
      <c r="D132" s="58">
        <v>7892.74</v>
      </c>
      <c r="E132" s="58">
        <v>10576.89</v>
      </c>
      <c r="F132" s="58">
        <v>5356.17</v>
      </c>
      <c r="G132" s="58">
        <v>4700</v>
      </c>
      <c r="H132" s="58">
        <v>4800</v>
      </c>
      <c r="I132" s="58">
        <v>5050</v>
      </c>
      <c r="J132" s="58">
        <v>5200</v>
      </c>
    </row>
    <row r="133" spans="1:236">
      <c r="A133" s="93" t="s">
        <v>1834</v>
      </c>
      <c r="B133" s="111" t="s">
        <v>1804</v>
      </c>
      <c r="C133" s="123" t="s">
        <v>29</v>
      </c>
      <c r="D133" s="58">
        <v>1517.75</v>
      </c>
      <c r="E133" s="58">
        <v>1797.11</v>
      </c>
      <c r="F133" s="58">
        <v>4888.13</v>
      </c>
      <c r="G133" s="58">
        <v>10200</v>
      </c>
      <c r="H133" s="58">
        <v>10600</v>
      </c>
      <c r="I133" s="58">
        <v>11000</v>
      </c>
      <c r="J133" s="58">
        <v>11300</v>
      </c>
    </row>
    <row r="134" spans="1:236" s="20" customFormat="1">
      <c r="A134" s="95" t="s">
        <v>3131</v>
      </c>
      <c r="B134" s="110" t="s">
        <v>147</v>
      </c>
      <c r="C134" s="123"/>
      <c r="D134" s="56">
        <f t="shared" ref="D134:J134" si="68">D135</f>
        <v>14396086.543000001</v>
      </c>
      <c r="E134" s="56">
        <f t="shared" si="68"/>
        <v>14394466.450000001</v>
      </c>
      <c r="F134" s="56">
        <f t="shared" si="68"/>
        <v>14620293.41</v>
      </c>
      <c r="G134" s="56">
        <f t="shared" si="68"/>
        <v>15286300</v>
      </c>
      <c r="H134" s="56">
        <f t="shared" si="68"/>
        <v>15876180</v>
      </c>
      <c r="I134" s="56">
        <f t="shared" si="68"/>
        <v>16383850</v>
      </c>
      <c r="J134" s="56">
        <f t="shared" si="68"/>
        <v>16906590</v>
      </c>
      <c r="HL134" s="102"/>
      <c r="HM134" s="102"/>
      <c r="HN134" s="102"/>
      <c r="HO134" s="102"/>
      <c r="HP134" s="102"/>
      <c r="HQ134" s="102"/>
      <c r="HR134" s="102"/>
      <c r="HS134" s="102"/>
      <c r="HT134" s="102"/>
      <c r="HU134" s="102"/>
      <c r="HV134" s="102"/>
      <c r="HW134" s="102"/>
      <c r="HX134" s="102"/>
      <c r="HY134" s="102"/>
      <c r="HZ134" s="102"/>
      <c r="IA134" s="102"/>
      <c r="IB134" s="102"/>
    </row>
    <row r="135" spans="1:236">
      <c r="A135" s="95" t="s">
        <v>3132</v>
      </c>
      <c r="B135" s="110" t="s">
        <v>3133</v>
      </c>
      <c r="C135" s="123"/>
      <c r="D135" s="56">
        <f t="shared" ref="D135:I135" si="69">SUM(D136+D150+D157+D143)</f>
        <v>14396086.543000001</v>
      </c>
      <c r="E135" s="56">
        <f t="shared" si="69"/>
        <v>14394466.450000001</v>
      </c>
      <c r="F135" s="56">
        <f t="shared" si="69"/>
        <v>14620293.41</v>
      </c>
      <c r="G135" s="56">
        <f t="shared" si="69"/>
        <v>15286300</v>
      </c>
      <c r="H135" s="56">
        <f t="shared" si="69"/>
        <v>15876180</v>
      </c>
      <c r="I135" s="56">
        <f t="shared" si="69"/>
        <v>16383850</v>
      </c>
      <c r="J135" s="56">
        <f t="shared" ref="J135" si="70">SUM(J136+J150+J157+J143)</f>
        <v>16906590</v>
      </c>
    </row>
    <row r="136" spans="1:236" s="20" customFormat="1">
      <c r="A136" s="95" t="s">
        <v>3134</v>
      </c>
      <c r="B136" s="110" t="s">
        <v>3135</v>
      </c>
      <c r="C136" s="123"/>
      <c r="D136" s="56">
        <f t="shared" ref="D136:I136" si="71">SUM(D137:D142)</f>
        <v>11572989.320000002</v>
      </c>
      <c r="E136" s="56">
        <f t="shared" si="71"/>
        <v>11968147.1</v>
      </c>
      <c r="F136" s="56">
        <f t="shared" si="71"/>
        <v>12656859</v>
      </c>
      <c r="G136" s="56">
        <f t="shared" si="71"/>
        <v>13087700</v>
      </c>
      <c r="H136" s="56">
        <f t="shared" si="71"/>
        <v>13594230</v>
      </c>
      <c r="I136" s="56">
        <f t="shared" si="71"/>
        <v>14027700</v>
      </c>
      <c r="J136" s="56">
        <f t="shared" ref="J136" si="72">SUM(J137:J142)</f>
        <v>14473870</v>
      </c>
      <c r="HL136" s="102"/>
      <c r="HM136" s="102"/>
      <c r="HN136" s="102"/>
      <c r="HO136" s="102"/>
      <c r="HP136" s="102"/>
      <c r="HQ136" s="102"/>
      <c r="HR136" s="102"/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</row>
    <row r="137" spans="1:236">
      <c r="A137" s="93" t="s">
        <v>3136</v>
      </c>
      <c r="B137" s="111" t="s">
        <v>149</v>
      </c>
      <c r="C137" s="123" t="s">
        <v>29</v>
      </c>
      <c r="D137" s="58">
        <v>659188.78</v>
      </c>
      <c r="E137" s="58">
        <v>690504.6</v>
      </c>
      <c r="F137" s="58">
        <v>446681.23</v>
      </c>
      <c r="G137" s="58">
        <v>456300</v>
      </c>
      <c r="H137" s="58">
        <v>473550</v>
      </c>
      <c r="I137" s="58">
        <v>488940</v>
      </c>
      <c r="J137" s="58">
        <v>504830</v>
      </c>
    </row>
    <row r="138" spans="1:236">
      <c r="A138" s="93" t="s">
        <v>3137</v>
      </c>
      <c r="B138" s="111" t="s">
        <v>151</v>
      </c>
      <c r="C138" s="123" t="s">
        <v>29</v>
      </c>
      <c r="D138" s="58">
        <v>1008090.2</v>
      </c>
      <c r="E138" s="58">
        <v>961637.47</v>
      </c>
      <c r="F138" s="58">
        <v>922965.1</v>
      </c>
      <c r="G138" s="58">
        <v>1044600</v>
      </c>
      <c r="H138" s="58">
        <v>1084080</v>
      </c>
      <c r="I138" s="58">
        <v>1119320</v>
      </c>
      <c r="J138" s="58">
        <v>1155700</v>
      </c>
    </row>
    <row r="139" spans="1:236">
      <c r="A139" s="93" t="s">
        <v>3138</v>
      </c>
      <c r="B139" s="111" t="s">
        <v>153</v>
      </c>
      <c r="C139" s="123" t="s">
        <v>29</v>
      </c>
      <c r="D139" s="58">
        <v>9828051.6600000001</v>
      </c>
      <c r="E139" s="58">
        <v>10251514.58</v>
      </c>
      <c r="F139" s="58">
        <v>11224692.18</v>
      </c>
      <c r="G139" s="58">
        <v>11526100</v>
      </c>
      <c r="H139" s="58">
        <f>11961800+11810</f>
        <v>11973610</v>
      </c>
      <c r="I139" s="58">
        <f>12350540+3860</f>
        <v>12354400</v>
      </c>
      <c r="J139" s="58">
        <f>12752000-5840</f>
        <v>12746160</v>
      </c>
    </row>
    <row r="140" spans="1:236">
      <c r="A140" s="93" t="s">
        <v>3139</v>
      </c>
      <c r="B140" s="111" t="s">
        <v>157</v>
      </c>
      <c r="C140" s="123" t="s">
        <v>29</v>
      </c>
      <c r="D140" s="58">
        <v>2231.63</v>
      </c>
      <c r="E140" s="58">
        <v>3192.78</v>
      </c>
      <c r="F140" s="58">
        <v>1879.4</v>
      </c>
      <c r="G140" s="58">
        <v>1700</v>
      </c>
      <c r="H140" s="58">
        <v>1760</v>
      </c>
      <c r="I140" s="58">
        <v>1820</v>
      </c>
      <c r="J140" s="58">
        <v>1880</v>
      </c>
    </row>
    <row r="141" spans="1:236">
      <c r="A141" s="93" t="s">
        <v>3140</v>
      </c>
      <c r="B141" s="111" t="s">
        <v>159</v>
      </c>
      <c r="C141" s="123" t="s">
        <v>29</v>
      </c>
      <c r="D141" s="58">
        <v>57489.66</v>
      </c>
      <c r="E141" s="58">
        <v>59556.81</v>
      </c>
      <c r="F141" s="58">
        <v>60406.49</v>
      </c>
      <c r="G141" s="58">
        <v>59000</v>
      </c>
      <c r="H141" s="58">
        <v>61230</v>
      </c>
      <c r="I141" s="58">
        <v>63220</v>
      </c>
      <c r="J141" s="58">
        <v>65300</v>
      </c>
    </row>
    <row r="142" spans="1:236">
      <c r="A142" s="93" t="s">
        <v>3141</v>
      </c>
      <c r="B142" s="111" t="s">
        <v>161</v>
      </c>
      <c r="C142" s="123" t="s">
        <v>29</v>
      </c>
      <c r="D142" s="58">
        <v>17937.39</v>
      </c>
      <c r="E142" s="58">
        <v>1740.86</v>
      </c>
      <c r="F142" s="58">
        <v>234.6</v>
      </c>
      <c r="G142" s="58">
        <v>0</v>
      </c>
      <c r="H142" s="58">
        <f t="shared" ref="H142:H149" si="73">G142*1.0378</f>
        <v>0</v>
      </c>
      <c r="I142" s="58">
        <f t="shared" ref="I142:J142" si="74">H142*1.0325</f>
        <v>0</v>
      </c>
      <c r="J142" s="58">
        <f t="shared" si="74"/>
        <v>0</v>
      </c>
    </row>
    <row r="143" spans="1:236" s="20" customFormat="1" ht="13.5" customHeight="1">
      <c r="A143" s="95" t="s">
        <v>3142</v>
      </c>
      <c r="B143" s="110" t="s">
        <v>3143</v>
      </c>
      <c r="C143" s="123"/>
      <c r="D143" s="56">
        <f t="shared" ref="D143:I143" si="75">SUM(D144:D149)</f>
        <v>90311.612999999998</v>
      </c>
      <c r="E143" s="56">
        <f t="shared" si="75"/>
        <v>122737.73000000001</v>
      </c>
      <c r="F143" s="56">
        <f t="shared" si="75"/>
        <v>117062.82</v>
      </c>
      <c r="G143" s="56">
        <f t="shared" si="75"/>
        <v>95600</v>
      </c>
      <c r="H143" s="56">
        <f t="shared" si="75"/>
        <v>99210</v>
      </c>
      <c r="I143" s="56">
        <f t="shared" si="75"/>
        <v>102420</v>
      </c>
      <c r="J143" s="56">
        <f t="shared" ref="J143" si="76">SUM(J144:J149)</f>
        <v>105760</v>
      </c>
      <c r="HL143" s="102"/>
      <c r="HM143" s="102"/>
      <c r="HN143" s="102"/>
      <c r="HO143" s="102"/>
      <c r="HP143" s="102"/>
      <c r="HQ143" s="102"/>
      <c r="HR143" s="102"/>
      <c r="HS143" s="102"/>
      <c r="HT143" s="102"/>
      <c r="HU143" s="102"/>
      <c r="HV143" s="102"/>
      <c r="HW143" s="102"/>
      <c r="HX143" s="102"/>
      <c r="HY143" s="102"/>
      <c r="HZ143" s="102"/>
      <c r="IA143" s="102"/>
      <c r="IB143" s="102"/>
    </row>
    <row r="144" spans="1:236" s="103" customFormat="1">
      <c r="A144" s="93" t="s">
        <v>3144</v>
      </c>
      <c r="B144" s="111" t="s">
        <v>1750</v>
      </c>
      <c r="C144" s="123" t="s">
        <v>29</v>
      </c>
      <c r="D144" s="58">
        <v>329.42</v>
      </c>
      <c r="E144" s="58">
        <v>104.82</v>
      </c>
      <c r="F144" s="58">
        <v>17.73</v>
      </c>
      <c r="G144" s="58">
        <v>280</v>
      </c>
      <c r="H144" s="58">
        <v>290</v>
      </c>
      <c r="I144" s="58">
        <v>300</v>
      </c>
      <c r="J144" s="58">
        <v>310</v>
      </c>
      <c r="HL144" s="102"/>
      <c r="HM144" s="102"/>
      <c r="HN144" s="102"/>
      <c r="HO144" s="102"/>
      <c r="HP144" s="102"/>
      <c r="HQ144" s="102"/>
      <c r="HR144" s="102"/>
      <c r="HS144" s="102"/>
      <c r="HT144" s="102"/>
      <c r="HU144" s="102"/>
      <c r="HV144" s="102"/>
      <c r="HW144" s="102"/>
      <c r="HX144" s="102"/>
      <c r="HY144" s="102"/>
      <c r="HZ144" s="102"/>
      <c r="IA144" s="102"/>
      <c r="IB144" s="102"/>
    </row>
    <row r="145" spans="1:236" s="103" customFormat="1">
      <c r="A145" s="93" t="s">
        <v>3145</v>
      </c>
      <c r="B145" s="111" t="s">
        <v>1752</v>
      </c>
      <c r="C145" s="123" t="s">
        <v>29</v>
      </c>
      <c r="D145" s="58">
        <v>10763.383</v>
      </c>
      <c r="E145" s="58">
        <v>2417</v>
      </c>
      <c r="F145" s="58">
        <v>753.01</v>
      </c>
      <c r="G145" s="58">
        <v>4580</v>
      </c>
      <c r="H145" s="58">
        <v>4750</v>
      </c>
      <c r="I145" s="58">
        <v>4900</v>
      </c>
      <c r="J145" s="58">
        <v>5070</v>
      </c>
      <c r="HL145" s="102"/>
      <c r="HM145" s="102"/>
      <c r="HN145" s="102"/>
      <c r="HO145" s="102"/>
      <c r="HP145" s="102"/>
      <c r="HQ145" s="102"/>
      <c r="HR145" s="102"/>
      <c r="HS145" s="102"/>
      <c r="HT145" s="102"/>
      <c r="HU145" s="102"/>
      <c r="HV145" s="102"/>
      <c r="HW145" s="102"/>
      <c r="HX145" s="102"/>
      <c r="HY145" s="102"/>
      <c r="HZ145" s="102"/>
      <c r="IA145" s="102"/>
      <c r="IB145" s="102"/>
    </row>
    <row r="146" spans="1:236" s="103" customFormat="1">
      <c r="A146" s="93" t="s">
        <v>3146</v>
      </c>
      <c r="B146" s="111" t="s">
        <v>1754</v>
      </c>
      <c r="C146" s="123" t="s">
        <v>29</v>
      </c>
      <c r="D146" s="58">
        <v>79160.3</v>
      </c>
      <c r="E146" s="58">
        <v>120135.75</v>
      </c>
      <c r="F146" s="58">
        <v>116254.41</v>
      </c>
      <c r="G146" s="58">
        <v>90700</v>
      </c>
      <c r="H146" s="58">
        <v>94130</v>
      </c>
      <c r="I146" s="58">
        <v>97180</v>
      </c>
      <c r="J146" s="58">
        <v>100340</v>
      </c>
      <c r="HL146" s="102"/>
      <c r="HM146" s="102"/>
      <c r="HN146" s="102"/>
      <c r="HO146" s="102"/>
      <c r="HP146" s="102"/>
      <c r="HQ146" s="102"/>
      <c r="HR146" s="102"/>
      <c r="HS146" s="102"/>
      <c r="HT146" s="102"/>
      <c r="HU146" s="102"/>
      <c r="HV146" s="102"/>
      <c r="HW146" s="102"/>
      <c r="HX146" s="102"/>
      <c r="HY146" s="102"/>
      <c r="HZ146" s="102"/>
      <c r="IA146" s="102"/>
      <c r="IB146" s="102"/>
    </row>
    <row r="147" spans="1:236" s="103" customFormat="1" ht="15.75" customHeight="1">
      <c r="A147" s="93" t="s">
        <v>3147</v>
      </c>
      <c r="B147" s="111" t="s">
        <v>1756</v>
      </c>
      <c r="C147" s="123" t="s">
        <v>29</v>
      </c>
      <c r="D147" s="58">
        <v>58.51</v>
      </c>
      <c r="E147" s="58">
        <v>80.16</v>
      </c>
      <c r="F147" s="58">
        <v>37.67</v>
      </c>
      <c r="G147" s="58">
        <v>40</v>
      </c>
      <c r="H147" s="58">
        <v>40</v>
      </c>
      <c r="I147" s="58">
        <v>40</v>
      </c>
      <c r="J147" s="58">
        <v>40</v>
      </c>
      <c r="HL147" s="102"/>
      <c r="HM147" s="102"/>
      <c r="HN147" s="102"/>
      <c r="HO147" s="102"/>
      <c r="HP147" s="102"/>
      <c r="HQ147" s="102"/>
      <c r="HR147" s="102"/>
      <c r="HS147" s="102"/>
      <c r="HT147" s="102"/>
      <c r="HU147" s="102"/>
      <c r="HV147" s="102"/>
      <c r="HW147" s="102"/>
      <c r="HX147" s="102"/>
      <c r="HY147" s="102"/>
      <c r="HZ147" s="102"/>
      <c r="IA147" s="102"/>
      <c r="IB147" s="102"/>
    </row>
    <row r="148" spans="1:236" s="103" customFormat="1" hidden="1">
      <c r="A148" s="93" t="s">
        <v>3148</v>
      </c>
      <c r="B148" s="111" t="s">
        <v>1757</v>
      </c>
      <c r="C148" s="123" t="s">
        <v>29</v>
      </c>
      <c r="D148" s="58">
        <v>0</v>
      </c>
      <c r="E148" s="58">
        <v>0</v>
      </c>
      <c r="F148" s="58">
        <f>E148*1.04</f>
        <v>0</v>
      </c>
      <c r="G148" s="58">
        <v>0</v>
      </c>
      <c r="H148" s="58">
        <f t="shared" si="73"/>
        <v>0</v>
      </c>
      <c r="I148" s="58">
        <f t="shared" ref="I148:J148" si="77">H148*1.0325</f>
        <v>0</v>
      </c>
      <c r="J148" s="58">
        <f t="shared" si="77"/>
        <v>0</v>
      </c>
      <c r="HL148" s="102"/>
      <c r="HM148" s="102"/>
      <c r="HN148" s="102"/>
      <c r="HO148" s="102"/>
      <c r="HP148" s="102"/>
      <c r="HQ148" s="102"/>
      <c r="HR148" s="102"/>
      <c r="HS148" s="102"/>
      <c r="HT148" s="102"/>
      <c r="HU148" s="102"/>
      <c r="HV148" s="102"/>
      <c r="HW148" s="102"/>
      <c r="HX148" s="102"/>
      <c r="HY148" s="102"/>
      <c r="HZ148" s="102"/>
      <c r="IA148" s="102"/>
      <c r="IB148" s="102"/>
    </row>
    <row r="149" spans="1:236" s="103" customFormat="1" hidden="1">
      <c r="A149" s="93" t="s">
        <v>3149</v>
      </c>
      <c r="B149" s="111" t="s">
        <v>1758</v>
      </c>
      <c r="C149" s="123" t="s">
        <v>29</v>
      </c>
      <c r="D149" s="58">
        <v>0</v>
      </c>
      <c r="E149" s="58">
        <v>0</v>
      </c>
      <c r="F149" s="58">
        <f>E149*1.04</f>
        <v>0</v>
      </c>
      <c r="G149" s="58">
        <v>0</v>
      </c>
      <c r="H149" s="58">
        <f t="shared" si="73"/>
        <v>0</v>
      </c>
      <c r="I149" s="58">
        <f t="shared" ref="I149:J149" si="78">H149*1.0325</f>
        <v>0</v>
      </c>
      <c r="J149" s="58">
        <f t="shared" si="78"/>
        <v>0</v>
      </c>
      <c r="HL149" s="102"/>
      <c r="HM149" s="102"/>
      <c r="HN149" s="102"/>
      <c r="HO149" s="102"/>
      <c r="HP149" s="102"/>
      <c r="HQ149" s="102"/>
      <c r="HR149" s="102"/>
      <c r="HS149" s="102"/>
      <c r="HT149" s="102"/>
      <c r="HU149" s="102"/>
      <c r="HV149" s="102"/>
      <c r="HW149" s="102"/>
      <c r="HX149" s="102"/>
      <c r="HY149" s="102"/>
      <c r="HZ149" s="102"/>
      <c r="IA149" s="102"/>
      <c r="IB149" s="102"/>
    </row>
    <row r="150" spans="1:236" s="20" customFormat="1" ht="13.5" customHeight="1">
      <c r="A150" s="95" t="s">
        <v>3150</v>
      </c>
      <c r="B150" s="110" t="s">
        <v>1759</v>
      </c>
      <c r="C150" s="123"/>
      <c r="D150" s="56">
        <f t="shared" ref="D150:I150" si="79">SUM(D151:D156)</f>
        <v>1950029.77</v>
      </c>
      <c r="E150" s="56">
        <f t="shared" si="79"/>
        <v>1564130.9000000001</v>
      </c>
      <c r="F150" s="56">
        <f t="shared" si="79"/>
        <v>1253545.7600000002</v>
      </c>
      <c r="G150" s="56">
        <f t="shared" si="79"/>
        <v>1448000</v>
      </c>
      <c r="H150" s="56">
        <f t="shared" si="79"/>
        <v>1503040</v>
      </c>
      <c r="I150" s="56">
        <f t="shared" si="79"/>
        <v>1551880</v>
      </c>
      <c r="J150" s="56">
        <f t="shared" ref="J150" si="80">SUM(J151:J156)</f>
        <v>1602310</v>
      </c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</row>
    <row r="151" spans="1:236" s="103" customFormat="1">
      <c r="A151" s="93" t="s">
        <v>3151</v>
      </c>
      <c r="B151" s="111" t="s">
        <v>1761</v>
      </c>
      <c r="C151" s="123" t="s">
        <v>29</v>
      </c>
      <c r="D151" s="58">
        <v>0</v>
      </c>
      <c r="E151" s="58">
        <v>138.11000000000001</v>
      </c>
      <c r="F151" s="58">
        <v>10.58</v>
      </c>
      <c r="G151" s="58">
        <v>0</v>
      </c>
      <c r="H151" s="58">
        <v>0</v>
      </c>
      <c r="I151" s="58">
        <v>0</v>
      </c>
      <c r="J151" s="58">
        <v>0</v>
      </c>
      <c r="HL151" s="102"/>
      <c r="HM151" s="102"/>
      <c r="HN151" s="102"/>
      <c r="HO151" s="102"/>
      <c r="HP151" s="102"/>
      <c r="HQ151" s="102"/>
      <c r="HR151" s="102"/>
      <c r="HS151" s="102"/>
      <c r="HT151" s="102"/>
      <c r="HU151" s="102"/>
      <c r="HV151" s="102"/>
      <c r="HW151" s="102"/>
      <c r="HX151" s="102"/>
      <c r="HY151" s="102"/>
      <c r="HZ151" s="102"/>
      <c r="IA151" s="102"/>
      <c r="IB151" s="102"/>
    </row>
    <row r="152" spans="1:236" s="103" customFormat="1">
      <c r="A152" s="93" t="s">
        <v>3152</v>
      </c>
      <c r="B152" s="111" t="s">
        <v>1763</v>
      </c>
      <c r="C152" s="123" t="s">
        <v>29</v>
      </c>
      <c r="D152" s="58">
        <v>210025.07</v>
      </c>
      <c r="E152" s="58">
        <v>155787.70000000001</v>
      </c>
      <c r="F152" s="58">
        <v>174754.24</v>
      </c>
      <c r="G152" s="58">
        <v>107500</v>
      </c>
      <c r="H152" s="58">
        <v>111570</v>
      </c>
      <c r="I152" s="58">
        <v>115190</v>
      </c>
      <c r="J152" s="58">
        <v>118930</v>
      </c>
      <c r="HL152" s="102"/>
      <c r="HM152" s="102"/>
      <c r="HN152" s="102"/>
      <c r="HO152" s="102"/>
      <c r="HP152" s="102"/>
      <c r="HQ152" s="102"/>
      <c r="HR152" s="102"/>
      <c r="HS152" s="102"/>
      <c r="HT152" s="102"/>
      <c r="HU152" s="102"/>
      <c r="HV152" s="102"/>
      <c r="HW152" s="102"/>
      <c r="HX152" s="102"/>
      <c r="HY152" s="102"/>
      <c r="HZ152" s="102"/>
      <c r="IA152" s="102"/>
      <c r="IB152" s="102"/>
    </row>
    <row r="153" spans="1:236" s="103" customFormat="1">
      <c r="A153" s="93" t="s">
        <v>3153</v>
      </c>
      <c r="B153" s="111" t="s">
        <v>1765</v>
      </c>
      <c r="C153" s="123" t="s">
        <v>29</v>
      </c>
      <c r="D153" s="58">
        <v>1739979.7</v>
      </c>
      <c r="E153" s="58">
        <v>1408205.09</v>
      </c>
      <c r="F153" s="58">
        <v>1078514.3400000001</v>
      </c>
      <c r="G153" s="58">
        <v>1340500</v>
      </c>
      <c r="H153" s="58">
        <v>1391170</v>
      </c>
      <c r="I153" s="58">
        <v>1436390</v>
      </c>
      <c r="J153" s="58">
        <v>1483070</v>
      </c>
      <c r="HL153" s="102"/>
      <c r="HM153" s="102"/>
      <c r="HN153" s="102"/>
      <c r="HO153" s="102"/>
      <c r="HP153" s="102"/>
      <c r="HQ153" s="102"/>
      <c r="HR153" s="102"/>
      <c r="HS153" s="102"/>
      <c r="HT153" s="102"/>
      <c r="HU153" s="102"/>
      <c r="HV153" s="102"/>
      <c r="HW153" s="102"/>
      <c r="HX153" s="102"/>
      <c r="HY153" s="102"/>
      <c r="HZ153" s="102"/>
      <c r="IA153" s="102"/>
      <c r="IB153" s="102"/>
    </row>
    <row r="154" spans="1:236" s="103" customFormat="1">
      <c r="A154" s="93" t="s">
        <v>3154</v>
      </c>
      <c r="B154" s="111" t="s">
        <v>1766</v>
      </c>
      <c r="C154" s="123" t="s">
        <v>29</v>
      </c>
      <c r="D154" s="58">
        <v>25</v>
      </c>
      <c r="E154" s="58">
        <v>0</v>
      </c>
      <c r="F154" s="58">
        <v>266.60000000000002</v>
      </c>
      <c r="G154" s="58">
        <v>0</v>
      </c>
      <c r="H154" s="58">
        <v>300</v>
      </c>
      <c r="I154" s="58">
        <v>300</v>
      </c>
      <c r="J154" s="58">
        <v>310</v>
      </c>
      <c r="HL154" s="102"/>
      <c r="HM154" s="102"/>
      <c r="HN154" s="102"/>
      <c r="HO154" s="102"/>
      <c r="HP154" s="102"/>
      <c r="HQ154" s="102"/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</row>
    <row r="155" spans="1:236" s="103" customFormat="1" hidden="1">
      <c r="A155" s="93" t="s">
        <v>3155</v>
      </c>
      <c r="B155" s="111" t="s">
        <v>1767</v>
      </c>
      <c r="C155" s="123" t="s">
        <v>29</v>
      </c>
      <c r="D155" s="58">
        <v>0</v>
      </c>
      <c r="E155" s="58">
        <v>0</v>
      </c>
      <c r="F155" s="58">
        <f>D155*1.0425*1.04</f>
        <v>0</v>
      </c>
      <c r="G155" s="58">
        <v>0</v>
      </c>
      <c r="H155" s="58">
        <f t="shared" ref="H155" si="81">G155*1.0375</f>
        <v>0</v>
      </c>
      <c r="I155" s="58">
        <f t="shared" ref="I155:J163" si="82">H155*1.0325</f>
        <v>0</v>
      </c>
      <c r="J155" s="58">
        <f t="shared" si="82"/>
        <v>0</v>
      </c>
      <c r="HL155" s="102"/>
      <c r="HM155" s="102"/>
      <c r="HN155" s="102"/>
      <c r="HO155" s="102"/>
      <c r="HP155" s="102"/>
      <c r="HQ155" s="102"/>
      <c r="HR155" s="102"/>
      <c r="HS155" s="102"/>
      <c r="HT155" s="102"/>
      <c r="HU155" s="102"/>
      <c r="HV155" s="102"/>
      <c r="HW155" s="102"/>
      <c r="HX155" s="102"/>
      <c r="HY155" s="102"/>
      <c r="HZ155" s="102"/>
      <c r="IA155" s="102"/>
      <c r="IB155" s="102"/>
    </row>
    <row r="156" spans="1:236" s="103" customFormat="1" hidden="1">
      <c r="A156" s="93" t="s">
        <v>3156</v>
      </c>
      <c r="B156" s="111" t="s">
        <v>1768</v>
      </c>
      <c r="C156" s="123" t="s">
        <v>29</v>
      </c>
      <c r="D156" s="58">
        <v>0</v>
      </c>
      <c r="E156" s="58">
        <v>0</v>
      </c>
      <c r="F156" s="58">
        <f>E156*1.04</f>
        <v>0</v>
      </c>
      <c r="G156" s="58">
        <v>0</v>
      </c>
      <c r="H156" s="58">
        <f t="shared" ref="H156" si="83">G156*1.0375</f>
        <v>0</v>
      </c>
      <c r="I156" s="58">
        <f t="shared" si="82"/>
        <v>0</v>
      </c>
      <c r="J156" s="58">
        <f t="shared" si="82"/>
        <v>0</v>
      </c>
      <c r="HL156" s="102"/>
      <c r="HM156" s="102"/>
      <c r="HN156" s="102"/>
      <c r="HO156" s="102"/>
      <c r="HP156" s="102"/>
      <c r="HQ156" s="102"/>
      <c r="HR156" s="102"/>
      <c r="HS156" s="102"/>
      <c r="HT156" s="102"/>
      <c r="HU156" s="102"/>
      <c r="HV156" s="102"/>
      <c r="HW156" s="102"/>
      <c r="HX156" s="102"/>
      <c r="HY156" s="102"/>
      <c r="HZ156" s="102"/>
      <c r="IA156" s="102"/>
      <c r="IB156" s="102"/>
    </row>
    <row r="157" spans="1:236" s="20" customFormat="1" ht="15" customHeight="1">
      <c r="A157" s="95" t="s">
        <v>3157</v>
      </c>
      <c r="B157" s="110" t="s">
        <v>1769</v>
      </c>
      <c r="C157" s="123"/>
      <c r="D157" s="56">
        <f t="shared" ref="D157:I157" si="84">SUM(D158:D163)</f>
        <v>782755.84000000008</v>
      </c>
      <c r="E157" s="56">
        <f t="shared" si="84"/>
        <v>739450.72</v>
      </c>
      <c r="F157" s="56">
        <f t="shared" si="84"/>
        <v>592825.82999999996</v>
      </c>
      <c r="G157" s="56">
        <f t="shared" si="84"/>
        <v>655000</v>
      </c>
      <c r="H157" s="56">
        <f t="shared" si="84"/>
        <v>679700</v>
      </c>
      <c r="I157" s="56">
        <f t="shared" si="84"/>
        <v>701850</v>
      </c>
      <c r="J157" s="56">
        <f t="shared" ref="J157" si="85">SUM(J158:J163)</f>
        <v>724650</v>
      </c>
      <c r="HL157" s="102"/>
      <c r="HM157" s="102"/>
      <c r="HN157" s="102"/>
      <c r="HO157" s="102"/>
      <c r="HP157" s="102"/>
      <c r="HQ157" s="102"/>
      <c r="HR157" s="102"/>
      <c r="HS157" s="102"/>
      <c r="HT157" s="102"/>
      <c r="HU157" s="102"/>
      <c r="HV157" s="102"/>
      <c r="HW157" s="102"/>
      <c r="HX157" s="102"/>
      <c r="HY157" s="102"/>
      <c r="HZ157" s="102"/>
      <c r="IA157" s="102"/>
      <c r="IB157" s="102"/>
    </row>
    <row r="158" spans="1:236" s="103" customFormat="1">
      <c r="A158" s="93" t="s">
        <v>3158</v>
      </c>
      <c r="B158" s="111" t="s">
        <v>1771</v>
      </c>
      <c r="C158" s="123" t="s">
        <v>29</v>
      </c>
      <c r="D158" s="58">
        <v>0</v>
      </c>
      <c r="E158" s="58">
        <v>94.7</v>
      </c>
      <c r="F158" s="58">
        <v>12.04</v>
      </c>
      <c r="G158" s="58">
        <v>0</v>
      </c>
      <c r="H158" s="58">
        <v>0</v>
      </c>
      <c r="I158" s="58">
        <v>0</v>
      </c>
      <c r="J158" s="58">
        <v>0</v>
      </c>
      <c r="HL158" s="102"/>
      <c r="HM158" s="102"/>
      <c r="HN158" s="102"/>
      <c r="HO158" s="102"/>
      <c r="HP158" s="102"/>
      <c r="HQ158" s="102"/>
      <c r="HR158" s="102"/>
      <c r="HS158" s="102"/>
      <c r="HT158" s="102"/>
      <c r="HU158" s="102"/>
      <c r="HV158" s="102"/>
      <c r="HW158" s="102"/>
      <c r="HX158" s="102"/>
      <c r="HY158" s="102"/>
      <c r="HZ158" s="102"/>
      <c r="IA158" s="102"/>
      <c r="IB158" s="102"/>
    </row>
    <row r="159" spans="1:236" s="103" customFormat="1">
      <c r="A159" s="93" t="s">
        <v>3159</v>
      </c>
      <c r="B159" s="111" t="s">
        <v>1773</v>
      </c>
      <c r="C159" s="123" t="s">
        <v>29</v>
      </c>
      <c r="D159" s="58">
        <v>55501.17</v>
      </c>
      <c r="E159" s="58">
        <v>46408.05</v>
      </c>
      <c r="F159" s="58">
        <v>40068.160000000003</v>
      </c>
      <c r="G159" s="58">
        <v>35000</v>
      </c>
      <c r="H159" s="58">
        <v>36300</v>
      </c>
      <c r="I159" s="58">
        <v>37500</v>
      </c>
      <c r="J159" s="58">
        <v>38720</v>
      </c>
      <c r="HL159" s="102"/>
      <c r="HM159" s="102"/>
      <c r="HN159" s="102"/>
      <c r="HO159" s="102"/>
      <c r="HP159" s="102"/>
      <c r="HQ159" s="102"/>
      <c r="HR159" s="102"/>
      <c r="HS159" s="102"/>
      <c r="HT159" s="102"/>
      <c r="HU159" s="102"/>
      <c r="HV159" s="102"/>
      <c r="HW159" s="102"/>
      <c r="HX159" s="102"/>
      <c r="HY159" s="102"/>
      <c r="HZ159" s="102"/>
      <c r="IA159" s="102"/>
      <c r="IB159" s="102"/>
    </row>
    <row r="160" spans="1:236" s="103" customFormat="1">
      <c r="A160" s="93" t="s">
        <v>3160</v>
      </c>
      <c r="B160" s="111" t="s">
        <v>1775</v>
      </c>
      <c r="C160" s="123" t="s">
        <v>29</v>
      </c>
      <c r="D160" s="58">
        <v>727250.17</v>
      </c>
      <c r="E160" s="58">
        <v>692947.97</v>
      </c>
      <c r="F160" s="58">
        <v>552708.31000000006</v>
      </c>
      <c r="G160" s="58">
        <v>620000</v>
      </c>
      <c r="H160" s="58">
        <v>643400</v>
      </c>
      <c r="I160" s="58">
        <v>664350</v>
      </c>
      <c r="J160" s="58">
        <v>685930</v>
      </c>
      <c r="HL160" s="102"/>
      <c r="HM160" s="102"/>
      <c r="HN160" s="102"/>
      <c r="HO160" s="102"/>
      <c r="HP160" s="102"/>
      <c r="HQ160" s="102"/>
      <c r="HR160" s="102"/>
      <c r="HS160" s="102"/>
      <c r="HT160" s="102"/>
      <c r="HU160" s="102"/>
      <c r="HV160" s="102"/>
      <c r="HW160" s="102"/>
      <c r="HX160" s="102"/>
      <c r="HY160" s="102"/>
      <c r="HZ160" s="102"/>
      <c r="IA160" s="102"/>
      <c r="IB160" s="102"/>
    </row>
    <row r="161" spans="1:236" s="103" customFormat="1" ht="18" hidden="1">
      <c r="A161" s="93" t="s">
        <v>3161</v>
      </c>
      <c r="B161" s="111" t="s">
        <v>1776</v>
      </c>
      <c r="C161" s="123" t="s">
        <v>29</v>
      </c>
      <c r="D161" s="58">
        <v>4.5</v>
      </c>
      <c r="E161" s="58">
        <v>0</v>
      </c>
      <c r="F161" s="58">
        <v>37.32</v>
      </c>
      <c r="G161" s="58">
        <v>0</v>
      </c>
      <c r="H161" s="58">
        <v>0</v>
      </c>
      <c r="I161" s="58">
        <v>0</v>
      </c>
      <c r="J161" s="58">
        <v>0</v>
      </c>
      <c r="HL161" s="102"/>
      <c r="HM161" s="102"/>
      <c r="HN161" s="102"/>
      <c r="HO161" s="102"/>
      <c r="HP161" s="102"/>
      <c r="HQ161" s="102"/>
      <c r="HR161" s="102"/>
      <c r="HS161" s="102"/>
      <c r="HT161" s="102"/>
      <c r="HU161" s="102"/>
      <c r="HV161" s="102"/>
      <c r="HW161" s="102"/>
      <c r="HX161" s="102"/>
      <c r="HY161" s="102"/>
      <c r="HZ161" s="102"/>
      <c r="IA161" s="102"/>
      <c r="IB161" s="102"/>
    </row>
    <row r="162" spans="1:236" s="103" customFormat="1" ht="18" hidden="1">
      <c r="A162" s="93" t="s">
        <v>3162</v>
      </c>
      <c r="B162" s="111" t="s">
        <v>1777</v>
      </c>
      <c r="C162" s="123" t="s">
        <v>29</v>
      </c>
      <c r="D162" s="58">
        <v>0</v>
      </c>
      <c r="E162" s="58">
        <v>0</v>
      </c>
      <c r="F162" s="58">
        <f>E162*1.04</f>
        <v>0</v>
      </c>
      <c r="G162" s="58">
        <v>0</v>
      </c>
      <c r="H162" s="58">
        <f t="shared" ref="H162" si="86">G162*1.0375</f>
        <v>0</v>
      </c>
      <c r="I162" s="58">
        <f t="shared" si="82"/>
        <v>0</v>
      </c>
      <c r="J162" s="58">
        <f t="shared" si="82"/>
        <v>0</v>
      </c>
      <c r="HL162" s="102"/>
      <c r="HM162" s="102"/>
      <c r="HN162" s="102"/>
      <c r="HO162" s="102"/>
      <c r="HP162" s="102"/>
      <c r="HQ162" s="102"/>
      <c r="HR162" s="102"/>
      <c r="HS162" s="102"/>
      <c r="HT162" s="102"/>
      <c r="HU162" s="102"/>
      <c r="HV162" s="102"/>
      <c r="HW162" s="102"/>
      <c r="HX162" s="102"/>
      <c r="HY162" s="102"/>
      <c r="HZ162" s="102"/>
      <c r="IA162" s="102"/>
      <c r="IB162" s="102"/>
    </row>
    <row r="163" spans="1:236" s="103" customFormat="1" hidden="1">
      <c r="A163" s="93" t="s">
        <v>3163</v>
      </c>
      <c r="B163" s="111" t="s">
        <v>1778</v>
      </c>
      <c r="C163" s="123" t="s">
        <v>29</v>
      </c>
      <c r="D163" s="58">
        <v>0</v>
      </c>
      <c r="E163" s="58">
        <v>0</v>
      </c>
      <c r="F163" s="58">
        <f>E163*1.04</f>
        <v>0</v>
      </c>
      <c r="G163" s="58">
        <v>0</v>
      </c>
      <c r="H163" s="58">
        <f t="shared" ref="H163" si="87">G163*1.0375</f>
        <v>0</v>
      </c>
      <c r="I163" s="58">
        <f t="shared" si="82"/>
        <v>0</v>
      </c>
      <c r="J163" s="58">
        <f t="shared" si="82"/>
        <v>0</v>
      </c>
      <c r="HL163" s="102"/>
      <c r="HM163" s="102"/>
      <c r="HN163" s="102"/>
      <c r="HO163" s="102"/>
      <c r="HP163" s="102"/>
      <c r="HQ163" s="102"/>
      <c r="HR163" s="102"/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</row>
    <row r="164" spans="1:236" ht="14.25" customHeight="1">
      <c r="A164" s="119" t="s">
        <v>1835</v>
      </c>
      <c r="B164" s="120" t="s">
        <v>1836</v>
      </c>
      <c r="C164" s="180"/>
      <c r="D164" s="118">
        <f t="shared" ref="D164:I164" si="88">D165+D202</f>
        <v>43343910.400000006</v>
      </c>
      <c r="E164" s="118">
        <f t="shared" si="88"/>
        <v>45006075.600000001</v>
      </c>
      <c r="F164" s="118">
        <f t="shared" si="88"/>
        <v>47989591.810000002</v>
      </c>
      <c r="G164" s="118">
        <f t="shared" si="88"/>
        <v>56627000</v>
      </c>
      <c r="H164" s="118">
        <f t="shared" si="88"/>
        <v>59061800</v>
      </c>
      <c r="I164" s="118">
        <f t="shared" si="88"/>
        <v>61448360</v>
      </c>
      <c r="J164" s="118">
        <f t="shared" ref="J164" si="89">J165+J202</f>
        <v>63885100</v>
      </c>
    </row>
    <row r="165" spans="1:236" s="20" customFormat="1" ht="13.5" customHeight="1">
      <c r="A165" s="95" t="s">
        <v>1837</v>
      </c>
      <c r="B165" s="110" t="s">
        <v>165</v>
      </c>
      <c r="C165" s="123"/>
      <c r="D165" s="56">
        <f>D176+D166</f>
        <v>34914646.490000002</v>
      </c>
      <c r="E165" s="56">
        <f t="shared" ref="E165:J165" si="90">SUM(E176+E191)</f>
        <v>36761556.770000003</v>
      </c>
      <c r="F165" s="56">
        <f t="shared" si="90"/>
        <v>38596726.550000004</v>
      </c>
      <c r="G165" s="56">
        <f t="shared" si="90"/>
        <v>45494000</v>
      </c>
      <c r="H165" s="56">
        <f t="shared" si="90"/>
        <v>47508000</v>
      </c>
      <c r="I165" s="56">
        <f t="shared" si="90"/>
        <v>49519000</v>
      </c>
      <c r="J165" s="56">
        <f t="shared" si="90"/>
        <v>51568000</v>
      </c>
      <c r="HL165" s="102"/>
      <c r="HM165" s="102"/>
      <c r="HN165" s="102"/>
      <c r="HO165" s="102"/>
      <c r="HP165" s="102"/>
      <c r="HQ165" s="102"/>
      <c r="HR165" s="102"/>
      <c r="HS165" s="102"/>
      <c r="HT165" s="102"/>
      <c r="HU165" s="102"/>
      <c r="HV165" s="102"/>
      <c r="HW165" s="102"/>
      <c r="HX165" s="102"/>
      <c r="HY165" s="102"/>
      <c r="HZ165" s="102"/>
      <c r="IA165" s="102"/>
      <c r="IB165" s="102"/>
    </row>
    <row r="166" spans="1:236" s="122" customFormat="1" ht="18.75" hidden="1" customHeight="1">
      <c r="A166" s="95" t="s">
        <v>1838</v>
      </c>
      <c r="B166" s="110" t="s">
        <v>1839</v>
      </c>
      <c r="C166" s="123"/>
      <c r="D166" s="56">
        <f t="shared" ref="D166:J167" si="91">D167</f>
        <v>12546404.389999999</v>
      </c>
      <c r="E166" s="56">
        <f t="shared" si="91"/>
        <v>0</v>
      </c>
      <c r="F166" s="56">
        <f t="shared" si="91"/>
        <v>0</v>
      </c>
      <c r="G166" s="56">
        <f t="shared" si="91"/>
        <v>0</v>
      </c>
      <c r="H166" s="56">
        <f t="shared" si="91"/>
        <v>0</v>
      </c>
      <c r="I166" s="56">
        <f t="shared" si="91"/>
        <v>0</v>
      </c>
      <c r="J166" s="56">
        <f t="shared" si="91"/>
        <v>0</v>
      </c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/>
      <c r="DY166" s="124"/>
      <c r="DZ166" s="124"/>
      <c r="EA166" s="124"/>
      <c r="EB166" s="124"/>
      <c r="EC166" s="124"/>
      <c r="ED166" s="124"/>
      <c r="EE166" s="124"/>
      <c r="EF166" s="124"/>
      <c r="EG166" s="124"/>
      <c r="EH166" s="124"/>
      <c r="EI166" s="124"/>
      <c r="EJ166" s="124"/>
      <c r="EK166" s="124"/>
      <c r="EL166" s="124"/>
      <c r="EM166" s="124"/>
      <c r="EN166" s="124"/>
      <c r="EO166" s="124"/>
      <c r="EP166" s="124"/>
      <c r="EQ166" s="124"/>
      <c r="ER166" s="124"/>
      <c r="ES166" s="124"/>
      <c r="ET166" s="124"/>
      <c r="EU166" s="124"/>
      <c r="EV166" s="124"/>
      <c r="EW166" s="124"/>
      <c r="EX166" s="124"/>
      <c r="EY166" s="124"/>
      <c r="EZ166" s="124"/>
      <c r="FA166" s="124"/>
      <c r="FB166" s="124"/>
      <c r="FC166" s="124"/>
      <c r="FD166" s="124"/>
      <c r="FE166" s="124"/>
      <c r="FF166" s="124"/>
      <c r="FG166" s="124"/>
      <c r="FH166" s="124"/>
      <c r="FI166" s="124"/>
      <c r="FJ166" s="124"/>
      <c r="FK166" s="124"/>
      <c r="FL166" s="124"/>
      <c r="FM166" s="124"/>
      <c r="FN166" s="124"/>
      <c r="FO166" s="124"/>
      <c r="FP166" s="124"/>
      <c r="FQ166" s="124"/>
      <c r="FR166" s="124"/>
      <c r="FS166" s="124"/>
      <c r="FT166" s="124"/>
      <c r="FU166" s="124"/>
      <c r="FV166" s="124"/>
      <c r="FW166" s="124"/>
      <c r="FX166" s="124"/>
      <c r="FY166" s="124"/>
      <c r="FZ166" s="124"/>
      <c r="GA166" s="124"/>
      <c r="GB166" s="124"/>
      <c r="GC166" s="124"/>
      <c r="GD166" s="124"/>
      <c r="GE166" s="124"/>
      <c r="GF166" s="124"/>
      <c r="GG166" s="124"/>
      <c r="GH166" s="124"/>
      <c r="GI166" s="124"/>
      <c r="GJ166" s="124"/>
      <c r="GK166" s="124"/>
      <c r="GL166" s="124"/>
      <c r="GM166" s="124"/>
      <c r="GN166" s="124"/>
      <c r="GO166" s="124"/>
      <c r="GP166" s="124"/>
      <c r="GQ166" s="124"/>
      <c r="GR166" s="124"/>
      <c r="GS166" s="124"/>
      <c r="GT166" s="124"/>
      <c r="GU166" s="124"/>
      <c r="GV166" s="124"/>
      <c r="GW166" s="124"/>
      <c r="GX166" s="124"/>
      <c r="GY166" s="124"/>
      <c r="GZ166" s="124"/>
      <c r="HA166" s="124"/>
      <c r="HB166" s="124"/>
      <c r="HC166" s="124"/>
      <c r="HD166" s="124"/>
      <c r="HE166" s="124"/>
      <c r="HF166" s="124"/>
      <c r="HG166" s="124"/>
      <c r="HH166" s="124"/>
      <c r="HI166" s="124"/>
      <c r="HJ166" s="124"/>
      <c r="HK166" s="124"/>
    </row>
    <row r="167" spans="1:236" s="121" customFormat="1" ht="15.75" hidden="1" customHeight="1">
      <c r="A167" s="95" t="s">
        <v>1840</v>
      </c>
      <c r="B167" s="110" t="s">
        <v>1841</v>
      </c>
      <c r="C167" s="123"/>
      <c r="D167" s="56">
        <f t="shared" si="91"/>
        <v>12546404.389999999</v>
      </c>
      <c r="E167" s="56">
        <f t="shared" si="91"/>
        <v>0</v>
      </c>
      <c r="F167" s="56">
        <f t="shared" si="91"/>
        <v>0</v>
      </c>
      <c r="G167" s="56">
        <f t="shared" si="91"/>
        <v>0</v>
      </c>
      <c r="H167" s="56">
        <f t="shared" si="91"/>
        <v>0</v>
      </c>
      <c r="I167" s="56">
        <f t="shared" si="91"/>
        <v>0</v>
      </c>
      <c r="J167" s="56">
        <f t="shared" si="91"/>
        <v>0</v>
      </c>
      <c r="HL167" s="122"/>
      <c r="HM167" s="122"/>
      <c r="HN167" s="122"/>
      <c r="HO167" s="122"/>
      <c r="HP167" s="122"/>
      <c r="HQ167" s="122"/>
      <c r="HR167" s="122"/>
      <c r="HS167" s="122"/>
      <c r="HT167" s="122"/>
      <c r="HU167" s="122"/>
      <c r="HV167" s="122"/>
      <c r="HW167" s="122"/>
      <c r="HX167" s="122"/>
      <c r="HY167" s="122"/>
      <c r="HZ167" s="122"/>
      <c r="IA167" s="122"/>
      <c r="IB167" s="122"/>
    </row>
    <row r="168" spans="1:236" s="121" customFormat="1" ht="25.5" hidden="1" customHeight="1">
      <c r="A168" s="95" t="s">
        <v>1842</v>
      </c>
      <c r="B168" s="110" t="s">
        <v>1843</v>
      </c>
      <c r="C168" s="123"/>
      <c r="D168" s="56">
        <f t="shared" ref="D168:I168" si="92">SUM(D170:D175)</f>
        <v>12546404.389999999</v>
      </c>
      <c r="E168" s="56">
        <f t="shared" si="92"/>
        <v>0</v>
      </c>
      <c r="F168" s="56">
        <f t="shared" si="92"/>
        <v>0</v>
      </c>
      <c r="G168" s="56">
        <f t="shared" si="92"/>
        <v>0</v>
      </c>
      <c r="H168" s="56">
        <f t="shared" si="92"/>
        <v>0</v>
      </c>
      <c r="I168" s="56">
        <f t="shared" si="92"/>
        <v>0</v>
      </c>
      <c r="J168" s="56">
        <f t="shared" ref="J168" si="93">SUM(J170:J175)</f>
        <v>0</v>
      </c>
      <c r="HL168" s="122"/>
      <c r="HM168" s="122"/>
      <c r="HN168" s="122"/>
      <c r="HO168" s="122"/>
      <c r="HP168" s="122"/>
      <c r="HQ168" s="122"/>
      <c r="HR168" s="122"/>
      <c r="HS168" s="122"/>
      <c r="HT168" s="122"/>
      <c r="HU168" s="122"/>
      <c r="HV168" s="122"/>
      <c r="HW168" s="122"/>
      <c r="HX168" s="122"/>
      <c r="HY168" s="122"/>
      <c r="HZ168" s="122"/>
      <c r="IA168" s="122"/>
      <c r="IB168" s="122"/>
    </row>
    <row r="169" spans="1:236" s="121" customFormat="1" ht="25.5" hidden="1" customHeight="1">
      <c r="A169" s="95" t="s">
        <v>1844</v>
      </c>
      <c r="B169" s="110" t="s">
        <v>1845</v>
      </c>
      <c r="C169" s="123"/>
      <c r="D169" s="56">
        <f t="shared" ref="D169:I169" si="94">SUM(D170:D175)</f>
        <v>12546404.389999999</v>
      </c>
      <c r="E169" s="56">
        <f t="shared" si="94"/>
        <v>0</v>
      </c>
      <c r="F169" s="56">
        <f t="shared" si="94"/>
        <v>0</v>
      </c>
      <c r="G169" s="56">
        <f t="shared" si="94"/>
        <v>0</v>
      </c>
      <c r="H169" s="56">
        <f t="shared" si="94"/>
        <v>0</v>
      </c>
      <c r="I169" s="56">
        <f t="shared" si="94"/>
        <v>0</v>
      </c>
      <c r="J169" s="56">
        <f t="shared" ref="J169" si="95">SUM(J170:J175)</f>
        <v>0</v>
      </c>
      <c r="HL169" s="122"/>
      <c r="HM169" s="122"/>
      <c r="HN169" s="122"/>
      <c r="HO169" s="122"/>
      <c r="HP169" s="122"/>
      <c r="HQ169" s="122"/>
      <c r="HR169" s="122"/>
      <c r="HS169" s="122"/>
      <c r="HT169" s="122"/>
      <c r="HU169" s="122"/>
      <c r="HV169" s="122"/>
      <c r="HW169" s="122"/>
      <c r="HX169" s="122"/>
      <c r="HY169" s="122"/>
      <c r="HZ169" s="122"/>
      <c r="IA169" s="122"/>
      <c r="IB169" s="122"/>
    </row>
    <row r="170" spans="1:236" s="122" customFormat="1" ht="18" hidden="1">
      <c r="A170" s="93" t="s">
        <v>1846</v>
      </c>
      <c r="B170" s="111" t="s">
        <v>174</v>
      </c>
      <c r="C170" s="123" t="s">
        <v>173</v>
      </c>
      <c r="D170" s="58">
        <v>13714.12</v>
      </c>
      <c r="E170" s="58"/>
      <c r="F170" s="58"/>
      <c r="G170" s="58"/>
      <c r="H170" s="58"/>
      <c r="I170" s="58"/>
      <c r="J170" s="58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  <c r="ED170" s="124"/>
      <c r="EE170" s="124"/>
      <c r="EF170" s="124"/>
      <c r="EG170" s="124"/>
      <c r="EH170" s="124"/>
      <c r="EI170" s="124"/>
      <c r="EJ170" s="124"/>
      <c r="EK170" s="124"/>
      <c r="EL170" s="124"/>
      <c r="EM170" s="124"/>
      <c r="EN170" s="124"/>
      <c r="EO170" s="124"/>
      <c r="EP170" s="124"/>
      <c r="EQ170" s="124"/>
      <c r="ER170" s="124"/>
      <c r="ES170" s="124"/>
      <c r="ET170" s="124"/>
      <c r="EU170" s="124"/>
      <c r="EV170" s="124"/>
      <c r="EW170" s="124"/>
      <c r="EX170" s="124"/>
      <c r="EY170" s="124"/>
      <c r="EZ170" s="124"/>
      <c r="FA170" s="124"/>
      <c r="FB170" s="124"/>
      <c r="FC170" s="124"/>
      <c r="FD170" s="124"/>
      <c r="FE170" s="124"/>
      <c r="FF170" s="124"/>
      <c r="FG170" s="124"/>
      <c r="FH170" s="124"/>
      <c r="FI170" s="124"/>
      <c r="FJ170" s="124"/>
      <c r="FK170" s="124"/>
      <c r="FL170" s="124"/>
      <c r="FM170" s="124"/>
      <c r="FN170" s="124"/>
      <c r="FO170" s="124"/>
      <c r="FP170" s="124"/>
      <c r="FQ170" s="124"/>
      <c r="FR170" s="124"/>
      <c r="FS170" s="124"/>
      <c r="FT170" s="124"/>
      <c r="FU170" s="124"/>
      <c r="FV170" s="124"/>
      <c r="FW170" s="124"/>
      <c r="FX170" s="124"/>
      <c r="FY170" s="124"/>
      <c r="FZ170" s="124"/>
      <c r="GA170" s="124"/>
      <c r="GB170" s="124"/>
      <c r="GC170" s="124"/>
      <c r="GD170" s="124"/>
      <c r="GE170" s="124"/>
      <c r="GF170" s="124"/>
      <c r="GG170" s="124"/>
      <c r="GH170" s="124"/>
      <c r="GI170" s="124"/>
      <c r="GJ170" s="124"/>
      <c r="GK170" s="124"/>
      <c r="GL170" s="124"/>
      <c r="GM170" s="124"/>
      <c r="GN170" s="124"/>
      <c r="GO170" s="124"/>
      <c r="GP170" s="124"/>
      <c r="GQ170" s="124"/>
      <c r="GR170" s="124"/>
      <c r="GS170" s="124"/>
      <c r="GT170" s="124"/>
      <c r="GU170" s="124"/>
      <c r="GV170" s="124"/>
      <c r="GW170" s="124"/>
      <c r="GX170" s="124"/>
      <c r="GY170" s="124"/>
      <c r="GZ170" s="124"/>
      <c r="HA170" s="124"/>
      <c r="HB170" s="124"/>
      <c r="HC170" s="124"/>
      <c r="HD170" s="124"/>
      <c r="HE170" s="124"/>
      <c r="HF170" s="124"/>
      <c r="HG170" s="124"/>
      <c r="HH170" s="124"/>
      <c r="HI170" s="124"/>
      <c r="HJ170" s="124"/>
      <c r="HK170" s="124"/>
    </row>
    <row r="171" spans="1:236" s="122" customFormat="1" ht="18" hidden="1">
      <c r="A171" s="93" t="s">
        <v>1847</v>
      </c>
      <c r="B171" s="111" t="s">
        <v>176</v>
      </c>
      <c r="C171" s="123" t="s">
        <v>173</v>
      </c>
      <c r="D171" s="58">
        <v>5817090.6299999999</v>
      </c>
      <c r="E171" s="58"/>
      <c r="F171" s="58"/>
      <c r="G171" s="58"/>
      <c r="H171" s="58"/>
      <c r="I171" s="58"/>
      <c r="J171" s="58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124"/>
      <c r="DP171" s="124"/>
      <c r="DQ171" s="124"/>
      <c r="DR171" s="124"/>
      <c r="DS171" s="124"/>
      <c r="DT171" s="124"/>
      <c r="DU171" s="124"/>
      <c r="DV171" s="124"/>
      <c r="DW171" s="124"/>
      <c r="DX171" s="124"/>
      <c r="DY171" s="124"/>
      <c r="DZ171" s="124"/>
      <c r="EA171" s="124"/>
      <c r="EB171" s="124"/>
      <c r="EC171" s="124"/>
      <c r="ED171" s="124"/>
      <c r="EE171" s="124"/>
      <c r="EF171" s="124"/>
      <c r="EG171" s="124"/>
      <c r="EH171" s="124"/>
      <c r="EI171" s="124"/>
      <c r="EJ171" s="124"/>
      <c r="EK171" s="124"/>
      <c r="EL171" s="124"/>
      <c r="EM171" s="124"/>
      <c r="EN171" s="124"/>
      <c r="EO171" s="124"/>
      <c r="EP171" s="124"/>
      <c r="EQ171" s="124"/>
      <c r="ER171" s="124"/>
      <c r="ES171" s="124"/>
      <c r="ET171" s="124"/>
      <c r="EU171" s="124"/>
      <c r="EV171" s="124"/>
      <c r="EW171" s="124"/>
      <c r="EX171" s="124"/>
      <c r="EY171" s="124"/>
      <c r="EZ171" s="124"/>
      <c r="FA171" s="124"/>
      <c r="FB171" s="124"/>
      <c r="FC171" s="124"/>
      <c r="FD171" s="124"/>
      <c r="FE171" s="124"/>
      <c r="FF171" s="124"/>
      <c r="FG171" s="124"/>
      <c r="FH171" s="124"/>
      <c r="FI171" s="124"/>
      <c r="FJ171" s="124"/>
      <c r="FK171" s="124"/>
      <c r="FL171" s="124"/>
      <c r="FM171" s="124"/>
      <c r="FN171" s="124"/>
      <c r="FO171" s="124"/>
      <c r="FP171" s="124"/>
      <c r="FQ171" s="124"/>
      <c r="FR171" s="124"/>
      <c r="FS171" s="124"/>
      <c r="FT171" s="124"/>
      <c r="FU171" s="124"/>
      <c r="FV171" s="124"/>
      <c r="FW171" s="124"/>
      <c r="FX171" s="124"/>
      <c r="FY171" s="124"/>
      <c r="FZ171" s="124"/>
      <c r="GA171" s="124"/>
      <c r="GB171" s="124"/>
      <c r="GC171" s="124"/>
      <c r="GD171" s="124"/>
      <c r="GE171" s="124"/>
      <c r="GF171" s="124"/>
      <c r="GG171" s="124"/>
      <c r="GH171" s="124"/>
      <c r="GI171" s="124"/>
      <c r="GJ171" s="124"/>
      <c r="GK171" s="124"/>
      <c r="GL171" s="124"/>
      <c r="GM171" s="124"/>
      <c r="GN171" s="124"/>
      <c r="GO171" s="124"/>
      <c r="GP171" s="124"/>
      <c r="GQ171" s="124"/>
      <c r="GR171" s="124"/>
      <c r="GS171" s="124"/>
      <c r="GT171" s="124"/>
      <c r="GU171" s="124"/>
      <c r="GV171" s="124"/>
      <c r="GW171" s="124"/>
      <c r="GX171" s="124"/>
      <c r="GY171" s="124"/>
      <c r="GZ171" s="124"/>
      <c r="HA171" s="124"/>
      <c r="HB171" s="124"/>
      <c r="HC171" s="124"/>
      <c r="HD171" s="124"/>
      <c r="HE171" s="124"/>
      <c r="HF171" s="124"/>
      <c r="HG171" s="124"/>
      <c r="HH171" s="124"/>
      <c r="HI171" s="124"/>
      <c r="HJ171" s="124"/>
      <c r="HK171" s="124"/>
    </row>
    <row r="172" spans="1:236" s="122" customFormat="1" hidden="1">
      <c r="A172" s="93" t="s">
        <v>1848</v>
      </c>
      <c r="B172" s="111" t="s">
        <v>1849</v>
      </c>
      <c r="C172" s="123" t="s">
        <v>173</v>
      </c>
      <c r="D172" s="58">
        <v>33584.93</v>
      </c>
      <c r="E172" s="58"/>
      <c r="F172" s="58"/>
      <c r="G172" s="58"/>
      <c r="H172" s="58"/>
      <c r="I172" s="58"/>
      <c r="J172" s="58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  <c r="DX172" s="124"/>
      <c r="DY172" s="124"/>
      <c r="DZ172" s="124"/>
      <c r="EA172" s="124"/>
      <c r="EB172" s="124"/>
      <c r="EC172" s="124"/>
      <c r="ED172" s="124"/>
      <c r="EE172" s="124"/>
      <c r="EF172" s="124"/>
      <c r="EG172" s="124"/>
      <c r="EH172" s="124"/>
      <c r="EI172" s="124"/>
      <c r="EJ172" s="124"/>
      <c r="EK172" s="124"/>
      <c r="EL172" s="124"/>
      <c r="EM172" s="124"/>
      <c r="EN172" s="124"/>
      <c r="EO172" s="124"/>
      <c r="EP172" s="124"/>
      <c r="EQ172" s="124"/>
      <c r="ER172" s="124"/>
      <c r="ES172" s="124"/>
      <c r="ET172" s="124"/>
      <c r="EU172" s="124"/>
      <c r="EV172" s="124"/>
      <c r="EW172" s="124"/>
      <c r="EX172" s="124"/>
      <c r="EY172" s="124"/>
      <c r="EZ172" s="124"/>
      <c r="FA172" s="124"/>
      <c r="FB172" s="124"/>
      <c r="FC172" s="124"/>
      <c r="FD172" s="124"/>
      <c r="FE172" s="124"/>
      <c r="FF172" s="124"/>
      <c r="FG172" s="124"/>
      <c r="FH172" s="124"/>
      <c r="FI172" s="124"/>
      <c r="FJ172" s="124"/>
      <c r="FK172" s="124"/>
      <c r="FL172" s="124"/>
      <c r="FM172" s="124"/>
      <c r="FN172" s="124"/>
      <c r="FO172" s="124"/>
      <c r="FP172" s="124"/>
      <c r="FQ172" s="124"/>
      <c r="FR172" s="124"/>
      <c r="FS172" s="124"/>
      <c r="FT172" s="124"/>
      <c r="FU172" s="124"/>
      <c r="FV172" s="124"/>
      <c r="FW172" s="124"/>
      <c r="FX172" s="124"/>
      <c r="FY172" s="124"/>
      <c r="FZ172" s="124"/>
      <c r="GA172" s="124"/>
      <c r="GB172" s="124"/>
      <c r="GC172" s="124"/>
      <c r="GD172" s="124"/>
      <c r="GE172" s="124"/>
      <c r="GF172" s="124"/>
      <c r="GG172" s="124"/>
      <c r="GH172" s="124"/>
      <c r="GI172" s="124"/>
      <c r="GJ172" s="124"/>
      <c r="GK172" s="124"/>
      <c r="GL172" s="124"/>
      <c r="GM172" s="124"/>
      <c r="GN172" s="124"/>
      <c r="GO172" s="124"/>
      <c r="GP172" s="124"/>
      <c r="GQ172" s="124"/>
      <c r="GR172" s="124"/>
      <c r="GS172" s="124"/>
      <c r="GT172" s="124"/>
      <c r="GU172" s="124"/>
      <c r="GV172" s="124"/>
      <c r="GW172" s="124"/>
      <c r="GX172" s="124"/>
      <c r="GY172" s="124"/>
      <c r="GZ172" s="124"/>
      <c r="HA172" s="124"/>
      <c r="HB172" s="124"/>
      <c r="HC172" s="124"/>
      <c r="HD172" s="124"/>
      <c r="HE172" s="124"/>
      <c r="HF172" s="124"/>
      <c r="HG172" s="124"/>
      <c r="HH172" s="124"/>
      <c r="HI172" s="124"/>
      <c r="HJ172" s="124"/>
      <c r="HK172" s="124"/>
    </row>
    <row r="173" spans="1:236" s="122" customFormat="1" ht="18" hidden="1">
      <c r="A173" s="93" t="s">
        <v>1850</v>
      </c>
      <c r="B173" s="111" t="s">
        <v>180</v>
      </c>
      <c r="C173" s="123" t="s">
        <v>173</v>
      </c>
      <c r="D173" s="58">
        <v>111111.14</v>
      </c>
      <c r="E173" s="58"/>
      <c r="F173" s="58"/>
      <c r="G173" s="58"/>
      <c r="H173" s="58"/>
      <c r="I173" s="58"/>
      <c r="J173" s="58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4"/>
      <c r="DW173" s="124"/>
      <c r="DX173" s="124"/>
      <c r="DY173" s="124"/>
      <c r="DZ173" s="124"/>
      <c r="EA173" s="124"/>
      <c r="EB173" s="124"/>
      <c r="EC173" s="124"/>
      <c r="ED173" s="124"/>
      <c r="EE173" s="124"/>
      <c r="EF173" s="124"/>
      <c r="EG173" s="124"/>
      <c r="EH173" s="124"/>
      <c r="EI173" s="124"/>
      <c r="EJ173" s="124"/>
      <c r="EK173" s="124"/>
      <c r="EL173" s="124"/>
      <c r="EM173" s="124"/>
      <c r="EN173" s="124"/>
      <c r="EO173" s="124"/>
      <c r="EP173" s="124"/>
      <c r="EQ173" s="124"/>
      <c r="ER173" s="124"/>
      <c r="ES173" s="124"/>
      <c r="ET173" s="124"/>
      <c r="EU173" s="124"/>
      <c r="EV173" s="124"/>
      <c r="EW173" s="124"/>
      <c r="EX173" s="124"/>
      <c r="EY173" s="124"/>
      <c r="EZ173" s="124"/>
      <c r="FA173" s="124"/>
      <c r="FB173" s="124"/>
      <c r="FC173" s="124"/>
      <c r="FD173" s="124"/>
      <c r="FE173" s="124"/>
      <c r="FF173" s="124"/>
      <c r="FG173" s="124"/>
      <c r="FH173" s="124"/>
      <c r="FI173" s="124"/>
      <c r="FJ173" s="124"/>
      <c r="FK173" s="124"/>
      <c r="FL173" s="124"/>
      <c r="FM173" s="124"/>
      <c r="FN173" s="124"/>
      <c r="FO173" s="124"/>
      <c r="FP173" s="124"/>
      <c r="FQ173" s="124"/>
      <c r="FR173" s="124"/>
      <c r="FS173" s="124"/>
      <c r="FT173" s="124"/>
      <c r="FU173" s="124"/>
      <c r="FV173" s="124"/>
      <c r="FW173" s="124"/>
      <c r="FX173" s="124"/>
      <c r="FY173" s="124"/>
      <c r="FZ173" s="124"/>
      <c r="GA173" s="124"/>
      <c r="GB173" s="124"/>
      <c r="GC173" s="124"/>
      <c r="GD173" s="124"/>
      <c r="GE173" s="124"/>
      <c r="GF173" s="124"/>
      <c r="GG173" s="124"/>
      <c r="GH173" s="124"/>
      <c r="GI173" s="124"/>
      <c r="GJ173" s="124"/>
      <c r="GK173" s="124"/>
      <c r="GL173" s="124"/>
      <c r="GM173" s="124"/>
      <c r="GN173" s="124"/>
      <c r="GO173" s="124"/>
      <c r="GP173" s="124"/>
      <c r="GQ173" s="124"/>
      <c r="GR173" s="124"/>
      <c r="GS173" s="124"/>
      <c r="GT173" s="124"/>
      <c r="GU173" s="124"/>
      <c r="GV173" s="124"/>
      <c r="GW173" s="124"/>
      <c r="GX173" s="124"/>
      <c r="GY173" s="124"/>
      <c r="GZ173" s="124"/>
      <c r="HA173" s="124"/>
      <c r="HB173" s="124"/>
      <c r="HC173" s="124"/>
      <c r="HD173" s="124"/>
      <c r="HE173" s="124"/>
      <c r="HF173" s="124"/>
      <c r="HG173" s="124"/>
      <c r="HH173" s="124"/>
      <c r="HI173" s="124"/>
      <c r="HJ173" s="124"/>
      <c r="HK173" s="124"/>
    </row>
    <row r="174" spans="1:236" s="122" customFormat="1" ht="18" hidden="1">
      <c r="A174" s="93" t="s">
        <v>1851</v>
      </c>
      <c r="B174" s="111" t="s">
        <v>1852</v>
      </c>
      <c r="C174" s="123" t="s">
        <v>173</v>
      </c>
      <c r="D174" s="58">
        <v>5797409.9500000002</v>
      </c>
      <c r="E174" s="58"/>
      <c r="F174" s="58"/>
      <c r="G174" s="58"/>
      <c r="H174" s="58"/>
      <c r="I174" s="58"/>
      <c r="J174" s="58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  <c r="ET174" s="124"/>
      <c r="EU174" s="124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4"/>
      <c r="FF174" s="124"/>
      <c r="FG174" s="124"/>
      <c r="FH174" s="124"/>
      <c r="FI174" s="124"/>
      <c r="FJ174" s="124"/>
      <c r="FK174" s="124"/>
      <c r="FL174" s="124"/>
      <c r="FM174" s="124"/>
      <c r="FN174" s="124"/>
      <c r="FO174" s="124"/>
      <c r="FP174" s="124"/>
      <c r="FQ174" s="124"/>
      <c r="FR174" s="124"/>
      <c r="FS174" s="124"/>
      <c r="FT174" s="124"/>
      <c r="FU174" s="124"/>
      <c r="FV174" s="124"/>
      <c r="FW174" s="124"/>
      <c r="FX174" s="124"/>
      <c r="FY174" s="124"/>
      <c r="FZ174" s="124"/>
      <c r="GA174" s="124"/>
      <c r="GB174" s="124"/>
      <c r="GC174" s="124"/>
      <c r="GD174" s="124"/>
      <c r="GE174" s="124"/>
      <c r="GF174" s="124"/>
      <c r="GG174" s="124"/>
      <c r="GH174" s="124"/>
      <c r="GI174" s="124"/>
      <c r="GJ174" s="124"/>
      <c r="GK174" s="124"/>
      <c r="GL174" s="124"/>
      <c r="GM174" s="124"/>
      <c r="GN174" s="124"/>
      <c r="GO174" s="124"/>
      <c r="GP174" s="124"/>
      <c r="GQ174" s="124"/>
      <c r="GR174" s="124"/>
      <c r="GS174" s="124"/>
      <c r="GT174" s="124"/>
      <c r="GU174" s="124"/>
      <c r="GV174" s="124"/>
      <c r="GW174" s="124"/>
      <c r="GX174" s="124"/>
      <c r="GY174" s="124"/>
      <c r="GZ174" s="124"/>
      <c r="HA174" s="124"/>
      <c r="HB174" s="124"/>
      <c r="HC174" s="124"/>
      <c r="HD174" s="124"/>
      <c r="HE174" s="124"/>
      <c r="HF174" s="124"/>
      <c r="HG174" s="124"/>
      <c r="HH174" s="124"/>
      <c r="HI174" s="124"/>
      <c r="HJ174" s="124"/>
      <c r="HK174" s="124"/>
    </row>
    <row r="175" spans="1:236" s="122" customFormat="1" ht="18" hidden="1">
      <c r="A175" s="93" t="s">
        <v>1853</v>
      </c>
      <c r="B175" s="111" t="s">
        <v>1854</v>
      </c>
      <c r="C175" s="123" t="s">
        <v>173</v>
      </c>
      <c r="D175" s="58">
        <v>773493.62</v>
      </c>
      <c r="E175" s="58"/>
      <c r="F175" s="58"/>
      <c r="G175" s="58"/>
      <c r="H175" s="58"/>
      <c r="I175" s="58"/>
      <c r="J175" s="58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/>
      <c r="DY175" s="124"/>
      <c r="DZ175" s="124"/>
      <c r="EA175" s="124"/>
      <c r="EB175" s="124"/>
      <c r="EC175" s="124"/>
      <c r="ED175" s="124"/>
      <c r="EE175" s="124"/>
      <c r="EF175" s="124"/>
      <c r="EG175" s="124"/>
      <c r="EH175" s="124"/>
      <c r="EI175" s="124"/>
      <c r="EJ175" s="124"/>
      <c r="EK175" s="124"/>
      <c r="EL175" s="124"/>
      <c r="EM175" s="124"/>
      <c r="EN175" s="124"/>
      <c r="EO175" s="124"/>
      <c r="EP175" s="124"/>
      <c r="EQ175" s="124"/>
      <c r="ER175" s="124"/>
      <c r="ES175" s="124"/>
      <c r="ET175" s="124"/>
      <c r="EU175" s="124"/>
      <c r="EV175" s="124"/>
      <c r="EW175" s="124"/>
      <c r="EX175" s="124"/>
      <c r="EY175" s="124"/>
      <c r="EZ175" s="124"/>
      <c r="FA175" s="124"/>
      <c r="FB175" s="124"/>
      <c r="FC175" s="124"/>
      <c r="FD175" s="124"/>
      <c r="FE175" s="124"/>
      <c r="FF175" s="124"/>
      <c r="FG175" s="124"/>
      <c r="FH175" s="124"/>
      <c r="FI175" s="124"/>
      <c r="FJ175" s="124"/>
      <c r="FK175" s="124"/>
      <c r="FL175" s="124"/>
      <c r="FM175" s="124"/>
      <c r="FN175" s="124"/>
      <c r="FO175" s="124"/>
      <c r="FP175" s="124"/>
      <c r="FQ175" s="124"/>
      <c r="FR175" s="124"/>
      <c r="FS175" s="124"/>
      <c r="FT175" s="124"/>
      <c r="FU175" s="124"/>
      <c r="FV175" s="124"/>
      <c r="FW175" s="124"/>
      <c r="FX175" s="124"/>
      <c r="FY175" s="124"/>
      <c r="FZ175" s="124"/>
      <c r="GA175" s="124"/>
      <c r="GB175" s="124"/>
      <c r="GC175" s="124"/>
      <c r="GD175" s="124"/>
      <c r="GE175" s="124"/>
      <c r="GF175" s="124"/>
      <c r="GG175" s="124"/>
      <c r="GH175" s="124"/>
      <c r="GI175" s="124"/>
      <c r="GJ175" s="124"/>
      <c r="GK175" s="124"/>
      <c r="GL175" s="124"/>
      <c r="GM175" s="124"/>
      <c r="GN175" s="124"/>
      <c r="GO175" s="124"/>
      <c r="GP175" s="124"/>
      <c r="GQ175" s="124"/>
      <c r="GR175" s="124"/>
      <c r="GS175" s="124"/>
      <c r="GT175" s="124"/>
      <c r="GU175" s="124"/>
      <c r="GV175" s="124"/>
      <c r="GW175" s="124"/>
      <c r="GX175" s="124"/>
      <c r="GY175" s="124"/>
      <c r="GZ175" s="124"/>
      <c r="HA175" s="124"/>
      <c r="HB175" s="124"/>
      <c r="HC175" s="124"/>
      <c r="HD175" s="124"/>
      <c r="HE175" s="124"/>
      <c r="HF175" s="124"/>
      <c r="HG175" s="124"/>
      <c r="HH175" s="124"/>
      <c r="HI175" s="124"/>
      <c r="HJ175" s="124"/>
      <c r="HK175" s="124"/>
    </row>
    <row r="176" spans="1:236" ht="18.75" customHeight="1">
      <c r="A176" s="95" t="s">
        <v>1855</v>
      </c>
      <c r="B176" s="110" t="s">
        <v>1856</v>
      </c>
      <c r="C176" s="123"/>
      <c r="D176" s="56">
        <f t="shared" ref="D176:I176" si="96">D177+D189</f>
        <v>22368242.100000001</v>
      </c>
      <c r="E176" s="56">
        <f t="shared" si="96"/>
        <v>23957102.740000002</v>
      </c>
      <c r="F176" s="56">
        <f t="shared" si="96"/>
        <v>24194728.250000004</v>
      </c>
      <c r="G176" s="56">
        <f t="shared" si="96"/>
        <v>31377000</v>
      </c>
      <c r="H176" s="56">
        <f>H177+H189</f>
        <v>32346000</v>
      </c>
      <c r="I176" s="56">
        <f t="shared" si="96"/>
        <v>33852000</v>
      </c>
      <c r="J176" s="56">
        <f t="shared" ref="J176" si="97">J177+J189</f>
        <v>35392000</v>
      </c>
    </row>
    <row r="177" spans="1:236" ht="18.75" customHeight="1">
      <c r="A177" s="95" t="s">
        <v>1857</v>
      </c>
      <c r="B177" s="110" t="s">
        <v>1858</v>
      </c>
      <c r="C177" s="123"/>
      <c r="D177" s="56">
        <f t="shared" ref="D177:I177" si="98">D178+D185+D187</f>
        <v>22340201.330000002</v>
      </c>
      <c r="E177" s="56">
        <f t="shared" si="98"/>
        <v>23902214.930000003</v>
      </c>
      <c r="F177" s="56">
        <f t="shared" si="98"/>
        <v>24152506.220000003</v>
      </c>
      <c r="G177" s="56">
        <f t="shared" si="98"/>
        <v>31343000</v>
      </c>
      <c r="H177" s="56">
        <f>H178+H185+H187</f>
        <v>32291000</v>
      </c>
      <c r="I177" s="56">
        <f t="shared" si="98"/>
        <v>33794000</v>
      </c>
      <c r="J177" s="56">
        <f t="shared" ref="J177" si="99">J178+J185+J187</f>
        <v>35331000</v>
      </c>
    </row>
    <row r="178" spans="1:236" ht="18.75" customHeight="1">
      <c r="A178" s="95" t="s">
        <v>1859</v>
      </c>
      <c r="B178" s="110" t="s">
        <v>1860</v>
      </c>
      <c r="C178" s="123"/>
      <c r="D178" s="56">
        <f t="shared" ref="D178:J178" si="100">D179</f>
        <v>19455503.430000003</v>
      </c>
      <c r="E178" s="56">
        <f t="shared" si="100"/>
        <v>20612592.380000003</v>
      </c>
      <c r="F178" s="56">
        <f t="shared" si="100"/>
        <v>20593415.990000002</v>
      </c>
      <c r="G178" s="56">
        <f t="shared" si="100"/>
        <v>26841000</v>
      </c>
      <c r="H178" s="56">
        <f t="shared" si="100"/>
        <v>27695000</v>
      </c>
      <c r="I178" s="56">
        <f t="shared" si="100"/>
        <v>29043000</v>
      </c>
      <c r="J178" s="56">
        <f t="shared" si="100"/>
        <v>30426000</v>
      </c>
    </row>
    <row r="179" spans="1:236" ht="18.75" customHeight="1">
      <c r="A179" s="95" t="s">
        <v>1861</v>
      </c>
      <c r="B179" s="110" t="s">
        <v>1862</v>
      </c>
      <c r="C179" s="123"/>
      <c r="D179" s="56">
        <f t="shared" ref="D179:I179" si="101">SUM(D180:D184)</f>
        <v>19455503.430000003</v>
      </c>
      <c r="E179" s="56">
        <f t="shared" si="101"/>
        <v>20612592.380000003</v>
      </c>
      <c r="F179" s="56">
        <f t="shared" si="101"/>
        <v>20593415.990000002</v>
      </c>
      <c r="G179" s="56">
        <f t="shared" si="101"/>
        <v>26841000</v>
      </c>
      <c r="H179" s="56">
        <f t="shared" si="101"/>
        <v>27695000</v>
      </c>
      <c r="I179" s="56">
        <f t="shared" si="101"/>
        <v>29043000</v>
      </c>
      <c r="J179" s="56">
        <f t="shared" ref="J179" si="102">SUM(J180:J184)</f>
        <v>30426000</v>
      </c>
    </row>
    <row r="180" spans="1:236" s="139" customFormat="1" ht="15.75" customHeight="1">
      <c r="A180" s="93" t="s">
        <v>1863</v>
      </c>
      <c r="B180" s="111" t="s">
        <v>198</v>
      </c>
      <c r="C180" s="123" t="s">
        <v>173</v>
      </c>
      <c r="D180" s="58">
        <v>360242.03</v>
      </c>
      <c r="E180" s="58">
        <v>390859.86</v>
      </c>
      <c r="F180" s="58">
        <v>400805.89</v>
      </c>
      <c r="G180" s="58">
        <v>579000</v>
      </c>
      <c r="H180" s="58">
        <v>540000</v>
      </c>
      <c r="I180" s="58">
        <v>565000</v>
      </c>
      <c r="J180" s="58">
        <v>593000</v>
      </c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2"/>
      <c r="HI180" s="142"/>
      <c r="HJ180" s="142"/>
      <c r="HK180" s="142"/>
    </row>
    <row r="181" spans="1:236" s="139" customFormat="1" ht="15.75" customHeight="1">
      <c r="A181" s="93" t="s">
        <v>1864</v>
      </c>
      <c r="B181" s="111" t="s">
        <v>200</v>
      </c>
      <c r="C181" s="123" t="s">
        <v>173</v>
      </c>
      <c r="D181" s="58">
        <v>18620037.850000001</v>
      </c>
      <c r="E181" s="58">
        <v>19718249.370000001</v>
      </c>
      <c r="F181" s="58">
        <v>20061833.93</v>
      </c>
      <c r="G181" s="58">
        <v>26100000</v>
      </c>
      <c r="H181" s="58">
        <v>26791000</v>
      </c>
      <c r="I181" s="58">
        <v>28096000</v>
      </c>
      <c r="J181" s="58">
        <v>29432000</v>
      </c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2"/>
      <c r="DI181" s="142"/>
      <c r="DJ181" s="142"/>
      <c r="DK181" s="142"/>
      <c r="DL181" s="142"/>
      <c r="DM181" s="142"/>
      <c r="DN181" s="142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  <c r="GN181" s="142"/>
      <c r="GO181" s="142"/>
      <c r="GP181" s="142"/>
      <c r="GQ181" s="142"/>
      <c r="GR181" s="142"/>
      <c r="GS181" s="142"/>
      <c r="GT181" s="142"/>
      <c r="GU181" s="142"/>
      <c r="GV181" s="142"/>
      <c r="GW181" s="142"/>
      <c r="GX181" s="142"/>
      <c r="GY181" s="142"/>
      <c r="GZ181" s="142"/>
      <c r="HA181" s="142"/>
      <c r="HB181" s="142"/>
      <c r="HC181" s="142"/>
      <c r="HD181" s="142"/>
      <c r="HE181" s="142"/>
      <c r="HF181" s="142"/>
      <c r="HG181" s="142"/>
      <c r="HH181" s="142"/>
      <c r="HI181" s="142"/>
      <c r="HJ181" s="142"/>
      <c r="HK181" s="142"/>
    </row>
    <row r="182" spans="1:236" s="139" customFormat="1" ht="15.75" customHeight="1">
      <c r="A182" s="93" t="s">
        <v>1865</v>
      </c>
      <c r="B182" s="111" t="s">
        <v>1539</v>
      </c>
      <c r="C182" s="123" t="s">
        <v>173</v>
      </c>
      <c r="D182" s="58">
        <v>73500.42</v>
      </c>
      <c r="E182" s="58">
        <v>84116.52</v>
      </c>
      <c r="F182" s="58">
        <v>65296.03</v>
      </c>
      <c r="G182" s="58">
        <v>92000</v>
      </c>
      <c r="H182" s="58">
        <v>79000</v>
      </c>
      <c r="I182" s="58">
        <v>83000</v>
      </c>
      <c r="J182" s="58">
        <v>87000</v>
      </c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2"/>
      <c r="DI182" s="142"/>
      <c r="DJ182" s="142"/>
      <c r="DK182" s="142"/>
      <c r="DL182" s="142"/>
      <c r="DM182" s="142"/>
      <c r="DN182" s="142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  <c r="GN182" s="142"/>
      <c r="GO182" s="142"/>
      <c r="GP182" s="142"/>
      <c r="GQ182" s="142"/>
      <c r="GR182" s="142"/>
      <c r="GS182" s="142"/>
      <c r="GT182" s="142"/>
      <c r="GU182" s="142"/>
      <c r="GV182" s="142"/>
      <c r="GW182" s="142"/>
      <c r="GX182" s="142"/>
      <c r="GY182" s="142"/>
      <c r="GZ182" s="142"/>
      <c r="HA182" s="142"/>
      <c r="HB182" s="142"/>
      <c r="HC182" s="142"/>
      <c r="HD182" s="142"/>
      <c r="HE182" s="142"/>
      <c r="HF182" s="142"/>
      <c r="HG182" s="142"/>
      <c r="HH182" s="142"/>
      <c r="HI182" s="142"/>
      <c r="HJ182" s="142"/>
      <c r="HK182" s="142"/>
    </row>
    <row r="183" spans="1:236" s="139" customFormat="1" ht="15.75" customHeight="1">
      <c r="A183" s="93" t="s">
        <v>1866</v>
      </c>
      <c r="B183" s="111" t="s">
        <v>204</v>
      </c>
      <c r="C183" s="123" t="s">
        <v>173</v>
      </c>
      <c r="D183" s="58">
        <v>384587.14</v>
      </c>
      <c r="E183" s="58">
        <v>385823.94</v>
      </c>
      <c r="F183" s="58">
        <v>45291.72</v>
      </c>
      <c r="G183" s="58">
        <v>49000</v>
      </c>
      <c r="H183" s="58">
        <v>250000</v>
      </c>
      <c r="I183" s="58">
        <v>262000</v>
      </c>
      <c r="J183" s="58">
        <v>275000</v>
      </c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2"/>
      <c r="GV183" s="142"/>
      <c r="GW183" s="142"/>
      <c r="GX183" s="142"/>
      <c r="GY183" s="142"/>
      <c r="GZ183" s="142"/>
      <c r="HA183" s="142"/>
      <c r="HB183" s="142"/>
      <c r="HC183" s="142"/>
      <c r="HD183" s="142"/>
      <c r="HE183" s="142"/>
      <c r="HF183" s="142"/>
      <c r="HG183" s="142"/>
      <c r="HH183" s="142"/>
      <c r="HI183" s="142"/>
      <c r="HJ183" s="142"/>
      <c r="HK183" s="142"/>
    </row>
    <row r="184" spans="1:236" s="139" customFormat="1" ht="15.75" customHeight="1">
      <c r="A184" s="93" t="s">
        <v>1867</v>
      </c>
      <c r="B184" s="111" t="s">
        <v>206</v>
      </c>
      <c r="C184" s="123" t="s">
        <v>173</v>
      </c>
      <c r="D184" s="58">
        <v>17135.990000000002</v>
      </c>
      <c r="E184" s="58">
        <v>33542.69</v>
      </c>
      <c r="F184" s="58">
        <v>20188.419999999998</v>
      </c>
      <c r="G184" s="58">
        <v>21000</v>
      </c>
      <c r="H184" s="58">
        <v>35000</v>
      </c>
      <c r="I184" s="58">
        <v>37000</v>
      </c>
      <c r="J184" s="58">
        <v>39000</v>
      </c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142"/>
    </row>
    <row r="185" spans="1:236" s="121" customFormat="1" ht="14.25" customHeight="1">
      <c r="A185" s="95" t="s">
        <v>1876</v>
      </c>
      <c r="B185" s="110" t="s">
        <v>3164</v>
      </c>
      <c r="C185" s="123"/>
      <c r="D185" s="56">
        <f t="shared" ref="D185:J185" si="103">D186</f>
        <v>2836291.56</v>
      </c>
      <c r="E185" s="56">
        <f t="shared" si="103"/>
        <v>3227912.86</v>
      </c>
      <c r="F185" s="56">
        <f t="shared" si="103"/>
        <v>3481498.13</v>
      </c>
      <c r="G185" s="56">
        <f t="shared" si="103"/>
        <v>4400000</v>
      </c>
      <c r="H185" s="56">
        <f t="shared" si="103"/>
        <v>4471000</v>
      </c>
      <c r="I185" s="56">
        <f t="shared" si="103"/>
        <v>4622000</v>
      </c>
      <c r="J185" s="56">
        <f t="shared" si="103"/>
        <v>4772000</v>
      </c>
      <c r="HL185" s="122"/>
      <c r="HM185" s="122"/>
      <c r="HN185" s="122"/>
      <c r="HO185" s="122"/>
      <c r="HP185" s="122"/>
      <c r="HQ185" s="122"/>
      <c r="HR185" s="122"/>
      <c r="HS185" s="122"/>
      <c r="HT185" s="122"/>
      <c r="HU185" s="122"/>
      <c r="HV185" s="122"/>
      <c r="HW185" s="122"/>
      <c r="HX185" s="122"/>
      <c r="HY185" s="122"/>
      <c r="HZ185" s="122"/>
      <c r="IA185" s="122"/>
      <c r="IB185" s="122"/>
    </row>
    <row r="186" spans="1:236" s="121" customFormat="1" ht="14.25" customHeight="1">
      <c r="A186" s="95" t="s">
        <v>1877</v>
      </c>
      <c r="B186" s="110" t="s">
        <v>1878</v>
      </c>
      <c r="C186" s="123" t="s">
        <v>173</v>
      </c>
      <c r="D186" s="58">
        <v>2836291.56</v>
      </c>
      <c r="E186" s="58">
        <v>3227912.86</v>
      </c>
      <c r="F186" s="58">
        <v>3481498.13</v>
      </c>
      <c r="G186" s="58">
        <v>4400000</v>
      </c>
      <c r="H186" s="58">
        <v>4471000</v>
      </c>
      <c r="I186" s="58">
        <v>4622000</v>
      </c>
      <c r="J186" s="58">
        <v>4772000</v>
      </c>
      <c r="HL186" s="122"/>
      <c r="HM186" s="122"/>
      <c r="HN186" s="122"/>
      <c r="HO186" s="122"/>
      <c r="HP186" s="122"/>
      <c r="HQ186" s="122"/>
      <c r="HR186" s="122"/>
      <c r="HS186" s="122"/>
      <c r="HT186" s="122"/>
      <c r="HU186" s="122"/>
      <c r="HV186" s="122"/>
      <c r="HW186" s="122"/>
      <c r="HX186" s="122"/>
      <c r="HY186" s="122"/>
      <c r="HZ186" s="122"/>
      <c r="IA186" s="122"/>
      <c r="IB186" s="122"/>
    </row>
    <row r="187" spans="1:236" s="121" customFormat="1" ht="14.25" customHeight="1">
      <c r="A187" s="95" t="s">
        <v>1868</v>
      </c>
      <c r="B187" s="110" t="s">
        <v>1869</v>
      </c>
      <c r="C187" s="123"/>
      <c r="D187" s="56">
        <f t="shared" ref="D187:J187" si="104">D188</f>
        <v>48406.34</v>
      </c>
      <c r="E187" s="56">
        <f t="shared" si="104"/>
        <v>61709.69</v>
      </c>
      <c r="F187" s="56">
        <f t="shared" si="104"/>
        <v>77592.100000000006</v>
      </c>
      <c r="G187" s="56">
        <f t="shared" si="104"/>
        <v>102000</v>
      </c>
      <c r="H187" s="56">
        <f t="shared" si="104"/>
        <v>125000</v>
      </c>
      <c r="I187" s="56">
        <f t="shared" si="104"/>
        <v>129000</v>
      </c>
      <c r="J187" s="56">
        <f t="shared" si="104"/>
        <v>133000</v>
      </c>
      <c r="HL187" s="122"/>
      <c r="HM187" s="122"/>
      <c r="HN187" s="122"/>
      <c r="HO187" s="122"/>
      <c r="HP187" s="122"/>
      <c r="HQ187" s="122"/>
      <c r="HR187" s="122"/>
      <c r="HS187" s="122"/>
      <c r="HT187" s="122"/>
      <c r="HU187" s="122"/>
      <c r="HV187" s="122"/>
      <c r="HW187" s="122"/>
      <c r="HX187" s="122"/>
      <c r="HY187" s="122"/>
      <c r="HZ187" s="122"/>
      <c r="IA187" s="122"/>
      <c r="IB187" s="122"/>
    </row>
    <row r="188" spans="1:236" s="121" customFormat="1" ht="14.25" customHeight="1">
      <c r="A188" s="95" t="s">
        <v>1870</v>
      </c>
      <c r="B188" s="110" t="s">
        <v>1871</v>
      </c>
      <c r="C188" s="123" t="s">
        <v>173</v>
      </c>
      <c r="D188" s="58">
        <v>48406.34</v>
      </c>
      <c r="E188" s="58">
        <v>61709.69</v>
      </c>
      <c r="F188" s="58">
        <v>77592.100000000006</v>
      </c>
      <c r="G188" s="58">
        <v>102000</v>
      </c>
      <c r="H188" s="58">
        <v>125000</v>
      </c>
      <c r="I188" s="58">
        <v>129000</v>
      </c>
      <c r="J188" s="58">
        <v>133000</v>
      </c>
      <c r="HL188" s="122"/>
      <c r="HM188" s="122"/>
      <c r="HN188" s="122"/>
      <c r="HO188" s="122"/>
      <c r="HP188" s="122"/>
      <c r="HQ188" s="122"/>
      <c r="HR188" s="122"/>
      <c r="HS188" s="122"/>
      <c r="HT188" s="122"/>
      <c r="HU188" s="122"/>
      <c r="HV188" s="122"/>
      <c r="HW188" s="122"/>
      <c r="HX188" s="122"/>
      <c r="HY188" s="122"/>
      <c r="HZ188" s="122"/>
      <c r="IA188" s="122"/>
      <c r="IB188" s="122"/>
    </row>
    <row r="189" spans="1:236" s="20" customFormat="1" ht="19.5" customHeight="1">
      <c r="A189" s="95" t="s">
        <v>1872</v>
      </c>
      <c r="B189" s="110" t="s">
        <v>1873</v>
      </c>
      <c r="C189" s="123"/>
      <c r="D189" s="56">
        <f t="shared" ref="D189:J189" si="105">D190</f>
        <v>28040.77</v>
      </c>
      <c r="E189" s="56">
        <f t="shared" si="105"/>
        <v>54887.81</v>
      </c>
      <c r="F189" s="56">
        <f t="shared" si="105"/>
        <v>42222.03</v>
      </c>
      <c r="G189" s="56">
        <f t="shared" si="105"/>
        <v>34000</v>
      </c>
      <c r="H189" s="56">
        <f t="shared" si="105"/>
        <v>55000</v>
      </c>
      <c r="I189" s="56">
        <f t="shared" si="105"/>
        <v>58000</v>
      </c>
      <c r="J189" s="56">
        <f t="shared" si="105"/>
        <v>61000</v>
      </c>
      <c r="HL189" s="102"/>
      <c r="HM189" s="102"/>
      <c r="HN189" s="102"/>
      <c r="HO189" s="102"/>
      <c r="HP189" s="102"/>
      <c r="HQ189" s="102"/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</row>
    <row r="190" spans="1:236" s="20" customFormat="1" ht="18" customHeight="1">
      <c r="A190" s="95" t="s">
        <v>1874</v>
      </c>
      <c r="B190" s="110" t="s">
        <v>1875</v>
      </c>
      <c r="C190" s="123" t="s">
        <v>173</v>
      </c>
      <c r="D190" s="58">
        <v>28040.77</v>
      </c>
      <c r="E190" s="58">
        <v>54887.81</v>
      </c>
      <c r="F190" s="58">
        <v>42222.03</v>
      </c>
      <c r="G190" s="58">
        <v>34000</v>
      </c>
      <c r="H190" s="58">
        <v>55000</v>
      </c>
      <c r="I190" s="58">
        <v>58000</v>
      </c>
      <c r="J190" s="58">
        <v>61000</v>
      </c>
      <c r="HL190" s="102"/>
      <c r="HM190" s="102"/>
      <c r="HN190" s="102"/>
      <c r="HO190" s="102"/>
      <c r="HP190" s="102"/>
      <c r="HQ190" s="102"/>
      <c r="HR190" s="102"/>
      <c r="HS190" s="102"/>
      <c r="HT190" s="102"/>
      <c r="HU190" s="102"/>
      <c r="HV190" s="102"/>
      <c r="HW190" s="102"/>
      <c r="HX190" s="102"/>
      <c r="HY190" s="102"/>
      <c r="HZ190" s="102"/>
      <c r="IA190" s="102"/>
      <c r="IB190" s="102"/>
    </row>
    <row r="191" spans="1:236" s="122" customFormat="1" ht="18.75" customHeight="1">
      <c r="A191" s="95" t="s">
        <v>2982</v>
      </c>
      <c r="B191" s="110" t="s">
        <v>216</v>
      </c>
      <c r="C191" s="123"/>
      <c r="D191" s="56">
        <f t="shared" ref="D191:J192" si="106">D192</f>
        <v>0</v>
      </c>
      <c r="E191" s="56">
        <f t="shared" si="106"/>
        <v>12804454.030000001</v>
      </c>
      <c r="F191" s="56">
        <f t="shared" si="106"/>
        <v>14401998.300000001</v>
      </c>
      <c r="G191" s="56">
        <f t="shared" si="106"/>
        <v>14117000</v>
      </c>
      <c r="H191" s="56">
        <f t="shared" si="106"/>
        <v>15162000</v>
      </c>
      <c r="I191" s="56">
        <f t="shared" si="106"/>
        <v>15667000</v>
      </c>
      <c r="J191" s="56">
        <f t="shared" si="106"/>
        <v>16176000</v>
      </c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4"/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4"/>
      <c r="DW191" s="124"/>
      <c r="DX191" s="124"/>
      <c r="DY191" s="124"/>
      <c r="DZ191" s="124"/>
      <c r="EA191" s="124"/>
      <c r="EB191" s="124"/>
      <c r="EC191" s="124"/>
      <c r="ED191" s="124"/>
      <c r="EE191" s="124"/>
      <c r="EF191" s="124"/>
      <c r="EG191" s="124"/>
      <c r="EH191" s="124"/>
      <c r="EI191" s="124"/>
      <c r="EJ191" s="124"/>
      <c r="EK191" s="124"/>
      <c r="EL191" s="124"/>
      <c r="EM191" s="124"/>
      <c r="EN191" s="124"/>
      <c r="EO191" s="124"/>
      <c r="EP191" s="124"/>
      <c r="EQ191" s="124"/>
      <c r="ER191" s="124"/>
      <c r="ES191" s="124"/>
      <c r="ET191" s="124"/>
      <c r="EU191" s="124"/>
      <c r="EV191" s="124"/>
      <c r="EW191" s="124"/>
      <c r="EX191" s="124"/>
      <c r="EY191" s="124"/>
      <c r="EZ191" s="124"/>
      <c r="FA191" s="124"/>
      <c r="FB191" s="124"/>
      <c r="FC191" s="124"/>
      <c r="FD191" s="124"/>
      <c r="FE191" s="124"/>
      <c r="FF191" s="124"/>
      <c r="FG191" s="124"/>
      <c r="FH191" s="124"/>
      <c r="FI191" s="124"/>
      <c r="FJ191" s="124"/>
      <c r="FK191" s="124"/>
      <c r="FL191" s="124"/>
      <c r="FM191" s="124"/>
      <c r="FN191" s="124"/>
      <c r="FO191" s="124"/>
      <c r="FP191" s="124"/>
      <c r="FQ191" s="124"/>
      <c r="FR191" s="124"/>
      <c r="FS191" s="124"/>
      <c r="FT191" s="124"/>
      <c r="FU191" s="124"/>
      <c r="FV191" s="124"/>
      <c r="FW191" s="124"/>
      <c r="FX191" s="124"/>
      <c r="FY191" s="124"/>
      <c r="FZ191" s="124"/>
      <c r="GA191" s="124"/>
      <c r="GB191" s="124"/>
      <c r="GC191" s="124"/>
      <c r="GD191" s="124"/>
      <c r="GE191" s="124"/>
      <c r="GF191" s="124"/>
      <c r="GG191" s="124"/>
      <c r="GH191" s="124"/>
      <c r="GI191" s="124"/>
      <c r="GJ191" s="124"/>
      <c r="GK191" s="124"/>
      <c r="GL191" s="124"/>
      <c r="GM191" s="124"/>
      <c r="GN191" s="124"/>
      <c r="GO191" s="124"/>
      <c r="GP191" s="124"/>
      <c r="GQ191" s="124"/>
      <c r="GR191" s="124"/>
      <c r="GS191" s="124"/>
      <c r="GT191" s="124"/>
      <c r="GU191" s="124"/>
      <c r="GV191" s="124"/>
      <c r="GW191" s="124"/>
      <c r="GX191" s="124"/>
      <c r="GY191" s="124"/>
      <c r="GZ191" s="124"/>
      <c r="HA191" s="124"/>
      <c r="HB191" s="124"/>
      <c r="HC191" s="124"/>
      <c r="HD191" s="124"/>
      <c r="HE191" s="124"/>
      <c r="HF191" s="124"/>
      <c r="HG191" s="124"/>
      <c r="HH191" s="124"/>
      <c r="HI191" s="124"/>
      <c r="HJ191" s="124"/>
      <c r="HK191" s="124"/>
    </row>
    <row r="192" spans="1:236" s="121" customFormat="1" ht="16.5" customHeight="1">
      <c r="A192" s="95" t="s">
        <v>2983</v>
      </c>
      <c r="B192" s="110" t="s">
        <v>2984</v>
      </c>
      <c r="C192" s="123"/>
      <c r="D192" s="56">
        <f t="shared" si="106"/>
        <v>0</v>
      </c>
      <c r="E192" s="56">
        <f t="shared" si="106"/>
        <v>12804454.030000001</v>
      </c>
      <c r="F192" s="56">
        <f t="shared" si="106"/>
        <v>14401998.300000001</v>
      </c>
      <c r="G192" s="56">
        <f t="shared" si="106"/>
        <v>14117000</v>
      </c>
      <c r="H192" s="56">
        <f t="shared" si="106"/>
        <v>15162000</v>
      </c>
      <c r="I192" s="56">
        <f t="shared" si="106"/>
        <v>15667000</v>
      </c>
      <c r="J192" s="56">
        <f t="shared" si="106"/>
        <v>16176000</v>
      </c>
      <c r="HL192" s="122"/>
      <c r="HM192" s="122"/>
      <c r="HN192" s="122"/>
      <c r="HO192" s="122"/>
      <c r="HP192" s="122"/>
      <c r="HQ192" s="122"/>
      <c r="HR192" s="122"/>
      <c r="HS192" s="122"/>
      <c r="HT192" s="122"/>
      <c r="HU192" s="122"/>
      <c r="HV192" s="122"/>
      <c r="HW192" s="122"/>
      <c r="HX192" s="122"/>
      <c r="HY192" s="122"/>
      <c r="HZ192" s="122"/>
      <c r="IA192" s="122"/>
      <c r="IB192" s="122"/>
    </row>
    <row r="193" spans="1:236" s="121" customFormat="1" ht="16.5" customHeight="1">
      <c r="A193" s="95" t="s">
        <v>2985</v>
      </c>
      <c r="B193" s="110" t="s">
        <v>2984</v>
      </c>
      <c r="C193" s="123"/>
      <c r="D193" s="56">
        <f t="shared" ref="D193:I193" si="107">SUM(D196:D201)</f>
        <v>0</v>
      </c>
      <c r="E193" s="56">
        <f t="shared" si="107"/>
        <v>12804454.030000001</v>
      </c>
      <c r="F193" s="56">
        <f t="shared" si="107"/>
        <v>14401998.300000001</v>
      </c>
      <c r="G193" s="56">
        <f t="shared" si="107"/>
        <v>14117000</v>
      </c>
      <c r="H193" s="56">
        <f t="shared" si="107"/>
        <v>15162000</v>
      </c>
      <c r="I193" s="56">
        <f t="shared" si="107"/>
        <v>15667000</v>
      </c>
      <c r="J193" s="56">
        <f t="shared" ref="J193" si="108">SUM(J196:J201)</f>
        <v>16176000</v>
      </c>
      <c r="HL193" s="122"/>
      <c r="HM193" s="122"/>
      <c r="HN193" s="122"/>
      <c r="HO193" s="122"/>
      <c r="HP193" s="122"/>
      <c r="HQ193" s="122"/>
      <c r="HR193" s="122"/>
      <c r="HS193" s="122"/>
      <c r="HT193" s="122"/>
      <c r="HU193" s="122"/>
      <c r="HV193" s="122"/>
      <c r="HW193" s="122"/>
      <c r="HX193" s="122"/>
      <c r="HY193" s="122"/>
      <c r="HZ193" s="122"/>
      <c r="IA193" s="122"/>
      <c r="IB193" s="122"/>
    </row>
    <row r="194" spans="1:236" s="121" customFormat="1" ht="16.5" customHeight="1">
      <c r="A194" s="95" t="s">
        <v>2986</v>
      </c>
      <c r="B194" s="110" t="s">
        <v>2987</v>
      </c>
      <c r="C194" s="123"/>
      <c r="D194" s="56"/>
      <c r="E194" s="56">
        <f t="shared" ref="E194:J194" si="109">E195</f>
        <v>12804454.030000001</v>
      </c>
      <c r="F194" s="56">
        <f t="shared" si="109"/>
        <v>14401998.300000001</v>
      </c>
      <c r="G194" s="56">
        <f t="shared" si="109"/>
        <v>14117000</v>
      </c>
      <c r="H194" s="56">
        <f t="shared" si="109"/>
        <v>15162000</v>
      </c>
      <c r="I194" s="56">
        <f t="shared" si="109"/>
        <v>15667000</v>
      </c>
      <c r="J194" s="56">
        <f t="shared" si="109"/>
        <v>16176000</v>
      </c>
      <c r="HL194" s="122"/>
      <c r="HM194" s="122"/>
      <c r="HN194" s="122"/>
      <c r="HO194" s="122"/>
      <c r="HP194" s="122"/>
      <c r="HQ194" s="122"/>
      <c r="HR194" s="122"/>
      <c r="HS194" s="122"/>
      <c r="HT194" s="122"/>
      <c r="HU194" s="122"/>
      <c r="HV194" s="122"/>
      <c r="HW194" s="122"/>
      <c r="HX194" s="122"/>
      <c r="HY194" s="122"/>
      <c r="HZ194" s="122"/>
      <c r="IA194" s="122"/>
      <c r="IB194" s="122"/>
    </row>
    <row r="195" spans="1:236" s="121" customFormat="1" ht="16.5" customHeight="1">
      <c r="A195" s="95" t="s">
        <v>2988</v>
      </c>
      <c r="B195" s="110" t="s">
        <v>3056</v>
      </c>
      <c r="C195" s="123"/>
      <c r="D195" s="56">
        <f t="shared" ref="D195:I195" si="110">SUM(D196:D201)</f>
        <v>0</v>
      </c>
      <c r="E195" s="56">
        <f t="shared" si="110"/>
        <v>12804454.030000001</v>
      </c>
      <c r="F195" s="56">
        <f t="shared" si="110"/>
        <v>14401998.300000001</v>
      </c>
      <c r="G195" s="56">
        <f t="shared" si="110"/>
        <v>14117000</v>
      </c>
      <c r="H195" s="56">
        <f t="shared" si="110"/>
        <v>15162000</v>
      </c>
      <c r="I195" s="56">
        <f t="shared" si="110"/>
        <v>15667000</v>
      </c>
      <c r="J195" s="56">
        <f t="shared" ref="J195" si="111">SUM(J196:J201)</f>
        <v>16176000</v>
      </c>
      <c r="HL195" s="122"/>
      <c r="HM195" s="122"/>
      <c r="HN195" s="122"/>
      <c r="HO195" s="122"/>
      <c r="HP195" s="122"/>
      <c r="HQ195" s="122"/>
      <c r="HR195" s="122"/>
      <c r="HS195" s="122"/>
      <c r="HT195" s="122"/>
      <c r="HU195" s="122"/>
      <c r="HV195" s="122"/>
      <c r="HW195" s="122"/>
      <c r="HX195" s="122"/>
      <c r="HY195" s="122"/>
      <c r="HZ195" s="122"/>
      <c r="IA195" s="122"/>
      <c r="IB195" s="122"/>
    </row>
    <row r="196" spans="1:236" s="122" customFormat="1" ht="18">
      <c r="A196" s="93" t="s">
        <v>2989</v>
      </c>
      <c r="B196" s="111" t="s">
        <v>174</v>
      </c>
      <c r="C196" s="123" t="s">
        <v>173</v>
      </c>
      <c r="D196" s="58"/>
      <c r="E196" s="58">
        <v>12796.4</v>
      </c>
      <c r="F196" s="58">
        <v>71148.87</v>
      </c>
      <c r="G196" s="58">
        <v>72000</v>
      </c>
      <c r="H196" s="58">
        <v>80000</v>
      </c>
      <c r="I196" s="58">
        <v>83000</v>
      </c>
      <c r="J196" s="58">
        <v>86000</v>
      </c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  <c r="EG196" s="124"/>
      <c r="EH196" s="124"/>
      <c r="EI196" s="124"/>
      <c r="EJ196" s="124"/>
      <c r="EK196" s="124"/>
      <c r="EL196" s="124"/>
      <c r="EM196" s="124"/>
      <c r="EN196" s="124"/>
      <c r="EO196" s="124"/>
      <c r="EP196" s="124"/>
      <c r="EQ196" s="124"/>
      <c r="ER196" s="124"/>
      <c r="ES196" s="124"/>
      <c r="ET196" s="124"/>
      <c r="EU196" s="124"/>
      <c r="EV196" s="124"/>
      <c r="EW196" s="124"/>
      <c r="EX196" s="124"/>
      <c r="EY196" s="124"/>
      <c r="EZ196" s="124"/>
      <c r="FA196" s="124"/>
      <c r="FB196" s="124"/>
      <c r="FC196" s="124"/>
      <c r="FD196" s="124"/>
      <c r="FE196" s="124"/>
      <c r="FF196" s="124"/>
      <c r="FG196" s="124"/>
      <c r="FH196" s="124"/>
      <c r="FI196" s="124"/>
      <c r="FJ196" s="124"/>
      <c r="FK196" s="124"/>
      <c r="FL196" s="124"/>
      <c r="FM196" s="124"/>
      <c r="FN196" s="124"/>
      <c r="FO196" s="124"/>
      <c r="FP196" s="124"/>
      <c r="FQ196" s="124"/>
      <c r="FR196" s="124"/>
      <c r="FS196" s="124"/>
      <c r="FT196" s="124"/>
      <c r="FU196" s="124"/>
      <c r="FV196" s="124"/>
      <c r="FW196" s="124"/>
      <c r="FX196" s="124"/>
      <c r="FY196" s="124"/>
      <c r="FZ196" s="124"/>
      <c r="GA196" s="124"/>
      <c r="GB196" s="124"/>
      <c r="GC196" s="124"/>
      <c r="GD196" s="124"/>
      <c r="GE196" s="124"/>
      <c r="GF196" s="124"/>
      <c r="GG196" s="124"/>
      <c r="GH196" s="124"/>
      <c r="GI196" s="124"/>
      <c r="GJ196" s="124"/>
      <c r="GK196" s="124"/>
      <c r="GL196" s="124"/>
      <c r="GM196" s="124"/>
      <c r="GN196" s="124"/>
      <c r="GO196" s="124"/>
      <c r="GP196" s="124"/>
      <c r="GQ196" s="124"/>
      <c r="GR196" s="124"/>
      <c r="GS196" s="124"/>
      <c r="GT196" s="124"/>
      <c r="GU196" s="124"/>
      <c r="GV196" s="124"/>
      <c r="GW196" s="124"/>
      <c r="GX196" s="124"/>
      <c r="GY196" s="124"/>
      <c r="GZ196" s="124"/>
      <c r="HA196" s="124"/>
      <c r="HB196" s="124"/>
      <c r="HC196" s="124"/>
      <c r="HD196" s="124"/>
      <c r="HE196" s="124"/>
      <c r="HF196" s="124"/>
      <c r="HG196" s="124"/>
      <c r="HH196" s="124"/>
      <c r="HI196" s="124"/>
      <c r="HJ196" s="124"/>
      <c r="HK196" s="124"/>
    </row>
    <row r="197" spans="1:236" s="122" customFormat="1" ht="18">
      <c r="A197" s="93" t="s">
        <v>2990</v>
      </c>
      <c r="B197" s="111" t="s">
        <v>176</v>
      </c>
      <c r="C197" s="123" t="s">
        <v>173</v>
      </c>
      <c r="D197" s="58"/>
      <c r="E197" s="58">
        <v>5887630.6200000001</v>
      </c>
      <c r="F197" s="58">
        <v>6366622.6299999999</v>
      </c>
      <c r="G197" s="58">
        <v>6300000</v>
      </c>
      <c r="H197" s="58">
        <v>6500000</v>
      </c>
      <c r="I197" s="58">
        <v>6717000</v>
      </c>
      <c r="J197" s="58">
        <v>6935000</v>
      </c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  <c r="DE197" s="124"/>
      <c r="DF197" s="124"/>
      <c r="DG197" s="124"/>
      <c r="DH197" s="124"/>
      <c r="DI197" s="124"/>
      <c r="DJ197" s="124"/>
      <c r="DK197" s="124"/>
      <c r="DL197" s="124"/>
      <c r="DM197" s="124"/>
      <c r="DN197" s="124"/>
      <c r="DO197" s="124"/>
      <c r="DP197" s="124"/>
      <c r="DQ197" s="124"/>
      <c r="DR197" s="124"/>
      <c r="DS197" s="124"/>
      <c r="DT197" s="124"/>
      <c r="DU197" s="124"/>
      <c r="DV197" s="124"/>
      <c r="DW197" s="124"/>
      <c r="DX197" s="124"/>
      <c r="DY197" s="124"/>
      <c r="DZ197" s="124"/>
      <c r="EA197" s="124"/>
      <c r="EB197" s="124"/>
      <c r="EC197" s="124"/>
      <c r="ED197" s="124"/>
      <c r="EE197" s="124"/>
      <c r="EF197" s="124"/>
      <c r="EG197" s="124"/>
      <c r="EH197" s="124"/>
      <c r="EI197" s="124"/>
      <c r="EJ197" s="124"/>
      <c r="EK197" s="124"/>
      <c r="EL197" s="124"/>
      <c r="EM197" s="124"/>
      <c r="EN197" s="124"/>
      <c r="EO197" s="124"/>
      <c r="EP197" s="124"/>
      <c r="EQ197" s="124"/>
      <c r="ER197" s="124"/>
      <c r="ES197" s="124"/>
      <c r="ET197" s="124"/>
      <c r="EU197" s="124"/>
      <c r="EV197" s="124"/>
      <c r="EW197" s="124"/>
      <c r="EX197" s="124"/>
      <c r="EY197" s="124"/>
      <c r="EZ197" s="124"/>
      <c r="FA197" s="124"/>
      <c r="FB197" s="124"/>
      <c r="FC197" s="124"/>
      <c r="FD197" s="124"/>
      <c r="FE197" s="124"/>
      <c r="FF197" s="124"/>
      <c r="FG197" s="124"/>
      <c r="FH197" s="124"/>
      <c r="FI197" s="124"/>
      <c r="FJ197" s="124"/>
      <c r="FK197" s="124"/>
      <c r="FL197" s="124"/>
      <c r="FM197" s="124"/>
      <c r="FN197" s="124"/>
      <c r="FO197" s="124"/>
      <c r="FP197" s="124"/>
      <c r="FQ197" s="124"/>
      <c r="FR197" s="124"/>
      <c r="FS197" s="124"/>
      <c r="FT197" s="124"/>
      <c r="FU197" s="124"/>
      <c r="FV197" s="124"/>
      <c r="FW197" s="124"/>
      <c r="FX197" s="124"/>
      <c r="FY197" s="124"/>
      <c r="FZ197" s="124"/>
      <c r="GA197" s="124"/>
      <c r="GB197" s="124"/>
      <c r="GC197" s="124"/>
      <c r="GD197" s="124"/>
      <c r="GE197" s="124"/>
      <c r="GF197" s="124"/>
      <c r="GG197" s="124"/>
      <c r="GH197" s="124"/>
      <c r="GI197" s="124"/>
      <c r="GJ197" s="124"/>
      <c r="GK197" s="124"/>
      <c r="GL197" s="124"/>
      <c r="GM197" s="124"/>
      <c r="GN197" s="124"/>
      <c r="GO197" s="124"/>
      <c r="GP197" s="124"/>
      <c r="GQ197" s="124"/>
      <c r="GR197" s="124"/>
      <c r="GS197" s="124"/>
      <c r="GT197" s="124"/>
      <c r="GU197" s="124"/>
      <c r="GV197" s="124"/>
      <c r="GW197" s="124"/>
      <c r="GX197" s="124"/>
      <c r="GY197" s="124"/>
      <c r="GZ197" s="124"/>
      <c r="HA197" s="124"/>
      <c r="HB197" s="124"/>
      <c r="HC197" s="124"/>
      <c r="HD197" s="124"/>
      <c r="HE197" s="124"/>
      <c r="HF197" s="124"/>
      <c r="HG197" s="124"/>
      <c r="HH197" s="124"/>
      <c r="HI197" s="124"/>
      <c r="HJ197" s="124"/>
      <c r="HK197" s="124"/>
    </row>
    <row r="198" spans="1:236" s="122" customFormat="1">
      <c r="A198" s="93" t="s">
        <v>2991</v>
      </c>
      <c r="B198" s="111" t="s">
        <v>1849</v>
      </c>
      <c r="C198" s="123" t="s">
        <v>173</v>
      </c>
      <c r="D198" s="58"/>
      <c r="E198" s="58">
        <v>41462.86</v>
      </c>
      <c r="F198" s="58">
        <v>41269.58</v>
      </c>
      <c r="G198" s="58">
        <v>45000</v>
      </c>
      <c r="H198" s="58">
        <v>49000</v>
      </c>
      <c r="I198" s="58">
        <v>50000</v>
      </c>
      <c r="J198" s="58">
        <v>52000</v>
      </c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24"/>
      <c r="DB198" s="124"/>
      <c r="DC198" s="124"/>
      <c r="DD198" s="124"/>
      <c r="DE198" s="124"/>
      <c r="DF198" s="124"/>
      <c r="DG198" s="124"/>
      <c r="DH198" s="124"/>
      <c r="DI198" s="124"/>
      <c r="DJ198" s="124"/>
      <c r="DK198" s="124"/>
      <c r="DL198" s="124"/>
      <c r="DM198" s="124"/>
      <c r="DN198" s="124"/>
      <c r="DO198" s="124"/>
      <c r="DP198" s="124"/>
      <c r="DQ198" s="124"/>
      <c r="DR198" s="124"/>
      <c r="DS198" s="124"/>
      <c r="DT198" s="124"/>
      <c r="DU198" s="124"/>
      <c r="DV198" s="124"/>
      <c r="DW198" s="124"/>
      <c r="DX198" s="124"/>
      <c r="DY198" s="124"/>
      <c r="DZ198" s="124"/>
      <c r="EA198" s="124"/>
      <c r="EB198" s="124"/>
      <c r="EC198" s="124"/>
      <c r="ED198" s="124"/>
      <c r="EE198" s="124"/>
      <c r="EF198" s="124"/>
      <c r="EG198" s="124"/>
      <c r="EH198" s="124"/>
      <c r="EI198" s="124"/>
      <c r="EJ198" s="124"/>
      <c r="EK198" s="124"/>
      <c r="EL198" s="124"/>
      <c r="EM198" s="124"/>
      <c r="EN198" s="124"/>
      <c r="EO198" s="124"/>
      <c r="EP198" s="124"/>
      <c r="EQ198" s="124"/>
      <c r="ER198" s="124"/>
      <c r="ES198" s="124"/>
      <c r="ET198" s="124"/>
      <c r="EU198" s="124"/>
      <c r="EV198" s="124"/>
      <c r="EW198" s="124"/>
      <c r="EX198" s="124"/>
      <c r="EY198" s="124"/>
      <c r="EZ198" s="124"/>
      <c r="FA198" s="124"/>
      <c r="FB198" s="124"/>
      <c r="FC198" s="124"/>
      <c r="FD198" s="124"/>
      <c r="FE198" s="124"/>
      <c r="FF198" s="124"/>
      <c r="FG198" s="124"/>
      <c r="FH198" s="124"/>
      <c r="FI198" s="124"/>
      <c r="FJ198" s="124"/>
      <c r="FK198" s="124"/>
      <c r="FL198" s="124"/>
      <c r="FM198" s="124"/>
      <c r="FN198" s="124"/>
      <c r="FO198" s="124"/>
      <c r="FP198" s="124"/>
      <c r="FQ198" s="124"/>
      <c r="FR198" s="124"/>
      <c r="FS198" s="124"/>
      <c r="FT198" s="124"/>
      <c r="FU198" s="124"/>
      <c r="FV198" s="124"/>
      <c r="FW198" s="124"/>
      <c r="FX198" s="124"/>
      <c r="FY198" s="124"/>
      <c r="FZ198" s="124"/>
      <c r="GA198" s="124"/>
      <c r="GB198" s="124"/>
      <c r="GC198" s="124"/>
      <c r="GD198" s="124"/>
      <c r="GE198" s="124"/>
      <c r="GF198" s="124"/>
      <c r="GG198" s="124"/>
      <c r="GH198" s="124"/>
      <c r="GI198" s="124"/>
      <c r="GJ198" s="124"/>
      <c r="GK198" s="124"/>
      <c r="GL198" s="124"/>
      <c r="GM198" s="124"/>
      <c r="GN198" s="124"/>
      <c r="GO198" s="124"/>
      <c r="GP198" s="124"/>
      <c r="GQ198" s="124"/>
      <c r="GR198" s="124"/>
      <c r="GS198" s="124"/>
      <c r="GT198" s="124"/>
      <c r="GU198" s="124"/>
      <c r="GV198" s="124"/>
      <c r="GW198" s="124"/>
      <c r="GX198" s="124"/>
      <c r="GY198" s="124"/>
      <c r="GZ198" s="124"/>
      <c r="HA198" s="124"/>
      <c r="HB198" s="124"/>
      <c r="HC198" s="124"/>
      <c r="HD198" s="124"/>
      <c r="HE198" s="124"/>
      <c r="HF198" s="124"/>
      <c r="HG198" s="124"/>
      <c r="HH198" s="124"/>
      <c r="HI198" s="124"/>
      <c r="HJ198" s="124"/>
      <c r="HK198" s="124"/>
    </row>
    <row r="199" spans="1:236" s="122" customFormat="1" ht="18">
      <c r="A199" s="93" t="s">
        <v>2992</v>
      </c>
      <c r="B199" s="111" t="s">
        <v>180</v>
      </c>
      <c r="C199" s="123" t="s">
        <v>173</v>
      </c>
      <c r="D199" s="58"/>
      <c r="E199" s="58">
        <v>95862.97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  <c r="CX199" s="124"/>
      <c r="CY199" s="124"/>
      <c r="CZ199" s="124"/>
      <c r="DA199" s="124"/>
      <c r="DB199" s="124"/>
      <c r="DC199" s="124"/>
      <c r="DD199" s="124"/>
      <c r="DE199" s="124"/>
      <c r="DF199" s="124"/>
      <c r="DG199" s="124"/>
      <c r="DH199" s="124"/>
      <c r="DI199" s="124"/>
      <c r="DJ199" s="124"/>
      <c r="DK199" s="124"/>
      <c r="DL199" s="124"/>
      <c r="DM199" s="124"/>
      <c r="DN199" s="124"/>
      <c r="DO199" s="124"/>
      <c r="DP199" s="124"/>
      <c r="DQ199" s="124"/>
      <c r="DR199" s="124"/>
      <c r="DS199" s="124"/>
      <c r="DT199" s="124"/>
      <c r="DU199" s="124"/>
      <c r="DV199" s="124"/>
      <c r="DW199" s="124"/>
      <c r="DX199" s="124"/>
      <c r="DY199" s="124"/>
      <c r="DZ199" s="124"/>
      <c r="EA199" s="124"/>
      <c r="EB199" s="124"/>
      <c r="EC199" s="124"/>
      <c r="ED199" s="124"/>
      <c r="EE199" s="124"/>
      <c r="EF199" s="124"/>
      <c r="EG199" s="124"/>
      <c r="EH199" s="124"/>
      <c r="EI199" s="124"/>
      <c r="EJ199" s="124"/>
      <c r="EK199" s="124"/>
      <c r="EL199" s="124"/>
      <c r="EM199" s="124"/>
      <c r="EN199" s="124"/>
      <c r="EO199" s="124"/>
      <c r="EP199" s="124"/>
      <c r="EQ199" s="124"/>
      <c r="ER199" s="124"/>
      <c r="ES199" s="124"/>
      <c r="ET199" s="124"/>
      <c r="EU199" s="124"/>
      <c r="EV199" s="124"/>
      <c r="EW199" s="124"/>
      <c r="EX199" s="124"/>
      <c r="EY199" s="124"/>
      <c r="EZ199" s="124"/>
      <c r="FA199" s="124"/>
      <c r="FB199" s="124"/>
      <c r="FC199" s="124"/>
      <c r="FD199" s="124"/>
      <c r="FE199" s="124"/>
      <c r="FF199" s="124"/>
      <c r="FG199" s="124"/>
      <c r="FH199" s="124"/>
      <c r="FI199" s="124"/>
      <c r="FJ199" s="124"/>
      <c r="FK199" s="124"/>
      <c r="FL199" s="124"/>
      <c r="FM199" s="124"/>
      <c r="FN199" s="124"/>
      <c r="FO199" s="124"/>
      <c r="FP199" s="124"/>
      <c r="FQ199" s="124"/>
      <c r="FR199" s="124"/>
      <c r="FS199" s="124"/>
      <c r="FT199" s="124"/>
      <c r="FU199" s="124"/>
      <c r="FV199" s="124"/>
      <c r="FW199" s="124"/>
      <c r="FX199" s="124"/>
      <c r="FY199" s="124"/>
      <c r="FZ199" s="124"/>
      <c r="GA199" s="124"/>
      <c r="GB199" s="124"/>
      <c r="GC199" s="124"/>
      <c r="GD199" s="124"/>
      <c r="GE199" s="124"/>
      <c r="GF199" s="124"/>
      <c r="GG199" s="124"/>
      <c r="GH199" s="124"/>
      <c r="GI199" s="124"/>
      <c r="GJ199" s="124"/>
      <c r="GK199" s="124"/>
      <c r="GL199" s="124"/>
      <c r="GM199" s="124"/>
      <c r="GN199" s="124"/>
      <c r="GO199" s="124"/>
      <c r="GP199" s="124"/>
      <c r="GQ199" s="124"/>
      <c r="GR199" s="124"/>
      <c r="GS199" s="124"/>
      <c r="GT199" s="124"/>
      <c r="GU199" s="124"/>
      <c r="GV199" s="124"/>
      <c r="GW199" s="124"/>
      <c r="GX199" s="124"/>
      <c r="GY199" s="124"/>
      <c r="GZ199" s="124"/>
      <c r="HA199" s="124"/>
      <c r="HB199" s="124"/>
      <c r="HC199" s="124"/>
      <c r="HD199" s="124"/>
      <c r="HE199" s="124"/>
      <c r="HF199" s="124"/>
      <c r="HG199" s="124"/>
      <c r="HH199" s="124"/>
      <c r="HI199" s="124"/>
      <c r="HJ199" s="124"/>
      <c r="HK199" s="124"/>
    </row>
    <row r="200" spans="1:236" s="122" customFormat="1" ht="18">
      <c r="A200" s="93" t="s">
        <v>2993</v>
      </c>
      <c r="B200" s="111" t="s">
        <v>1852</v>
      </c>
      <c r="C200" s="123" t="s">
        <v>173</v>
      </c>
      <c r="D200" s="58"/>
      <c r="E200" s="58">
        <v>5947848.9800000004</v>
      </c>
      <c r="F200" s="58">
        <v>7001884.4100000001</v>
      </c>
      <c r="G200" s="58">
        <v>6800000</v>
      </c>
      <c r="H200" s="58">
        <v>7617000</v>
      </c>
      <c r="I200" s="58">
        <v>7870000</v>
      </c>
      <c r="J200" s="58">
        <v>8125000</v>
      </c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  <c r="CX200" s="124"/>
      <c r="CY200" s="124"/>
      <c r="CZ200" s="124"/>
      <c r="DA200" s="124"/>
      <c r="DB200" s="124"/>
      <c r="DC200" s="124"/>
      <c r="DD200" s="124"/>
      <c r="DE200" s="124"/>
      <c r="DF200" s="124"/>
      <c r="DG200" s="124"/>
      <c r="DH200" s="124"/>
      <c r="DI200" s="124"/>
      <c r="DJ200" s="124"/>
      <c r="DK200" s="124"/>
      <c r="DL200" s="124"/>
      <c r="DM200" s="124"/>
      <c r="DN200" s="124"/>
      <c r="DO200" s="124"/>
      <c r="DP200" s="124"/>
      <c r="DQ200" s="124"/>
      <c r="DR200" s="124"/>
      <c r="DS200" s="124"/>
      <c r="DT200" s="124"/>
      <c r="DU200" s="124"/>
      <c r="DV200" s="124"/>
      <c r="DW200" s="124"/>
      <c r="DX200" s="124"/>
      <c r="DY200" s="124"/>
      <c r="DZ200" s="124"/>
      <c r="EA200" s="124"/>
      <c r="EB200" s="124"/>
      <c r="EC200" s="124"/>
      <c r="ED200" s="124"/>
      <c r="EE200" s="124"/>
      <c r="EF200" s="124"/>
      <c r="EG200" s="124"/>
      <c r="EH200" s="124"/>
      <c r="EI200" s="124"/>
      <c r="EJ200" s="124"/>
      <c r="EK200" s="124"/>
      <c r="EL200" s="124"/>
      <c r="EM200" s="124"/>
      <c r="EN200" s="124"/>
      <c r="EO200" s="124"/>
      <c r="EP200" s="124"/>
      <c r="EQ200" s="124"/>
      <c r="ER200" s="124"/>
      <c r="ES200" s="124"/>
      <c r="ET200" s="124"/>
      <c r="EU200" s="124"/>
      <c r="EV200" s="124"/>
      <c r="EW200" s="124"/>
      <c r="EX200" s="124"/>
      <c r="EY200" s="124"/>
      <c r="EZ200" s="124"/>
      <c r="FA200" s="124"/>
      <c r="FB200" s="124"/>
      <c r="FC200" s="124"/>
      <c r="FD200" s="124"/>
      <c r="FE200" s="124"/>
      <c r="FF200" s="124"/>
      <c r="FG200" s="124"/>
      <c r="FH200" s="124"/>
      <c r="FI200" s="124"/>
      <c r="FJ200" s="124"/>
      <c r="FK200" s="124"/>
      <c r="FL200" s="124"/>
      <c r="FM200" s="124"/>
      <c r="FN200" s="124"/>
      <c r="FO200" s="124"/>
      <c r="FP200" s="124"/>
      <c r="FQ200" s="124"/>
      <c r="FR200" s="124"/>
      <c r="FS200" s="124"/>
      <c r="FT200" s="124"/>
      <c r="FU200" s="124"/>
      <c r="FV200" s="124"/>
      <c r="FW200" s="124"/>
      <c r="FX200" s="124"/>
      <c r="FY200" s="124"/>
      <c r="FZ200" s="124"/>
      <c r="GA200" s="124"/>
      <c r="GB200" s="124"/>
      <c r="GC200" s="124"/>
      <c r="GD200" s="124"/>
      <c r="GE200" s="124"/>
      <c r="GF200" s="124"/>
      <c r="GG200" s="124"/>
      <c r="GH200" s="124"/>
      <c r="GI200" s="124"/>
      <c r="GJ200" s="124"/>
      <c r="GK200" s="124"/>
      <c r="GL200" s="124"/>
      <c r="GM200" s="124"/>
      <c r="GN200" s="124"/>
      <c r="GO200" s="124"/>
      <c r="GP200" s="124"/>
      <c r="GQ200" s="124"/>
      <c r="GR200" s="124"/>
      <c r="GS200" s="124"/>
      <c r="GT200" s="124"/>
      <c r="GU200" s="124"/>
      <c r="GV200" s="124"/>
      <c r="GW200" s="124"/>
      <c r="GX200" s="124"/>
      <c r="GY200" s="124"/>
      <c r="GZ200" s="124"/>
      <c r="HA200" s="124"/>
      <c r="HB200" s="124"/>
      <c r="HC200" s="124"/>
      <c r="HD200" s="124"/>
      <c r="HE200" s="124"/>
      <c r="HF200" s="124"/>
      <c r="HG200" s="124"/>
      <c r="HH200" s="124"/>
      <c r="HI200" s="124"/>
      <c r="HJ200" s="124"/>
      <c r="HK200" s="124"/>
    </row>
    <row r="201" spans="1:236" s="122" customFormat="1" ht="18">
      <c r="A201" s="93" t="s">
        <v>2994</v>
      </c>
      <c r="B201" s="111" t="s">
        <v>1854</v>
      </c>
      <c r="C201" s="123" t="s">
        <v>173</v>
      </c>
      <c r="D201" s="58"/>
      <c r="E201" s="58">
        <v>818852.2</v>
      </c>
      <c r="F201" s="58">
        <v>921072.81</v>
      </c>
      <c r="G201" s="58">
        <v>900000</v>
      </c>
      <c r="H201" s="58">
        <v>916000</v>
      </c>
      <c r="I201" s="58">
        <v>947000</v>
      </c>
      <c r="J201" s="58">
        <v>978000</v>
      </c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24"/>
      <c r="DG201" s="124"/>
      <c r="DH201" s="124"/>
      <c r="DI201" s="124"/>
      <c r="DJ201" s="124"/>
      <c r="DK201" s="124"/>
      <c r="DL201" s="124"/>
      <c r="DM201" s="124"/>
      <c r="DN201" s="124"/>
      <c r="DO201" s="124"/>
      <c r="DP201" s="124"/>
      <c r="DQ201" s="124"/>
      <c r="DR201" s="124"/>
      <c r="DS201" s="124"/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/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  <c r="FF201" s="124"/>
      <c r="FG201" s="124"/>
      <c r="FH201" s="124"/>
      <c r="FI201" s="124"/>
      <c r="FJ201" s="124"/>
      <c r="FK201" s="124"/>
      <c r="FL201" s="124"/>
      <c r="FM201" s="124"/>
      <c r="FN201" s="124"/>
      <c r="FO201" s="124"/>
      <c r="FP201" s="124"/>
      <c r="FQ201" s="124"/>
      <c r="FR201" s="124"/>
      <c r="FS201" s="124"/>
      <c r="FT201" s="124"/>
      <c r="FU201" s="124"/>
      <c r="FV201" s="124"/>
      <c r="FW201" s="124"/>
      <c r="FX201" s="124"/>
      <c r="FY201" s="124"/>
      <c r="FZ201" s="124"/>
      <c r="GA201" s="124"/>
      <c r="GB201" s="124"/>
      <c r="GC201" s="124"/>
      <c r="GD201" s="124"/>
      <c r="GE201" s="124"/>
      <c r="GF201" s="124"/>
      <c r="GG201" s="124"/>
      <c r="GH201" s="124"/>
      <c r="GI201" s="124"/>
      <c r="GJ201" s="124"/>
      <c r="GK201" s="124"/>
      <c r="GL201" s="124"/>
      <c r="GM201" s="124"/>
      <c r="GN201" s="124"/>
      <c r="GO201" s="124"/>
      <c r="GP201" s="124"/>
      <c r="GQ201" s="124"/>
      <c r="GR201" s="124"/>
      <c r="GS201" s="124"/>
      <c r="GT201" s="124"/>
      <c r="GU201" s="124"/>
      <c r="GV201" s="124"/>
      <c r="GW201" s="124"/>
      <c r="GX201" s="124"/>
      <c r="GY201" s="124"/>
      <c r="GZ201" s="124"/>
      <c r="HA201" s="124"/>
      <c r="HB201" s="124"/>
      <c r="HC201" s="124"/>
      <c r="HD201" s="124"/>
      <c r="HE201" s="124"/>
      <c r="HF201" s="124"/>
      <c r="HG201" s="124"/>
      <c r="HH201" s="124"/>
      <c r="HI201" s="124"/>
      <c r="HJ201" s="124"/>
      <c r="HK201" s="124"/>
    </row>
    <row r="202" spans="1:236" s="121" customFormat="1" ht="18" customHeight="1">
      <c r="A202" s="95" t="s">
        <v>1879</v>
      </c>
      <c r="B202" s="110" t="s">
        <v>1880</v>
      </c>
      <c r="C202" s="123"/>
      <c r="D202" s="56">
        <f t="shared" ref="D202:J202" si="112">D203</f>
        <v>8429263.9100000001</v>
      </c>
      <c r="E202" s="56">
        <f t="shared" si="112"/>
        <v>8244518.8300000001</v>
      </c>
      <c r="F202" s="56">
        <f t="shared" si="112"/>
        <v>9392865.2599999998</v>
      </c>
      <c r="G202" s="56">
        <f t="shared" si="112"/>
        <v>11133000</v>
      </c>
      <c r="H202" s="56">
        <f t="shared" si="112"/>
        <v>11553800</v>
      </c>
      <c r="I202" s="56">
        <f t="shared" si="112"/>
        <v>11929360</v>
      </c>
      <c r="J202" s="56">
        <f t="shared" si="112"/>
        <v>12317100</v>
      </c>
      <c r="HL202" s="122"/>
      <c r="HM202" s="122"/>
      <c r="HN202" s="122"/>
      <c r="HO202" s="122"/>
      <c r="HP202" s="122"/>
      <c r="HQ202" s="122"/>
      <c r="HR202" s="122"/>
      <c r="HS202" s="122"/>
      <c r="HT202" s="122"/>
      <c r="HU202" s="122"/>
      <c r="HV202" s="122"/>
      <c r="HW202" s="122"/>
      <c r="HX202" s="122"/>
      <c r="HY202" s="122"/>
      <c r="HZ202" s="122"/>
      <c r="IA202" s="122"/>
      <c r="IB202" s="122"/>
    </row>
    <row r="203" spans="1:236" ht="18.75" customHeight="1">
      <c r="A203" s="95" t="s">
        <v>1881</v>
      </c>
      <c r="B203" s="110" t="s">
        <v>1880</v>
      </c>
      <c r="C203" s="123"/>
      <c r="D203" s="56">
        <f t="shared" ref="D203:I203" si="113">SUM(D204:D207)</f>
        <v>8429263.9100000001</v>
      </c>
      <c r="E203" s="56">
        <f t="shared" si="113"/>
        <v>8244518.8300000001</v>
      </c>
      <c r="F203" s="56">
        <f t="shared" si="113"/>
        <v>9392865.2599999998</v>
      </c>
      <c r="G203" s="56">
        <f t="shared" si="113"/>
        <v>11133000</v>
      </c>
      <c r="H203" s="56">
        <f t="shared" si="113"/>
        <v>11553800</v>
      </c>
      <c r="I203" s="56">
        <f t="shared" si="113"/>
        <v>11929360</v>
      </c>
      <c r="J203" s="56">
        <f t="shared" ref="J203" si="114">SUM(J204:J207)</f>
        <v>12317100</v>
      </c>
    </row>
    <row r="204" spans="1:236" s="20" customFormat="1" ht="24.75" customHeight="1">
      <c r="A204" s="93" t="s">
        <v>1882</v>
      </c>
      <c r="B204" s="111" t="s">
        <v>1883</v>
      </c>
      <c r="C204" s="123" t="s">
        <v>224</v>
      </c>
      <c r="D204" s="58">
        <v>8255366.0899999999</v>
      </c>
      <c r="E204" s="58">
        <v>8087535.9699999997</v>
      </c>
      <c r="F204" s="58">
        <v>9259969.7699999996</v>
      </c>
      <c r="G204" s="58">
        <v>10985000</v>
      </c>
      <c r="H204" s="58">
        <v>11400000</v>
      </c>
      <c r="I204" s="58">
        <v>11770740</v>
      </c>
      <c r="J204" s="58">
        <v>12153300</v>
      </c>
      <c r="HL204" s="102"/>
      <c r="HM204" s="102"/>
      <c r="HN204" s="102"/>
      <c r="HO204" s="102"/>
      <c r="HP204" s="102"/>
      <c r="HQ204" s="102"/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</row>
    <row r="205" spans="1:236" s="142" customFormat="1" ht="18">
      <c r="A205" s="93" t="s">
        <v>1884</v>
      </c>
      <c r="B205" s="111" t="s">
        <v>1885</v>
      </c>
      <c r="C205" s="123" t="s">
        <v>224</v>
      </c>
      <c r="D205" s="58">
        <v>4921.74</v>
      </c>
      <c r="E205" s="58">
        <v>5375.81</v>
      </c>
      <c r="F205" s="58">
        <v>5464.73</v>
      </c>
      <c r="G205" s="58">
        <v>3700</v>
      </c>
      <c r="H205" s="58">
        <v>3900</v>
      </c>
      <c r="I205" s="58">
        <v>4000</v>
      </c>
      <c r="J205" s="58">
        <v>4100</v>
      </c>
      <c r="HL205" s="139"/>
      <c r="HM205" s="139"/>
      <c r="HN205" s="139"/>
      <c r="HO205" s="139"/>
      <c r="HP205" s="139"/>
      <c r="HQ205" s="139"/>
      <c r="HR205" s="139"/>
      <c r="HS205" s="139"/>
      <c r="HT205" s="139"/>
      <c r="HU205" s="139"/>
      <c r="HV205" s="139"/>
      <c r="HW205" s="139"/>
      <c r="HX205" s="139"/>
      <c r="HY205" s="139"/>
      <c r="HZ205" s="139"/>
      <c r="IA205" s="139"/>
      <c r="IB205" s="139"/>
    </row>
    <row r="206" spans="1:236" s="103" customFormat="1" ht="18">
      <c r="A206" s="93" t="s">
        <v>1886</v>
      </c>
      <c r="B206" s="111" t="s">
        <v>1887</v>
      </c>
      <c r="C206" s="123" t="s">
        <v>224</v>
      </c>
      <c r="D206" s="58">
        <v>124236.41</v>
      </c>
      <c r="E206" s="58">
        <v>105689.98</v>
      </c>
      <c r="F206" s="58">
        <v>85625.87</v>
      </c>
      <c r="G206" s="58">
        <v>98300</v>
      </c>
      <c r="H206" s="58">
        <v>102100</v>
      </c>
      <c r="I206" s="58">
        <v>105330</v>
      </c>
      <c r="J206" s="58">
        <v>108800</v>
      </c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</row>
    <row r="207" spans="1:236" ht="17.25" customHeight="1">
      <c r="A207" s="93" t="s">
        <v>1888</v>
      </c>
      <c r="B207" s="111" t="s">
        <v>1889</v>
      </c>
      <c r="C207" s="123" t="s">
        <v>224</v>
      </c>
      <c r="D207" s="58">
        <v>44739.67</v>
      </c>
      <c r="E207" s="58">
        <v>45917.07</v>
      </c>
      <c r="F207" s="58">
        <v>41804.89</v>
      </c>
      <c r="G207" s="58">
        <v>46000</v>
      </c>
      <c r="H207" s="58">
        <v>47800</v>
      </c>
      <c r="I207" s="58">
        <v>49290</v>
      </c>
      <c r="J207" s="58">
        <v>50900</v>
      </c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  <c r="GC207" s="102"/>
      <c r="GD207" s="102"/>
      <c r="GE207" s="102"/>
      <c r="GF207" s="102"/>
      <c r="GG207" s="102"/>
      <c r="GH207" s="102"/>
      <c r="GI207" s="102"/>
      <c r="GJ207" s="102"/>
      <c r="GK207" s="102"/>
      <c r="GL207" s="102"/>
      <c r="GM207" s="102"/>
      <c r="GN207" s="102"/>
      <c r="GO207" s="102"/>
      <c r="GP207" s="102"/>
      <c r="GQ207" s="102"/>
      <c r="GR207" s="102"/>
      <c r="GS207" s="102"/>
      <c r="GT207" s="102"/>
      <c r="GU207" s="102"/>
      <c r="GV207" s="102"/>
      <c r="GW207" s="102"/>
      <c r="GX207" s="102"/>
      <c r="GY207" s="102"/>
      <c r="GZ207" s="102"/>
      <c r="HA207" s="102"/>
      <c r="HB207" s="102"/>
      <c r="HC207" s="102"/>
      <c r="HD207" s="102"/>
      <c r="HE207" s="102"/>
      <c r="HF207" s="102"/>
      <c r="HG207" s="102"/>
      <c r="HH207" s="102"/>
      <c r="HI207" s="102"/>
      <c r="HJ207" s="102"/>
      <c r="HK207" s="102"/>
    </row>
    <row r="208" spans="1:236" ht="14.25" customHeight="1">
      <c r="A208" s="119" t="s">
        <v>1890</v>
      </c>
      <c r="B208" s="120" t="s">
        <v>227</v>
      </c>
      <c r="C208" s="180"/>
      <c r="D208" s="118">
        <f t="shared" ref="D208:J208" si="115">D209+D227+D401</f>
        <v>46355865.890000001</v>
      </c>
      <c r="E208" s="118">
        <f t="shared" si="115"/>
        <v>66041966.920000009</v>
      </c>
      <c r="F208" s="118">
        <f t="shared" si="115"/>
        <v>129181548.80999999</v>
      </c>
      <c r="G208" s="118">
        <f t="shared" si="115"/>
        <v>34473540</v>
      </c>
      <c r="H208" s="118">
        <f t="shared" si="115"/>
        <v>31928170</v>
      </c>
      <c r="I208" s="118">
        <f t="shared" si="115"/>
        <v>32985640</v>
      </c>
      <c r="J208" s="118">
        <f t="shared" si="115"/>
        <v>34051840</v>
      </c>
    </row>
    <row r="209" spans="1:236" s="20" customFormat="1" ht="13.5" customHeight="1">
      <c r="A209" s="95" t="s">
        <v>1891</v>
      </c>
      <c r="B209" s="110" t="s">
        <v>1892</v>
      </c>
      <c r="C209" s="123"/>
      <c r="D209" s="56">
        <f t="shared" ref="D209:I209" si="116">D210+D216</f>
        <v>856787.98</v>
      </c>
      <c r="E209" s="56">
        <f t="shared" si="116"/>
        <v>712502.30999999994</v>
      </c>
      <c r="F209" s="56">
        <f t="shared" si="116"/>
        <v>470313.01999999996</v>
      </c>
      <c r="G209" s="56">
        <f t="shared" si="116"/>
        <v>470400</v>
      </c>
      <c r="H209" s="56">
        <f t="shared" si="116"/>
        <v>488700</v>
      </c>
      <c r="I209" s="56">
        <f t="shared" si="116"/>
        <v>505000</v>
      </c>
      <c r="J209" s="56">
        <f t="shared" ref="J209" si="117">J210+J216</f>
        <v>521600</v>
      </c>
      <c r="HL209" s="102"/>
      <c r="HM209" s="102"/>
      <c r="HN209" s="102"/>
      <c r="HO209" s="102"/>
      <c r="HP209" s="102"/>
      <c r="HQ209" s="102"/>
      <c r="HR209" s="102"/>
      <c r="HS209" s="102"/>
      <c r="HT209" s="102"/>
      <c r="HU209" s="102"/>
      <c r="HV209" s="102"/>
      <c r="HW209" s="102"/>
      <c r="HX209" s="102"/>
      <c r="HY209" s="102"/>
      <c r="HZ209" s="102"/>
      <c r="IA209" s="102"/>
      <c r="IB209" s="102"/>
    </row>
    <row r="210" spans="1:236" ht="18.75" customHeight="1">
      <c r="A210" s="95" t="s">
        <v>1893</v>
      </c>
      <c r="B210" s="110" t="s">
        <v>1894</v>
      </c>
      <c r="C210" s="123"/>
      <c r="D210" s="56">
        <f t="shared" ref="D210:J210" si="118">D211</f>
        <v>18427.489999999998</v>
      </c>
      <c r="E210" s="56">
        <f t="shared" si="118"/>
        <v>28434.98</v>
      </c>
      <c r="F210" s="56">
        <f t="shared" si="118"/>
        <v>17914.740000000002</v>
      </c>
      <c r="G210" s="56">
        <f t="shared" si="118"/>
        <v>14000</v>
      </c>
      <c r="H210" s="56">
        <f t="shared" si="118"/>
        <v>15000</v>
      </c>
      <c r="I210" s="56">
        <f t="shared" si="118"/>
        <v>16000</v>
      </c>
      <c r="J210" s="56">
        <f t="shared" si="118"/>
        <v>16600</v>
      </c>
    </row>
    <row r="211" spans="1:236" s="20" customFormat="1" ht="15.75" customHeight="1">
      <c r="A211" s="95" t="s">
        <v>1895</v>
      </c>
      <c r="B211" s="110" t="s">
        <v>1896</v>
      </c>
      <c r="C211" s="123"/>
      <c r="D211" s="56">
        <f t="shared" ref="D211:I211" si="119">D212+D214</f>
        <v>18427.489999999998</v>
      </c>
      <c r="E211" s="56">
        <f t="shared" si="119"/>
        <v>28434.98</v>
      </c>
      <c r="F211" s="56">
        <f t="shared" si="119"/>
        <v>17914.740000000002</v>
      </c>
      <c r="G211" s="56">
        <f t="shared" si="119"/>
        <v>14000</v>
      </c>
      <c r="H211" s="56">
        <f t="shared" si="119"/>
        <v>15000</v>
      </c>
      <c r="I211" s="56">
        <f t="shared" si="119"/>
        <v>16000</v>
      </c>
      <c r="J211" s="56">
        <f t="shared" ref="J211" si="120">J212+J214</f>
        <v>16600</v>
      </c>
      <c r="HL211" s="102"/>
      <c r="HM211" s="102"/>
      <c r="HN211" s="102"/>
      <c r="HO211" s="102"/>
      <c r="HP211" s="102"/>
      <c r="HQ211" s="102"/>
      <c r="HR211" s="102"/>
      <c r="HS211" s="102"/>
      <c r="HT211" s="102"/>
      <c r="HU211" s="102"/>
      <c r="HV211" s="102"/>
      <c r="HW211" s="102"/>
      <c r="HX211" s="102"/>
      <c r="HY211" s="102"/>
      <c r="HZ211" s="102"/>
      <c r="IA211" s="102"/>
      <c r="IB211" s="102"/>
    </row>
    <row r="212" spans="1:236" s="121" customFormat="1" ht="16.5" customHeight="1">
      <c r="A212" s="95" t="s">
        <v>1897</v>
      </c>
      <c r="B212" s="110" t="s">
        <v>1898</v>
      </c>
      <c r="C212" s="123"/>
      <c r="D212" s="56">
        <f t="shared" ref="D212:J212" si="121">D213</f>
        <v>18351.23</v>
      </c>
      <c r="E212" s="56">
        <f t="shared" si="121"/>
        <v>28197.63</v>
      </c>
      <c r="F212" s="56">
        <f t="shared" si="121"/>
        <v>17119.2</v>
      </c>
      <c r="G212" s="56">
        <f t="shared" si="121"/>
        <v>13700</v>
      </c>
      <c r="H212" s="56">
        <f t="shared" si="121"/>
        <v>14600</v>
      </c>
      <c r="I212" s="56">
        <f t="shared" si="121"/>
        <v>15500</v>
      </c>
      <c r="J212" s="56">
        <f t="shared" si="121"/>
        <v>16000</v>
      </c>
      <c r="HL212" s="122"/>
      <c r="HM212" s="122"/>
      <c r="HN212" s="122"/>
      <c r="HO212" s="122"/>
      <c r="HP212" s="122"/>
      <c r="HQ212" s="122"/>
      <c r="HR212" s="122"/>
      <c r="HS212" s="122"/>
      <c r="HT212" s="122"/>
      <c r="HU212" s="122"/>
      <c r="HV212" s="122"/>
      <c r="HW212" s="122"/>
      <c r="HX212" s="122"/>
      <c r="HY212" s="122"/>
      <c r="HZ212" s="122"/>
      <c r="IA212" s="122"/>
      <c r="IB212" s="122"/>
    </row>
    <row r="213" spans="1:236" s="121" customFormat="1" ht="13.5" customHeight="1">
      <c r="A213" s="95" t="s">
        <v>1899</v>
      </c>
      <c r="B213" s="110" t="s">
        <v>233</v>
      </c>
      <c r="C213" s="123" t="s">
        <v>29</v>
      </c>
      <c r="D213" s="56">
        <v>18351.23</v>
      </c>
      <c r="E213" s="56">
        <v>28197.63</v>
      </c>
      <c r="F213" s="56">
        <v>17119.2</v>
      </c>
      <c r="G213" s="56">
        <v>13700</v>
      </c>
      <c r="H213" s="56">
        <v>14600</v>
      </c>
      <c r="I213" s="56">
        <v>15500</v>
      </c>
      <c r="J213" s="56">
        <v>16000</v>
      </c>
      <c r="HL213" s="122"/>
      <c r="HM213" s="122"/>
      <c r="HN213" s="122"/>
      <c r="HO213" s="122"/>
      <c r="HP213" s="122"/>
      <c r="HQ213" s="122"/>
      <c r="HR213" s="122"/>
      <c r="HS213" s="122"/>
      <c r="HT213" s="122"/>
      <c r="HU213" s="122"/>
      <c r="HV213" s="122"/>
      <c r="HW213" s="122"/>
      <c r="HX213" s="122"/>
      <c r="HY213" s="122"/>
      <c r="HZ213" s="122"/>
      <c r="IA213" s="122"/>
      <c r="IB213" s="122"/>
    </row>
    <row r="214" spans="1:236" s="121" customFormat="1" ht="13.5" customHeight="1">
      <c r="A214" s="95" t="s">
        <v>1900</v>
      </c>
      <c r="B214" s="110" t="s">
        <v>1901</v>
      </c>
      <c r="C214" s="123"/>
      <c r="D214" s="56">
        <f t="shared" ref="D214:J214" si="122">D215</f>
        <v>76.260000000000005</v>
      </c>
      <c r="E214" s="56">
        <f t="shared" si="122"/>
        <v>237.35</v>
      </c>
      <c r="F214" s="56">
        <f t="shared" si="122"/>
        <v>795.54</v>
      </c>
      <c r="G214" s="56">
        <f t="shared" si="122"/>
        <v>300</v>
      </c>
      <c r="H214" s="56">
        <f t="shared" si="122"/>
        <v>400</v>
      </c>
      <c r="I214" s="56">
        <f t="shared" si="122"/>
        <v>500</v>
      </c>
      <c r="J214" s="56">
        <f t="shared" si="122"/>
        <v>600</v>
      </c>
      <c r="HL214" s="122"/>
      <c r="HM214" s="122"/>
      <c r="HN214" s="122"/>
      <c r="HO214" s="122"/>
      <c r="HP214" s="122"/>
      <c r="HQ214" s="122"/>
      <c r="HR214" s="122"/>
      <c r="HS214" s="122"/>
      <c r="HT214" s="122"/>
      <c r="HU214" s="122"/>
      <c r="HV214" s="122"/>
      <c r="HW214" s="122"/>
      <c r="HX214" s="122"/>
      <c r="HY214" s="122"/>
      <c r="HZ214" s="122"/>
      <c r="IA214" s="122"/>
      <c r="IB214" s="122"/>
    </row>
    <row r="215" spans="1:236" s="121" customFormat="1" ht="13.5" customHeight="1">
      <c r="A215" s="95" t="s">
        <v>1902</v>
      </c>
      <c r="B215" s="110" t="s">
        <v>233</v>
      </c>
      <c r="C215" s="123" t="s">
        <v>29</v>
      </c>
      <c r="D215" s="56">
        <v>76.260000000000005</v>
      </c>
      <c r="E215" s="56">
        <v>237.35</v>
      </c>
      <c r="F215" s="56">
        <v>795.54</v>
      </c>
      <c r="G215" s="56">
        <v>300</v>
      </c>
      <c r="H215" s="56">
        <v>400</v>
      </c>
      <c r="I215" s="56">
        <v>500</v>
      </c>
      <c r="J215" s="56">
        <v>600</v>
      </c>
      <c r="HL215" s="122"/>
      <c r="HM215" s="122"/>
      <c r="HN215" s="122"/>
      <c r="HO215" s="122"/>
      <c r="HP215" s="122"/>
      <c r="HQ215" s="122"/>
      <c r="HR215" s="122"/>
      <c r="HS215" s="122"/>
      <c r="HT215" s="122"/>
      <c r="HU215" s="122"/>
      <c r="HV215" s="122"/>
      <c r="HW215" s="122"/>
      <c r="HX215" s="122"/>
      <c r="HY215" s="122"/>
      <c r="HZ215" s="122"/>
      <c r="IA215" s="122"/>
      <c r="IB215" s="122"/>
    </row>
    <row r="216" spans="1:236" s="121" customFormat="1" ht="21.75" customHeight="1">
      <c r="A216" s="95" t="s">
        <v>1903</v>
      </c>
      <c r="B216" s="110" t="s">
        <v>1904</v>
      </c>
      <c r="C216" s="123"/>
      <c r="D216" s="56">
        <f>D217</f>
        <v>838360.49</v>
      </c>
      <c r="E216" s="56">
        <f t="shared" ref="E216:J217" si="123">E217</f>
        <v>684067.33</v>
      </c>
      <c r="F216" s="56">
        <f t="shared" si="123"/>
        <v>452398.27999999997</v>
      </c>
      <c r="G216" s="56">
        <f t="shared" si="123"/>
        <v>456400</v>
      </c>
      <c r="H216" s="56">
        <f t="shared" si="123"/>
        <v>473700</v>
      </c>
      <c r="I216" s="56">
        <f t="shared" si="123"/>
        <v>489000</v>
      </c>
      <c r="J216" s="56">
        <f t="shared" si="123"/>
        <v>505000</v>
      </c>
      <c r="HL216" s="122"/>
      <c r="HM216" s="122"/>
      <c r="HN216" s="122"/>
      <c r="HO216" s="122"/>
      <c r="HP216" s="122"/>
      <c r="HQ216" s="122"/>
      <c r="HR216" s="122"/>
      <c r="HS216" s="122"/>
      <c r="HT216" s="122"/>
      <c r="HU216" s="122"/>
      <c r="HV216" s="122"/>
      <c r="HW216" s="122"/>
      <c r="HX216" s="122"/>
      <c r="HY216" s="122"/>
      <c r="HZ216" s="122"/>
      <c r="IA216" s="122"/>
      <c r="IB216" s="122"/>
    </row>
    <row r="217" spans="1:236" s="121" customFormat="1" ht="24.75" customHeight="1">
      <c r="A217" s="95" t="s">
        <v>1905</v>
      </c>
      <c r="B217" s="110" t="s">
        <v>1904</v>
      </c>
      <c r="C217" s="123"/>
      <c r="D217" s="56">
        <f>D218</f>
        <v>838360.49</v>
      </c>
      <c r="E217" s="56">
        <f t="shared" si="123"/>
        <v>684067.33</v>
      </c>
      <c r="F217" s="56">
        <f>F218+F221+F223+F225</f>
        <v>452398.27999999997</v>
      </c>
      <c r="G217" s="56">
        <f t="shared" ref="G217:J217" si="124">G218+G221+G223+G225</f>
        <v>456400</v>
      </c>
      <c r="H217" s="56">
        <f t="shared" si="124"/>
        <v>473700</v>
      </c>
      <c r="I217" s="56">
        <f t="shared" si="124"/>
        <v>489000</v>
      </c>
      <c r="J217" s="56">
        <f t="shared" si="124"/>
        <v>505000</v>
      </c>
      <c r="HL217" s="122"/>
      <c r="HM217" s="122"/>
      <c r="HN217" s="122"/>
      <c r="HO217" s="122"/>
      <c r="HP217" s="122"/>
      <c r="HQ217" s="122"/>
      <c r="HR217" s="122"/>
      <c r="HS217" s="122"/>
      <c r="HT217" s="122"/>
      <c r="HU217" s="122"/>
      <c r="HV217" s="122"/>
      <c r="HW217" s="122"/>
      <c r="HX217" s="122"/>
      <c r="HY217" s="122"/>
      <c r="HZ217" s="122"/>
      <c r="IA217" s="122"/>
      <c r="IB217" s="122"/>
    </row>
    <row r="218" spans="1:236" s="121" customFormat="1" ht="26.25" customHeight="1">
      <c r="A218" s="95" t="s">
        <v>1906</v>
      </c>
      <c r="B218" s="110" t="s">
        <v>1904</v>
      </c>
      <c r="C218" s="123"/>
      <c r="D218" s="56">
        <f t="shared" ref="D218:J218" si="125">D219+D220</f>
        <v>838360.49</v>
      </c>
      <c r="E218" s="56">
        <f t="shared" si="125"/>
        <v>684067.33</v>
      </c>
      <c r="F218" s="56">
        <f t="shared" si="125"/>
        <v>218239.31</v>
      </c>
      <c r="G218" s="56">
        <f t="shared" si="125"/>
        <v>456400</v>
      </c>
      <c r="H218" s="56">
        <f t="shared" si="125"/>
        <v>473700</v>
      </c>
      <c r="I218" s="56">
        <f t="shared" si="125"/>
        <v>489000</v>
      </c>
      <c r="J218" s="56">
        <f t="shared" si="125"/>
        <v>505000</v>
      </c>
      <c r="HL218" s="122"/>
      <c r="HM218" s="122"/>
      <c r="HN218" s="122"/>
      <c r="HO218" s="122"/>
      <c r="HP218" s="122"/>
      <c r="HQ218" s="122"/>
      <c r="HR218" s="122"/>
      <c r="HS218" s="122"/>
      <c r="HT218" s="122"/>
      <c r="HU218" s="122"/>
      <c r="HV218" s="122"/>
      <c r="HW218" s="122"/>
      <c r="HX218" s="122"/>
      <c r="HY218" s="122"/>
      <c r="HZ218" s="122"/>
      <c r="IA218" s="122"/>
      <c r="IB218" s="122"/>
    </row>
    <row r="219" spans="1:236" s="121" customFormat="1" ht="13.5" customHeight="1">
      <c r="A219" s="95" t="s">
        <v>1907</v>
      </c>
      <c r="B219" s="110" t="s">
        <v>1908</v>
      </c>
      <c r="C219" s="123" t="s">
        <v>29</v>
      </c>
      <c r="D219" s="56">
        <v>638360.49</v>
      </c>
      <c r="E219" s="56">
        <v>684067.33</v>
      </c>
      <c r="F219" s="56">
        <v>218239.31</v>
      </c>
      <c r="G219" s="56">
        <v>456400</v>
      </c>
      <c r="H219" s="56">
        <v>473700</v>
      </c>
      <c r="I219" s="56">
        <v>489000</v>
      </c>
      <c r="J219" s="56">
        <v>505000</v>
      </c>
      <c r="HL219" s="122"/>
      <c r="HM219" s="122"/>
      <c r="HN219" s="122"/>
      <c r="HO219" s="122"/>
      <c r="HP219" s="122"/>
      <c r="HQ219" s="122"/>
      <c r="HR219" s="122"/>
      <c r="HS219" s="122"/>
      <c r="HT219" s="122"/>
      <c r="HU219" s="122"/>
      <c r="HV219" s="122"/>
      <c r="HW219" s="122"/>
      <c r="HX219" s="122"/>
      <c r="HY219" s="122"/>
      <c r="HZ219" s="122"/>
      <c r="IA219" s="122"/>
      <c r="IB219" s="122"/>
    </row>
    <row r="220" spans="1:236" s="121" customFormat="1" ht="13.5" hidden="1" customHeight="1">
      <c r="A220" s="95" t="s">
        <v>1909</v>
      </c>
      <c r="B220" s="110" t="s">
        <v>1910</v>
      </c>
      <c r="C220" s="123" t="s">
        <v>29</v>
      </c>
      <c r="D220" s="56">
        <v>200000</v>
      </c>
      <c r="E220" s="56"/>
      <c r="F220" s="56"/>
      <c r="G220" s="56"/>
      <c r="H220" s="56"/>
      <c r="I220" s="56"/>
      <c r="J220" s="56"/>
      <c r="HL220" s="122"/>
      <c r="HM220" s="122"/>
      <c r="HN220" s="122"/>
      <c r="HO220" s="122"/>
      <c r="HP220" s="122"/>
      <c r="HQ220" s="122"/>
      <c r="HR220" s="122"/>
      <c r="HS220" s="122"/>
      <c r="HT220" s="122"/>
      <c r="HU220" s="122"/>
      <c r="HV220" s="122"/>
      <c r="HW220" s="122"/>
      <c r="HX220" s="122"/>
      <c r="HY220" s="122"/>
      <c r="HZ220" s="122"/>
      <c r="IA220" s="122"/>
      <c r="IB220" s="122"/>
    </row>
    <row r="221" spans="1:236" s="121" customFormat="1" ht="24" hidden="1" customHeight="1">
      <c r="A221" s="95" t="s">
        <v>3374</v>
      </c>
      <c r="B221" s="110" t="s">
        <v>3376</v>
      </c>
      <c r="C221" s="123"/>
      <c r="D221" s="56"/>
      <c r="E221" s="56"/>
      <c r="F221" s="56">
        <f>F222</f>
        <v>0</v>
      </c>
      <c r="G221" s="56"/>
      <c r="H221" s="56"/>
      <c r="I221" s="56"/>
      <c r="J221" s="56"/>
      <c r="HL221" s="122"/>
      <c r="HM221" s="122"/>
      <c r="HN221" s="122"/>
      <c r="HO221" s="122"/>
      <c r="HP221" s="122"/>
      <c r="HQ221" s="122"/>
      <c r="HR221" s="122"/>
      <c r="HS221" s="122"/>
      <c r="HT221" s="122"/>
      <c r="HU221" s="122"/>
      <c r="HV221" s="122"/>
      <c r="HW221" s="122"/>
      <c r="HX221" s="122"/>
      <c r="HY221" s="122"/>
      <c r="HZ221" s="122"/>
      <c r="IA221" s="122"/>
      <c r="IB221" s="122"/>
    </row>
    <row r="222" spans="1:236" s="121" customFormat="1" ht="13.5" hidden="1" customHeight="1">
      <c r="A222" s="95" t="s">
        <v>3375</v>
      </c>
      <c r="B222" s="110" t="s">
        <v>3377</v>
      </c>
      <c r="C222" s="123" t="s">
        <v>29</v>
      </c>
      <c r="D222" s="56"/>
      <c r="E222" s="56"/>
      <c r="F222" s="56">
        <v>0</v>
      </c>
      <c r="G222" s="56"/>
      <c r="H222" s="56"/>
      <c r="I222" s="56"/>
      <c r="J222" s="56"/>
      <c r="HL222" s="122"/>
      <c r="HM222" s="122"/>
      <c r="HN222" s="122"/>
      <c r="HO222" s="122"/>
      <c r="HP222" s="122"/>
      <c r="HQ222" s="122"/>
      <c r="HR222" s="122"/>
      <c r="HS222" s="122"/>
      <c r="HT222" s="122"/>
      <c r="HU222" s="122"/>
      <c r="HV222" s="122"/>
      <c r="HW222" s="122"/>
      <c r="HX222" s="122"/>
      <c r="HY222" s="122"/>
      <c r="HZ222" s="122"/>
      <c r="IA222" s="122"/>
      <c r="IB222" s="122"/>
    </row>
    <row r="223" spans="1:236" s="121" customFormat="1" ht="20.25" hidden="1" customHeight="1">
      <c r="A223" s="95" t="s">
        <v>3378</v>
      </c>
      <c r="B223" s="110" t="s">
        <v>3380</v>
      </c>
      <c r="C223" s="123"/>
      <c r="D223" s="56"/>
      <c r="E223" s="56"/>
      <c r="F223" s="56">
        <f>F224</f>
        <v>206547.99</v>
      </c>
      <c r="G223" s="56"/>
      <c r="H223" s="56"/>
      <c r="I223" s="56"/>
      <c r="J223" s="56"/>
      <c r="HL223" s="122"/>
      <c r="HM223" s="122"/>
      <c r="HN223" s="122"/>
      <c r="HO223" s="122"/>
      <c r="HP223" s="122"/>
      <c r="HQ223" s="122"/>
      <c r="HR223" s="122"/>
      <c r="HS223" s="122"/>
      <c r="HT223" s="122"/>
      <c r="HU223" s="122"/>
      <c r="HV223" s="122"/>
      <c r="HW223" s="122"/>
      <c r="HX223" s="122"/>
      <c r="HY223" s="122"/>
      <c r="HZ223" s="122"/>
      <c r="IA223" s="122"/>
      <c r="IB223" s="122"/>
    </row>
    <row r="224" spans="1:236" s="121" customFormat="1" ht="13.5" hidden="1" customHeight="1">
      <c r="A224" s="95" t="s">
        <v>3379</v>
      </c>
      <c r="B224" s="110" t="s">
        <v>3381</v>
      </c>
      <c r="C224" s="123" t="s">
        <v>29</v>
      </c>
      <c r="D224" s="56"/>
      <c r="E224" s="56"/>
      <c r="F224" s="56">
        <v>206547.99</v>
      </c>
      <c r="G224" s="56"/>
      <c r="H224" s="56"/>
      <c r="I224" s="56"/>
      <c r="J224" s="56"/>
      <c r="HL224" s="122"/>
      <c r="HM224" s="122"/>
      <c r="HN224" s="122"/>
      <c r="HO224" s="122"/>
      <c r="HP224" s="122"/>
      <c r="HQ224" s="122"/>
      <c r="HR224" s="122"/>
      <c r="HS224" s="122"/>
      <c r="HT224" s="122"/>
      <c r="HU224" s="122"/>
      <c r="HV224" s="122"/>
      <c r="HW224" s="122"/>
      <c r="HX224" s="122"/>
      <c r="HY224" s="122"/>
      <c r="HZ224" s="122"/>
      <c r="IA224" s="122"/>
      <c r="IB224" s="122"/>
    </row>
    <row r="225" spans="1:236" s="121" customFormat="1" ht="18.75" hidden="1" customHeight="1">
      <c r="A225" s="95" t="s">
        <v>3415</v>
      </c>
      <c r="B225" s="110" t="s">
        <v>3382</v>
      </c>
      <c r="C225" s="123"/>
      <c r="D225" s="56"/>
      <c r="E225" s="56"/>
      <c r="F225" s="56">
        <f>F226</f>
        <v>27610.98</v>
      </c>
      <c r="G225" s="56"/>
      <c r="H225" s="56"/>
      <c r="I225" s="56"/>
      <c r="J225" s="56"/>
      <c r="HL225" s="122"/>
      <c r="HM225" s="122"/>
      <c r="HN225" s="122"/>
      <c r="HO225" s="122"/>
      <c r="HP225" s="122"/>
      <c r="HQ225" s="122"/>
      <c r="HR225" s="122"/>
      <c r="HS225" s="122"/>
      <c r="HT225" s="122"/>
      <c r="HU225" s="122"/>
      <c r="HV225" s="122"/>
      <c r="HW225" s="122"/>
      <c r="HX225" s="122"/>
      <c r="HY225" s="122"/>
      <c r="HZ225" s="122"/>
      <c r="IA225" s="122"/>
      <c r="IB225" s="122"/>
    </row>
    <row r="226" spans="1:236" s="121" customFormat="1" ht="13.5" hidden="1" customHeight="1">
      <c r="A226" s="95" t="s">
        <v>3414</v>
      </c>
      <c r="B226" s="110" t="s">
        <v>3383</v>
      </c>
      <c r="C226" s="123" t="s">
        <v>29</v>
      </c>
      <c r="D226" s="56"/>
      <c r="E226" s="56"/>
      <c r="F226" s="56">
        <v>27610.98</v>
      </c>
      <c r="G226" s="56"/>
      <c r="H226" s="56"/>
      <c r="I226" s="56"/>
      <c r="J226" s="56"/>
      <c r="HL226" s="122"/>
      <c r="HM226" s="122"/>
      <c r="HN226" s="122"/>
      <c r="HO226" s="122"/>
      <c r="HP226" s="122"/>
      <c r="HQ226" s="122"/>
      <c r="HR226" s="122"/>
      <c r="HS226" s="122"/>
      <c r="HT226" s="122"/>
      <c r="HU226" s="122"/>
      <c r="HV226" s="122"/>
      <c r="HW226" s="122"/>
      <c r="HX226" s="122"/>
      <c r="HY226" s="122"/>
      <c r="HZ226" s="122"/>
      <c r="IA226" s="122"/>
      <c r="IB226" s="122"/>
    </row>
    <row r="227" spans="1:236" s="20" customFormat="1" ht="13.5" customHeight="1">
      <c r="A227" s="95" t="s">
        <v>1911</v>
      </c>
      <c r="B227" s="110" t="s">
        <v>1912</v>
      </c>
      <c r="C227" s="123"/>
      <c r="D227" s="56">
        <f>D228+D398</f>
        <v>45065960.030000001</v>
      </c>
      <c r="E227" s="56">
        <f t="shared" ref="E227:J227" si="126">E228</f>
        <v>63857704.940000005</v>
      </c>
      <c r="F227" s="56">
        <f t="shared" si="126"/>
        <v>127206820.24999999</v>
      </c>
      <c r="G227" s="56">
        <f t="shared" si="126"/>
        <v>32603140</v>
      </c>
      <c r="H227" s="56">
        <f t="shared" si="126"/>
        <v>29986470</v>
      </c>
      <c r="I227" s="56">
        <f t="shared" si="126"/>
        <v>30980640</v>
      </c>
      <c r="J227" s="56">
        <f t="shared" si="126"/>
        <v>31982240</v>
      </c>
      <c r="HL227" s="102"/>
      <c r="HM227" s="102"/>
      <c r="HN227" s="102"/>
      <c r="HO227" s="102"/>
      <c r="HP227" s="102"/>
      <c r="HQ227" s="102"/>
      <c r="HR227" s="102"/>
      <c r="HS227" s="102"/>
      <c r="HT227" s="102"/>
      <c r="HU227" s="102"/>
      <c r="HV227" s="102"/>
      <c r="HW227" s="102"/>
      <c r="HX227" s="102"/>
      <c r="HY227" s="102"/>
      <c r="HZ227" s="102"/>
      <c r="IA227" s="102"/>
      <c r="IB227" s="102"/>
    </row>
    <row r="228" spans="1:236" ht="13.5" customHeight="1">
      <c r="A228" s="95" t="s">
        <v>1913</v>
      </c>
      <c r="B228" s="110" t="s">
        <v>1914</v>
      </c>
      <c r="C228" s="123"/>
      <c r="D228" s="56">
        <f t="shared" ref="D228:J228" si="127">D229+D390</f>
        <v>45065368.25</v>
      </c>
      <c r="E228" s="56">
        <f t="shared" si="127"/>
        <v>63857704.940000005</v>
      </c>
      <c r="F228" s="56">
        <f t="shared" si="127"/>
        <v>127206820.24999999</v>
      </c>
      <c r="G228" s="56">
        <f t="shared" si="127"/>
        <v>32603140</v>
      </c>
      <c r="H228" s="56">
        <f t="shared" si="127"/>
        <v>29986470</v>
      </c>
      <c r="I228" s="56">
        <f t="shared" si="127"/>
        <v>30980640</v>
      </c>
      <c r="J228" s="56">
        <f t="shared" si="127"/>
        <v>31982240</v>
      </c>
    </row>
    <row r="229" spans="1:236" s="20" customFormat="1" ht="13.5" customHeight="1">
      <c r="A229" s="95" t="s">
        <v>1915</v>
      </c>
      <c r="B229" s="110" t="s">
        <v>245</v>
      </c>
      <c r="C229" s="123"/>
      <c r="D229" s="56">
        <f t="shared" ref="D229:J229" si="128">D230</f>
        <v>6076894.4900000002</v>
      </c>
      <c r="E229" s="56">
        <f t="shared" si="128"/>
        <v>9341348.6799999997</v>
      </c>
      <c r="F229" s="56">
        <f t="shared" si="128"/>
        <v>7405617.8000000007</v>
      </c>
      <c r="G229" s="56">
        <f t="shared" si="128"/>
        <v>5412140</v>
      </c>
      <c r="H229" s="56">
        <f>H230</f>
        <v>5313470</v>
      </c>
      <c r="I229" s="56">
        <f t="shared" si="128"/>
        <v>5485640</v>
      </c>
      <c r="J229" s="56">
        <f t="shared" si="128"/>
        <v>5661240</v>
      </c>
      <c r="HL229" s="102"/>
      <c r="HM229" s="102"/>
      <c r="HN229" s="102"/>
      <c r="HO229" s="102"/>
      <c r="HP229" s="102"/>
      <c r="HQ229" s="102"/>
      <c r="HR229" s="102"/>
      <c r="HS229" s="102"/>
      <c r="HT229" s="102"/>
      <c r="HU229" s="102"/>
      <c r="HV229" s="102"/>
      <c r="HW229" s="102"/>
      <c r="HX229" s="102"/>
      <c r="HY229" s="102"/>
      <c r="HZ229" s="102"/>
      <c r="IA229" s="102"/>
      <c r="IB229" s="102"/>
    </row>
    <row r="230" spans="1:236" s="20" customFormat="1" ht="13.5" customHeight="1">
      <c r="A230" s="95" t="s">
        <v>1916</v>
      </c>
      <c r="B230" s="110" t="s">
        <v>1917</v>
      </c>
      <c r="C230" s="123"/>
      <c r="D230" s="56">
        <f t="shared" ref="D230:J230" si="129">SUM(D231+D384)</f>
        <v>6076894.4900000002</v>
      </c>
      <c r="E230" s="56">
        <f t="shared" si="129"/>
        <v>9341348.6799999997</v>
      </c>
      <c r="F230" s="56">
        <f t="shared" si="129"/>
        <v>7405617.8000000007</v>
      </c>
      <c r="G230" s="56">
        <f t="shared" si="129"/>
        <v>5412140</v>
      </c>
      <c r="H230" s="56">
        <f t="shared" si="129"/>
        <v>5313470</v>
      </c>
      <c r="I230" s="56">
        <f t="shared" si="129"/>
        <v>5485640</v>
      </c>
      <c r="J230" s="56">
        <f t="shared" si="129"/>
        <v>5661240</v>
      </c>
      <c r="HL230" s="102"/>
      <c r="HM230" s="102"/>
      <c r="HN230" s="102"/>
      <c r="HO230" s="102"/>
      <c r="HP230" s="102"/>
      <c r="HQ230" s="102"/>
      <c r="HR230" s="102"/>
      <c r="HS230" s="102"/>
      <c r="HT230" s="102"/>
      <c r="HU230" s="102"/>
      <c r="HV230" s="102"/>
      <c r="HW230" s="102"/>
      <c r="HX230" s="102"/>
      <c r="HY230" s="102"/>
      <c r="HZ230" s="102"/>
      <c r="IA230" s="102"/>
      <c r="IB230" s="102"/>
    </row>
    <row r="231" spans="1:236" s="20" customFormat="1" ht="13.5" customHeight="1">
      <c r="A231" s="95" t="s">
        <v>1918</v>
      </c>
      <c r="B231" s="110" t="s">
        <v>1919</v>
      </c>
      <c r="C231" s="123"/>
      <c r="D231" s="56">
        <f t="shared" ref="D231:J231" si="130">SUM(D232+D233+D268+D269+D270+D271+D289+D311+D312)</f>
        <v>3913123.75</v>
      </c>
      <c r="E231" s="56">
        <f t="shared" si="130"/>
        <v>6658156.0500000007</v>
      </c>
      <c r="F231" s="56">
        <f t="shared" si="130"/>
        <v>5566904.3900000006</v>
      </c>
      <c r="G231" s="56">
        <f t="shared" si="130"/>
        <v>2760140</v>
      </c>
      <c r="H231" s="56">
        <f t="shared" si="130"/>
        <v>2574970</v>
      </c>
      <c r="I231" s="56">
        <f t="shared" si="130"/>
        <v>2660640</v>
      </c>
      <c r="J231" s="56">
        <f t="shared" si="130"/>
        <v>2746240</v>
      </c>
      <c r="HL231" s="102"/>
      <c r="HM231" s="102"/>
      <c r="HN231" s="102"/>
      <c r="HO231" s="102"/>
      <c r="HP231" s="102"/>
      <c r="HQ231" s="102"/>
      <c r="HR231" s="102"/>
      <c r="HS231" s="102"/>
      <c r="HT231" s="102"/>
      <c r="HU231" s="102"/>
      <c r="HV231" s="102"/>
      <c r="HW231" s="102"/>
      <c r="HX231" s="102"/>
      <c r="HY231" s="102"/>
      <c r="HZ231" s="102"/>
      <c r="IA231" s="102"/>
      <c r="IB231" s="102"/>
    </row>
    <row r="232" spans="1:236" s="148" customFormat="1" ht="22.5" customHeight="1">
      <c r="A232" s="145" t="s">
        <v>1920</v>
      </c>
      <c r="B232" s="146" t="s">
        <v>1921</v>
      </c>
      <c r="C232" s="123" t="s">
        <v>249</v>
      </c>
      <c r="D232" s="56">
        <v>325945.02</v>
      </c>
      <c r="E232" s="56">
        <v>48550.2</v>
      </c>
      <c r="F232" s="56">
        <v>14525.78</v>
      </c>
      <c r="G232" s="56">
        <v>185850</v>
      </c>
      <c r="H232" s="56">
        <v>192800</v>
      </c>
      <c r="I232" s="56">
        <v>199140</v>
      </c>
      <c r="J232" s="56">
        <v>205600</v>
      </c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  <c r="EM232" s="162"/>
      <c r="EN232" s="162"/>
      <c r="EO232" s="162"/>
      <c r="EP232" s="162"/>
      <c r="EQ232" s="162"/>
      <c r="ER232" s="162"/>
      <c r="ES232" s="162"/>
      <c r="ET232" s="162"/>
      <c r="EU232" s="162"/>
      <c r="EV232" s="162"/>
      <c r="EW232" s="162"/>
      <c r="EX232" s="162"/>
      <c r="EY232" s="162"/>
      <c r="EZ232" s="162"/>
      <c r="FA232" s="162"/>
      <c r="FB232" s="162"/>
      <c r="FC232" s="162"/>
      <c r="FD232" s="162"/>
      <c r="FE232" s="162"/>
      <c r="FF232" s="162"/>
      <c r="FG232" s="162"/>
      <c r="FH232" s="162"/>
      <c r="FI232" s="162"/>
      <c r="FJ232" s="162"/>
      <c r="FK232" s="162"/>
      <c r="FL232" s="162"/>
      <c r="FM232" s="162"/>
      <c r="FN232" s="162"/>
      <c r="FO232" s="162"/>
      <c r="FP232" s="162"/>
      <c r="FQ232" s="162"/>
      <c r="FR232" s="162"/>
      <c r="FS232" s="162"/>
      <c r="FT232" s="162"/>
      <c r="FU232" s="162"/>
      <c r="FV232" s="162"/>
      <c r="FW232" s="162"/>
      <c r="FX232" s="162"/>
      <c r="FY232" s="162"/>
      <c r="FZ232" s="162"/>
      <c r="GA232" s="162"/>
      <c r="GB232" s="162"/>
      <c r="GC232" s="162"/>
      <c r="GD232" s="162"/>
      <c r="GE232" s="162"/>
      <c r="GF232" s="162"/>
      <c r="GG232" s="162"/>
      <c r="GH232" s="162"/>
      <c r="GI232" s="162"/>
      <c r="GJ232" s="162"/>
      <c r="GK232" s="162"/>
      <c r="GL232" s="162"/>
      <c r="GM232" s="162"/>
      <c r="GN232" s="162"/>
      <c r="GO232" s="162"/>
      <c r="GP232" s="162"/>
      <c r="GQ232" s="162"/>
      <c r="GR232" s="162"/>
      <c r="GS232" s="162"/>
      <c r="GT232" s="162"/>
      <c r="GU232" s="162"/>
      <c r="GV232" s="162"/>
      <c r="GW232" s="162"/>
      <c r="GX232" s="162"/>
      <c r="GY232" s="162"/>
      <c r="GZ232" s="162"/>
      <c r="HA232" s="162"/>
      <c r="HB232" s="162"/>
      <c r="HC232" s="162"/>
      <c r="HD232" s="162"/>
      <c r="HE232" s="162"/>
      <c r="HF232" s="162"/>
      <c r="HG232" s="162"/>
      <c r="HH232" s="162"/>
      <c r="HI232" s="162"/>
      <c r="HJ232" s="162"/>
      <c r="HK232" s="162"/>
    </row>
    <row r="233" spans="1:236" s="148" customFormat="1" ht="22.5" customHeight="1">
      <c r="A233" s="145" t="s">
        <v>1922</v>
      </c>
      <c r="B233" s="146" t="s">
        <v>1923</v>
      </c>
      <c r="C233" s="123"/>
      <c r="D233" s="56">
        <f t="shared" ref="D233:J233" si="131">SUM(D234:D267)</f>
        <v>377116.35</v>
      </c>
      <c r="E233" s="56">
        <f t="shared" si="131"/>
        <v>212671.72999999995</v>
      </c>
      <c r="F233" s="56">
        <f t="shared" si="131"/>
        <v>83888.779999999984</v>
      </c>
      <c r="G233" s="56">
        <f t="shared" si="131"/>
        <v>162950</v>
      </c>
      <c r="H233" s="56">
        <f t="shared" si="131"/>
        <v>146700</v>
      </c>
      <c r="I233" s="56">
        <f t="shared" si="131"/>
        <v>151450</v>
      </c>
      <c r="J233" s="56">
        <f t="shared" si="131"/>
        <v>156380</v>
      </c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2"/>
      <c r="CS233" s="162"/>
      <c r="CT233" s="162"/>
      <c r="CU233" s="162"/>
      <c r="CV233" s="162"/>
      <c r="CW233" s="162"/>
      <c r="CX233" s="162"/>
      <c r="CY233" s="162"/>
      <c r="CZ233" s="162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2"/>
      <c r="DQ233" s="162"/>
      <c r="DR233" s="162"/>
      <c r="DS233" s="162"/>
      <c r="DT233" s="162"/>
      <c r="DU233" s="162"/>
      <c r="DV233" s="162"/>
      <c r="DW233" s="162"/>
      <c r="DX233" s="162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  <c r="EM233" s="162"/>
      <c r="EN233" s="162"/>
      <c r="EO233" s="162"/>
      <c r="EP233" s="162"/>
      <c r="EQ233" s="162"/>
      <c r="ER233" s="162"/>
      <c r="ES233" s="162"/>
      <c r="ET233" s="162"/>
      <c r="EU233" s="162"/>
      <c r="EV233" s="162"/>
      <c r="EW233" s="162"/>
      <c r="EX233" s="162"/>
      <c r="EY233" s="162"/>
      <c r="EZ233" s="162"/>
      <c r="FA233" s="162"/>
      <c r="FB233" s="162"/>
      <c r="FC233" s="162"/>
      <c r="FD233" s="162"/>
      <c r="FE233" s="162"/>
      <c r="FF233" s="162"/>
      <c r="FG233" s="162"/>
      <c r="FH233" s="162"/>
      <c r="FI233" s="162"/>
      <c r="FJ233" s="162"/>
      <c r="FK233" s="162"/>
      <c r="FL233" s="162"/>
      <c r="FM233" s="162"/>
      <c r="FN233" s="162"/>
      <c r="FO233" s="162"/>
      <c r="FP233" s="162"/>
      <c r="FQ233" s="162"/>
      <c r="FR233" s="162"/>
      <c r="FS233" s="162"/>
      <c r="FT233" s="162"/>
      <c r="FU233" s="162"/>
      <c r="FV233" s="162"/>
      <c r="FW233" s="162"/>
      <c r="FX233" s="162"/>
      <c r="FY233" s="162"/>
      <c r="FZ233" s="162"/>
      <c r="GA233" s="162"/>
      <c r="GB233" s="162"/>
      <c r="GC233" s="162"/>
      <c r="GD233" s="162"/>
      <c r="GE233" s="162"/>
      <c r="GF233" s="162"/>
      <c r="GG233" s="162"/>
      <c r="GH233" s="162"/>
      <c r="GI233" s="162"/>
      <c r="GJ233" s="162"/>
      <c r="GK233" s="162"/>
      <c r="GL233" s="162"/>
      <c r="GM233" s="162"/>
      <c r="GN233" s="162"/>
      <c r="GO233" s="162"/>
      <c r="GP233" s="162"/>
      <c r="GQ233" s="162"/>
      <c r="GR233" s="162"/>
      <c r="GS233" s="162"/>
      <c r="GT233" s="162"/>
      <c r="GU233" s="162"/>
      <c r="GV233" s="162"/>
      <c r="GW233" s="162"/>
      <c r="GX233" s="162"/>
      <c r="GY233" s="162"/>
      <c r="GZ233" s="162"/>
      <c r="HA233" s="162"/>
      <c r="HB233" s="162"/>
      <c r="HC233" s="162"/>
      <c r="HD233" s="162"/>
      <c r="HE233" s="162"/>
      <c r="HF233" s="162"/>
      <c r="HG233" s="162"/>
      <c r="HH233" s="162"/>
      <c r="HI233" s="162"/>
      <c r="HJ233" s="162"/>
      <c r="HK233" s="162"/>
    </row>
    <row r="234" spans="1:236" s="150" customFormat="1" ht="12.75" hidden="1" customHeight="1">
      <c r="A234" s="93" t="s">
        <v>1924</v>
      </c>
      <c r="B234" s="111" t="s">
        <v>1925</v>
      </c>
      <c r="C234" s="123" t="s">
        <v>1926</v>
      </c>
      <c r="D234" s="58"/>
      <c r="E234" s="58">
        <v>34197.699999999997</v>
      </c>
      <c r="F234" s="58">
        <v>9202.4599999999991</v>
      </c>
      <c r="G234" s="58">
        <v>70050</v>
      </c>
      <c r="H234" s="58">
        <v>72700</v>
      </c>
      <c r="I234" s="58">
        <v>75060</v>
      </c>
      <c r="J234" s="58">
        <v>77500</v>
      </c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49"/>
      <c r="ER234" s="149"/>
      <c r="ES234" s="149"/>
      <c r="ET234" s="149"/>
      <c r="EU234" s="149"/>
      <c r="EV234" s="149"/>
      <c r="EW234" s="149"/>
      <c r="EX234" s="149"/>
      <c r="EY234" s="149"/>
      <c r="EZ234" s="149"/>
      <c r="FA234" s="149"/>
      <c r="FB234" s="149"/>
      <c r="FC234" s="149"/>
      <c r="FD234" s="149"/>
      <c r="FE234" s="149"/>
      <c r="FF234" s="149"/>
      <c r="FG234" s="149"/>
      <c r="FH234" s="149"/>
      <c r="FI234" s="149"/>
      <c r="FJ234" s="149"/>
      <c r="FK234" s="149"/>
      <c r="FL234" s="149"/>
      <c r="FM234" s="149"/>
      <c r="FN234" s="149"/>
      <c r="FO234" s="149"/>
      <c r="FP234" s="149"/>
      <c r="FQ234" s="149"/>
      <c r="FR234" s="149"/>
      <c r="FS234" s="149"/>
      <c r="FT234" s="149"/>
      <c r="FU234" s="149"/>
      <c r="FV234" s="149"/>
      <c r="FW234" s="149"/>
      <c r="FX234" s="149"/>
      <c r="FY234" s="149"/>
      <c r="FZ234" s="149"/>
      <c r="GA234" s="149"/>
      <c r="GB234" s="149"/>
      <c r="GC234" s="149"/>
      <c r="GD234" s="149"/>
      <c r="GE234" s="149"/>
      <c r="GF234" s="149"/>
      <c r="GG234" s="149"/>
      <c r="GH234" s="149"/>
      <c r="GI234" s="149"/>
      <c r="GJ234" s="149"/>
      <c r="GK234" s="149"/>
      <c r="GL234" s="149"/>
      <c r="GM234" s="149"/>
      <c r="GN234" s="149"/>
      <c r="GO234" s="149"/>
      <c r="GP234" s="149"/>
      <c r="GQ234" s="149"/>
      <c r="GR234" s="149"/>
      <c r="GS234" s="149"/>
      <c r="GT234" s="149"/>
      <c r="GU234" s="149"/>
      <c r="GV234" s="149"/>
      <c r="GW234" s="149"/>
      <c r="GX234" s="149"/>
      <c r="GY234" s="149"/>
      <c r="GZ234" s="149"/>
      <c r="HA234" s="149"/>
      <c r="HB234" s="149"/>
      <c r="HC234" s="149"/>
      <c r="HD234" s="149"/>
      <c r="HE234" s="149"/>
      <c r="HF234" s="149"/>
      <c r="HG234" s="149"/>
      <c r="HH234" s="149"/>
      <c r="HI234" s="149"/>
      <c r="HJ234" s="149"/>
      <c r="HK234" s="149"/>
    </row>
    <row r="235" spans="1:236" s="150" customFormat="1" ht="12.75" hidden="1" customHeight="1">
      <c r="A235" s="93" t="s">
        <v>1927</v>
      </c>
      <c r="B235" s="111" t="s">
        <v>263</v>
      </c>
      <c r="C235" s="123" t="s">
        <v>123</v>
      </c>
      <c r="D235" s="58">
        <v>9895.02</v>
      </c>
      <c r="E235" s="58">
        <v>7033.72</v>
      </c>
      <c r="F235" s="58">
        <v>4258.8900000000003</v>
      </c>
      <c r="G235" s="58">
        <v>4300</v>
      </c>
      <c r="H235" s="58">
        <v>4500</v>
      </c>
      <c r="I235" s="58">
        <v>4600</v>
      </c>
      <c r="J235" s="58">
        <v>4750</v>
      </c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  <c r="BL235" s="149"/>
      <c r="BM235" s="149"/>
      <c r="BN235" s="149"/>
      <c r="BO235" s="149"/>
      <c r="BP235" s="149"/>
      <c r="BQ235" s="149"/>
      <c r="BR235" s="149"/>
      <c r="BS235" s="149"/>
      <c r="BT235" s="149"/>
      <c r="BU235" s="149"/>
      <c r="BV235" s="149"/>
      <c r="BW235" s="149"/>
      <c r="BX235" s="149"/>
      <c r="BY235" s="149"/>
      <c r="BZ235" s="149"/>
      <c r="CA235" s="149"/>
      <c r="CB235" s="149"/>
      <c r="CC235" s="149"/>
      <c r="CD235" s="149"/>
      <c r="CE235" s="149"/>
      <c r="CF235" s="149"/>
      <c r="CG235" s="149"/>
      <c r="CH235" s="149"/>
      <c r="CI235" s="149"/>
      <c r="CJ235" s="149"/>
      <c r="CK235" s="149"/>
      <c r="CL235" s="149"/>
      <c r="CM235" s="149"/>
      <c r="CN235" s="149"/>
      <c r="CO235" s="149"/>
      <c r="CP235" s="149"/>
      <c r="CQ235" s="149"/>
      <c r="CR235" s="149"/>
      <c r="CS235" s="149"/>
      <c r="CT235" s="149"/>
      <c r="CU235" s="149"/>
      <c r="CV235" s="149"/>
      <c r="CW235" s="149"/>
      <c r="CX235" s="149"/>
      <c r="CY235" s="149"/>
      <c r="CZ235" s="149"/>
      <c r="DA235" s="149"/>
      <c r="DB235" s="149"/>
      <c r="DC235" s="149"/>
      <c r="DD235" s="149"/>
      <c r="DE235" s="149"/>
      <c r="DF235" s="149"/>
      <c r="DG235" s="149"/>
      <c r="DH235" s="149"/>
      <c r="DI235" s="149"/>
      <c r="DJ235" s="149"/>
      <c r="DK235" s="149"/>
      <c r="DL235" s="149"/>
      <c r="DM235" s="149"/>
      <c r="DN235" s="149"/>
      <c r="DO235" s="149"/>
      <c r="DP235" s="149"/>
      <c r="DQ235" s="149"/>
      <c r="DR235" s="149"/>
      <c r="DS235" s="149"/>
      <c r="DT235" s="149"/>
      <c r="DU235" s="149"/>
      <c r="DV235" s="149"/>
      <c r="DW235" s="149"/>
      <c r="DX235" s="149"/>
      <c r="DY235" s="149"/>
      <c r="DZ235" s="149"/>
      <c r="EA235" s="149"/>
      <c r="EB235" s="149"/>
      <c r="EC235" s="149"/>
      <c r="ED235" s="149"/>
      <c r="EE235" s="149"/>
      <c r="EF235" s="149"/>
      <c r="EG235" s="149"/>
      <c r="EH235" s="149"/>
      <c r="EI235" s="149"/>
      <c r="EJ235" s="149"/>
      <c r="EK235" s="149"/>
      <c r="EL235" s="149"/>
      <c r="EM235" s="149"/>
      <c r="EN235" s="149"/>
      <c r="EO235" s="149"/>
      <c r="EP235" s="149"/>
      <c r="EQ235" s="149"/>
      <c r="ER235" s="149"/>
      <c r="ES235" s="149"/>
      <c r="ET235" s="149"/>
      <c r="EU235" s="149"/>
      <c r="EV235" s="149"/>
      <c r="EW235" s="149"/>
      <c r="EX235" s="149"/>
      <c r="EY235" s="149"/>
      <c r="EZ235" s="149"/>
      <c r="FA235" s="149"/>
      <c r="FB235" s="149"/>
      <c r="FC235" s="149"/>
      <c r="FD235" s="149"/>
      <c r="FE235" s="149"/>
      <c r="FF235" s="149"/>
      <c r="FG235" s="149"/>
      <c r="FH235" s="149"/>
      <c r="FI235" s="149"/>
      <c r="FJ235" s="149"/>
      <c r="FK235" s="149"/>
      <c r="FL235" s="149"/>
      <c r="FM235" s="149"/>
      <c r="FN235" s="149"/>
      <c r="FO235" s="149"/>
      <c r="FP235" s="149"/>
      <c r="FQ235" s="149"/>
      <c r="FR235" s="149"/>
      <c r="FS235" s="149"/>
      <c r="FT235" s="149"/>
      <c r="FU235" s="149"/>
      <c r="FV235" s="149"/>
      <c r="FW235" s="149"/>
      <c r="FX235" s="149"/>
      <c r="FY235" s="149"/>
      <c r="FZ235" s="149"/>
      <c r="GA235" s="149"/>
      <c r="GB235" s="149"/>
      <c r="GC235" s="149"/>
      <c r="GD235" s="149"/>
      <c r="GE235" s="149"/>
      <c r="GF235" s="149"/>
      <c r="GG235" s="149"/>
      <c r="GH235" s="149"/>
      <c r="GI235" s="149"/>
      <c r="GJ235" s="149"/>
      <c r="GK235" s="149"/>
      <c r="GL235" s="149"/>
      <c r="GM235" s="149"/>
      <c r="GN235" s="149"/>
      <c r="GO235" s="149"/>
      <c r="GP235" s="149"/>
      <c r="GQ235" s="149"/>
      <c r="GR235" s="149"/>
      <c r="GS235" s="149"/>
      <c r="GT235" s="149"/>
      <c r="GU235" s="149"/>
      <c r="GV235" s="149"/>
      <c r="GW235" s="149"/>
      <c r="GX235" s="149"/>
      <c r="GY235" s="149"/>
      <c r="GZ235" s="149"/>
      <c r="HA235" s="149"/>
      <c r="HB235" s="149"/>
      <c r="HC235" s="149"/>
      <c r="HD235" s="149"/>
      <c r="HE235" s="149"/>
      <c r="HF235" s="149"/>
      <c r="HG235" s="149"/>
      <c r="HH235" s="149"/>
      <c r="HI235" s="149"/>
      <c r="HJ235" s="149"/>
      <c r="HK235" s="149"/>
    </row>
    <row r="236" spans="1:236" s="150" customFormat="1" ht="12.75" hidden="1" customHeight="1">
      <c r="A236" s="93" t="s">
        <v>1928</v>
      </c>
      <c r="B236" s="111" t="s">
        <v>269</v>
      </c>
      <c r="C236" s="123" t="s">
        <v>268</v>
      </c>
      <c r="D236" s="58">
        <v>33588.550000000003</v>
      </c>
      <c r="E236" s="58">
        <v>17993.2</v>
      </c>
      <c r="F236" s="58">
        <v>4983.8900000000003</v>
      </c>
      <c r="G236" s="58">
        <v>11750</v>
      </c>
      <c r="H236" s="58">
        <v>12200</v>
      </c>
      <c r="I236" s="58">
        <v>12590</v>
      </c>
      <c r="J236" s="58">
        <v>13000</v>
      </c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49"/>
      <c r="CA236" s="149"/>
      <c r="CB236" s="149"/>
      <c r="CC236" s="149"/>
      <c r="CD236" s="149"/>
      <c r="CE236" s="149"/>
      <c r="CF236" s="149"/>
      <c r="CG236" s="149"/>
      <c r="CH236" s="149"/>
      <c r="CI236" s="149"/>
      <c r="CJ236" s="149"/>
      <c r="CK236" s="149"/>
      <c r="CL236" s="149"/>
      <c r="CM236" s="149"/>
      <c r="CN236" s="149"/>
      <c r="CO236" s="149"/>
      <c r="CP236" s="149"/>
      <c r="CQ236" s="149"/>
      <c r="CR236" s="149"/>
      <c r="CS236" s="149"/>
      <c r="CT236" s="149"/>
      <c r="CU236" s="149"/>
      <c r="CV236" s="149"/>
      <c r="CW236" s="149"/>
      <c r="CX236" s="149"/>
      <c r="CY236" s="149"/>
      <c r="CZ236" s="149"/>
      <c r="DA236" s="149"/>
      <c r="DB236" s="149"/>
      <c r="DC236" s="149"/>
      <c r="DD236" s="149"/>
      <c r="DE236" s="149"/>
      <c r="DF236" s="149"/>
      <c r="DG236" s="149"/>
      <c r="DH236" s="149"/>
      <c r="DI236" s="149"/>
      <c r="DJ236" s="149"/>
      <c r="DK236" s="149"/>
      <c r="DL236" s="149"/>
      <c r="DM236" s="149"/>
      <c r="DN236" s="149"/>
      <c r="DO236" s="149"/>
      <c r="DP236" s="149"/>
      <c r="DQ236" s="149"/>
      <c r="DR236" s="149"/>
      <c r="DS236" s="149"/>
      <c r="DT236" s="149"/>
      <c r="DU236" s="149"/>
      <c r="DV236" s="149"/>
      <c r="DW236" s="149"/>
      <c r="DX236" s="149"/>
      <c r="DY236" s="149"/>
      <c r="DZ236" s="149"/>
      <c r="EA236" s="149"/>
      <c r="EB236" s="149"/>
      <c r="EC236" s="149"/>
      <c r="ED236" s="149"/>
      <c r="EE236" s="149"/>
      <c r="EF236" s="149"/>
      <c r="EG236" s="149"/>
      <c r="EH236" s="149"/>
      <c r="EI236" s="149"/>
      <c r="EJ236" s="149"/>
      <c r="EK236" s="149"/>
      <c r="EL236" s="149"/>
      <c r="EM236" s="149"/>
      <c r="EN236" s="149"/>
      <c r="EO236" s="149"/>
      <c r="EP236" s="149"/>
      <c r="EQ236" s="149"/>
      <c r="ER236" s="149"/>
      <c r="ES236" s="149"/>
      <c r="ET236" s="149"/>
      <c r="EU236" s="149"/>
      <c r="EV236" s="149"/>
      <c r="EW236" s="149"/>
      <c r="EX236" s="149"/>
      <c r="EY236" s="149"/>
      <c r="EZ236" s="149"/>
      <c r="FA236" s="149"/>
      <c r="FB236" s="149"/>
      <c r="FC236" s="149"/>
      <c r="FD236" s="149"/>
      <c r="FE236" s="149"/>
      <c r="FF236" s="149"/>
      <c r="FG236" s="149"/>
      <c r="FH236" s="149"/>
      <c r="FI236" s="149"/>
      <c r="FJ236" s="149"/>
      <c r="FK236" s="149"/>
      <c r="FL236" s="149"/>
      <c r="FM236" s="149"/>
      <c r="FN236" s="149"/>
      <c r="FO236" s="149"/>
      <c r="FP236" s="149"/>
      <c r="FQ236" s="149"/>
      <c r="FR236" s="149"/>
      <c r="FS236" s="149"/>
      <c r="FT236" s="149"/>
      <c r="FU236" s="149"/>
      <c r="FV236" s="149"/>
      <c r="FW236" s="149"/>
      <c r="FX236" s="149"/>
      <c r="FY236" s="149"/>
      <c r="FZ236" s="149"/>
      <c r="GA236" s="149"/>
      <c r="GB236" s="149"/>
      <c r="GC236" s="149"/>
      <c r="GD236" s="149"/>
      <c r="GE236" s="149"/>
      <c r="GF236" s="149"/>
      <c r="GG236" s="149"/>
      <c r="GH236" s="149"/>
      <c r="GI236" s="149"/>
      <c r="GJ236" s="149"/>
      <c r="GK236" s="149"/>
      <c r="GL236" s="149"/>
      <c r="GM236" s="149"/>
      <c r="GN236" s="149"/>
      <c r="GO236" s="149"/>
      <c r="GP236" s="149"/>
      <c r="GQ236" s="149"/>
      <c r="GR236" s="149"/>
      <c r="GS236" s="149"/>
      <c r="GT236" s="149"/>
      <c r="GU236" s="149"/>
      <c r="GV236" s="149"/>
      <c r="GW236" s="149"/>
      <c r="GX236" s="149"/>
      <c r="GY236" s="149"/>
      <c r="GZ236" s="149"/>
      <c r="HA236" s="149"/>
      <c r="HB236" s="149"/>
      <c r="HC236" s="149"/>
      <c r="HD236" s="149"/>
      <c r="HE236" s="149"/>
      <c r="HF236" s="149"/>
      <c r="HG236" s="149"/>
      <c r="HH236" s="149"/>
      <c r="HI236" s="149"/>
      <c r="HJ236" s="149"/>
      <c r="HK236" s="149"/>
    </row>
    <row r="237" spans="1:236" s="150" customFormat="1" ht="12.75" hidden="1" customHeight="1">
      <c r="A237" s="93" t="s">
        <v>1929</v>
      </c>
      <c r="B237" s="111" t="s">
        <v>1930</v>
      </c>
      <c r="C237" s="123" t="s">
        <v>1931</v>
      </c>
      <c r="D237" s="58"/>
      <c r="E237" s="58">
        <v>13600.82</v>
      </c>
      <c r="F237" s="58">
        <v>1191.0899999999999</v>
      </c>
      <c r="G237" s="58">
        <v>10850</v>
      </c>
      <c r="H237" s="58">
        <v>11260</v>
      </c>
      <c r="I237" s="58">
        <v>11620</v>
      </c>
      <c r="J237" s="58">
        <v>12000</v>
      </c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  <c r="DL237" s="149"/>
      <c r="DM237" s="149"/>
      <c r="DN237" s="149"/>
      <c r="DO237" s="149"/>
      <c r="DP237" s="149"/>
      <c r="DQ237" s="149"/>
      <c r="DR237" s="149"/>
      <c r="DS237" s="149"/>
      <c r="DT237" s="149"/>
      <c r="DU237" s="149"/>
      <c r="DV237" s="149"/>
      <c r="DW237" s="149"/>
      <c r="DX237" s="149"/>
      <c r="DY237" s="149"/>
      <c r="DZ237" s="149"/>
      <c r="EA237" s="149"/>
      <c r="EB237" s="149"/>
      <c r="EC237" s="149"/>
      <c r="ED237" s="149"/>
      <c r="EE237" s="149"/>
      <c r="EF237" s="149"/>
      <c r="EG237" s="149"/>
      <c r="EH237" s="149"/>
      <c r="EI237" s="149"/>
      <c r="EJ237" s="149"/>
      <c r="EK237" s="149"/>
      <c r="EL237" s="149"/>
      <c r="EM237" s="149"/>
      <c r="EN237" s="149"/>
      <c r="EO237" s="149"/>
      <c r="EP237" s="149"/>
      <c r="EQ237" s="149"/>
      <c r="ER237" s="149"/>
      <c r="ES237" s="149"/>
      <c r="ET237" s="149"/>
      <c r="EU237" s="149"/>
      <c r="EV237" s="149"/>
      <c r="EW237" s="149"/>
      <c r="EX237" s="149"/>
      <c r="EY237" s="149"/>
      <c r="EZ237" s="149"/>
      <c r="FA237" s="149"/>
      <c r="FB237" s="149"/>
      <c r="FC237" s="149"/>
      <c r="FD237" s="149"/>
      <c r="FE237" s="149"/>
      <c r="FF237" s="149"/>
      <c r="FG237" s="149"/>
      <c r="FH237" s="149"/>
      <c r="FI237" s="149"/>
      <c r="FJ237" s="149"/>
      <c r="FK237" s="149"/>
      <c r="FL237" s="149"/>
      <c r="FM237" s="149"/>
      <c r="FN237" s="149"/>
      <c r="FO237" s="149"/>
      <c r="FP237" s="149"/>
      <c r="FQ237" s="149"/>
      <c r="FR237" s="149"/>
      <c r="FS237" s="149"/>
      <c r="FT237" s="149"/>
      <c r="FU237" s="149"/>
      <c r="FV237" s="149"/>
      <c r="FW237" s="149"/>
      <c r="FX237" s="149"/>
      <c r="FY237" s="149"/>
      <c r="FZ237" s="149"/>
      <c r="GA237" s="149"/>
      <c r="GB237" s="149"/>
      <c r="GC237" s="149"/>
      <c r="GD237" s="149"/>
      <c r="GE237" s="149"/>
      <c r="GF237" s="149"/>
      <c r="GG237" s="149"/>
      <c r="GH237" s="149"/>
      <c r="GI237" s="149"/>
      <c r="GJ237" s="149"/>
      <c r="GK237" s="149"/>
      <c r="GL237" s="149"/>
      <c r="GM237" s="149"/>
      <c r="GN237" s="149"/>
      <c r="GO237" s="149"/>
      <c r="GP237" s="149"/>
      <c r="GQ237" s="149"/>
      <c r="GR237" s="149"/>
      <c r="GS237" s="149"/>
      <c r="GT237" s="149"/>
      <c r="GU237" s="149"/>
      <c r="GV237" s="149"/>
      <c r="GW237" s="149"/>
      <c r="GX237" s="149"/>
      <c r="GY237" s="149"/>
      <c r="GZ237" s="149"/>
      <c r="HA237" s="149"/>
      <c r="HB237" s="149"/>
      <c r="HC237" s="149"/>
      <c r="HD237" s="149"/>
      <c r="HE237" s="149"/>
      <c r="HF237" s="149"/>
      <c r="HG237" s="149"/>
      <c r="HH237" s="149"/>
      <c r="HI237" s="149"/>
      <c r="HJ237" s="149"/>
      <c r="HK237" s="149"/>
    </row>
    <row r="238" spans="1:236" s="150" customFormat="1" ht="12.75" hidden="1" customHeight="1">
      <c r="A238" s="93" t="s">
        <v>1932</v>
      </c>
      <c r="B238" s="111" t="s">
        <v>1933</v>
      </c>
      <c r="C238" s="123" t="s">
        <v>1934</v>
      </c>
      <c r="D238" s="58"/>
      <c r="E238" s="58">
        <v>1657.81</v>
      </c>
      <c r="F238" s="58">
        <v>395.8</v>
      </c>
      <c r="G238" s="58">
        <v>200</v>
      </c>
      <c r="H238" s="58">
        <v>210</v>
      </c>
      <c r="I238" s="58">
        <v>214</v>
      </c>
      <c r="J238" s="58">
        <v>220</v>
      </c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49"/>
      <c r="CC238" s="149"/>
      <c r="CD238" s="149"/>
      <c r="CE238" s="149"/>
      <c r="CF238" s="149"/>
      <c r="CG238" s="149"/>
      <c r="CH238" s="149"/>
      <c r="CI238" s="149"/>
      <c r="CJ238" s="149"/>
      <c r="CK238" s="149"/>
      <c r="CL238" s="149"/>
      <c r="CM238" s="149"/>
      <c r="CN238" s="149"/>
      <c r="CO238" s="149"/>
      <c r="CP238" s="149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49"/>
      <c r="DE238" s="149"/>
      <c r="DF238" s="149"/>
      <c r="DG238" s="149"/>
      <c r="DH238" s="149"/>
      <c r="DI238" s="149"/>
      <c r="DJ238" s="149"/>
      <c r="DK238" s="149"/>
      <c r="DL238" s="149"/>
      <c r="DM238" s="149"/>
      <c r="DN238" s="149"/>
      <c r="DO238" s="149"/>
      <c r="DP238" s="149"/>
      <c r="DQ238" s="149"/>
      <c r="DR238" s="149"/>
      <c r="DS238" s="149"/>
      <c r="DT238" s="149"/>
      <c r="DU238" s="149"/>
      <c r="DV238" s="149"/>
      <c r="DW238" s="149"/>
      <c r="DX238" s="149"/>
      <c r="DY238" s="149"/>
      <c r="DZ238" s="149"/>
      <c r="EA238" s="149"/>
      <c r="EB238" s="149"/>
      <c r="EC238" s="149"/>
      <c r="ED238" s="149"/>
      <c r="EE238" s="149"/>
      <c r="EF238" s="149"/>
      <c r="EG238" s="149"/>
      <c r="EH238" s="149"/>
      <c r="EI238" s="149"/>
      <c r="EJ238" s="149"/>
      <c r="EK238" s="149"/>
      <c r="EL238" s="149"/>
      <c r="EM238" s="149"/>
      <c r="EN238" s="149"/>
      <c r="EO238" s="149"/>
      <c r="EP238" s="149"/>
      <c r="EQ238" s="149"/>
      <c r="ER238" s="149"/>
      <c r="ES238" s="149"/>
      <c r="ET238" s="149"/>
      <c r="EU238" s="149"/>
      <c r="EV238" s="149"/>
      <c r="EW238" s="149"/>
      <c r="EX238" s="149"/>
      <c r="EY238" s="149"/>
      <c r="EZ238" s="149"/>
      <c r="FA238" s="149"/>
      <c r="FB238" s="149"/>
      <c r="FC238" s="149"/>
      <c r="FD238" s="149"/>
      <c r="FE238" s="149"/>
      <c r="FF238" s="149"/>
      <c r="FG238" s="149"/>
      <c r="FH238" s="149"/>
      <c r="FI238" s="149"/>
      <c r="FJ238" s="149"/>
      <c r="FK238" s="149"/>
      <c r="FL238" s="149"/>
      <c r="FM238" s="149"/>
      <c r="FN238" s="149"/>
      <c r="FO238" s="149"/>
      <c r="FP238" s="149"/>
      <c r="FQ238" s="149"/>
      <c r="FR238" s="149"/>
      <c r="FS238" s="149"/>
      <c r="FT238" s="149"/>
      <c r="FU238" s="149"/>
      <c r="FV238" s="149"/>
      <c r="FW238" s="149"/>
      <c r="FX238" s="149"/>
      <c r="FY238" s="149"/>
      <c r="FZ238" s="149"/>
      <c r="GA238" s="149"/>
      <c r="GB238" s="149"/>
      <c r="GC238" s="149"/>
      <c r="GD238" s="149"/>
      <c r="GE238" s="149"/>
      <c r="GF238" s="149"/>
      <c r="GG238" s="149"/>
      <c r="GH238" s="149"/>
      <c r="GI238" s="149"/>
      <c r="GJ238" s="149"/>
      <c r="GK238" s="149"/>
      <c r="GL238" s="149"/>
      <c r="GM238" s="149"/>
      <c r="GN238" s="149"/>
      <c r="GO238" s="149"/>
      <c r="GP238" s="149"/>
      <c r="GQ238" s="149"/>
      <c r="GR238" s="149"/>
      <c r="GS238" s="149"/>
      <c r="GT238" s="149"/>
      <c r="GU238" s="149"/>
      <c r="GV238" s="149"/>
      <c r="GW238" s="149"/>
      <c r="GX238" s="149"/>
      <c r="GY238" s="149"/>
      <c r="GZ238" s="149"/>
      <c r="HA238" s="149"/>
      <c r="HB238" s="149"/>
      <c r="HC238" s="149"/>
      <c r="HD238" s="149"/>
      <c r="HE238" s="149"/>
      <c r="HF238" s="149"/>
      <c r="HG238" s="149"/>
      <c r="HH238" s="149"/>
      <c r="HI238" s="149"/>
      <c r="HJ238" s="149"/>
      <c r="HK238" s="149"/>
    </row>
    <row r="239" spans="1:236" s="150" customFormat="1" ht="12.75" hidden="1" customHeight="1">
      <c r="A239" s="93" t="s">
        <v>1935</v>
      </c>
      <c r="B239" s="111" t="s">
        <v>1936</v>
      </c>
      <c r="C239" s="123" t="s">
        <v>1937</v>
      </c>
      <c r="D239" s="58"/>
      <c r="E239" s="58">
        <v>1430.92</v>
      </c>
      <c r="F239" s="58">
        <v>203.7</v>
      </c>
      <c r="G239" s="58">
        <v>200</v>
      </c>
      <c r="H239" s="58">
        <v>210</v>
      </c>
      <c r="I239" s="58">
        <v>214</v>
      </c>
      <c r="J239" s="58">
        <v>220</v>
      </c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49"/>
      <c r="CC239" s="149"/>
      <c r="CD239" s="149"/>
      <c r="CE239" s="149"/>
      <c r="CF239" s="149"/>
      <c r="CG239" s="149"/>
      <c r="CH239" s="149"/>
      <c r="CI239" s="149"/>
      <c r="CJ239" s="149"/>
      <c r="CK239" s="149"/>
      <c r="CL239" s="149"/>
      <c r="CM239" s="149"/>
      <c r="CN239" s="149"/>
      <c r="CO239" s="149"/>
      <c r="CP239" s="149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49"/>
      <c r="DE239" s="149"/>
      <c r="DF239" s="149"/>
      <c r="DG239" s="149"/>
      <c r="DH239" s="149"/>
      <c r="DI239" s="149"/>
      <c r="DJ239" s="149"/>
      <c r="DK239" s="149"/>
      <c r="DL239" s="149"/>
      <c r="DM239" s="149"/>
      <c r="DN239" s="149"/>
      <c r="DO239" s="149"/>
      <c r="DP239" s="149"/>
      <c r="DQ239" s="149"/>
      <c r="DR239" s="149"/>
      <c r="DS239" s="149"/>
      <c r="DT239" s="149"/>
      <c r="DU239" s="149"/>
      <c r="DV239" s="149"/>
      <c r="DW239" s="149"/>
      <c r="DX239" s="149"/>
      <c r="DY239" s="149"/>
      <c r="DZ239" s="149"/>
      <c r="EA239" s="149"/>
      <c r="EB239" s="149"/>
      <c r="EC239" s="149"/>
      <c r="ED239" s="149"/>
      <c r="EE239" s="149"/>
      <c r="EF239" s="149"/>
      <c r="EG239" s="149"/>
      <c r="EH239" s="149"/>
      <c r="EI239" s="149"/>
      <c r="EJ239" s="149"/>
      <c r="EK239" s="149"/>
      <c r="EL239" s="149"/>
      <c r="EM239" s="149"/>
      <c r="EN239" s="149"/>
      <c r="EO239" s="149"/>
      <c r="EP239" s="149"/>
      <c r="EQ239" s="149"/>
      <c r="ER239" s="149"/>
      <c r="ES239" s="149"/>
      <c r="ET239" s="149"/>
      <c r="EU239" s="149"/>
      <c r="EV239" s="149"/>
      <c r="EW239" s="149"/>
      <c r="EX239" s="149"/>
      <c r="EY239" s="149"/>
      <c r="EZ239" s="149"/>
      <c r="FA239" s="149"/>
      <c r="FB239" s="149"/>
      <c r="FC239" s="149"/>
      <c r="FD239" s="149"/>
      <c r="FE239" s="149"/>
      <c r="FF239" s="149"/>
      <c r="FG239" s="149"/>
      <c r="FH239" s="149"/>
      <c r="FI239" s="149"/>
      <c r="FJ239" s="149"/>
      <c r="FK239" s="149"/>
      <c r="FL239" s="149"/>
      <c r="FM239" s="149"/>
      <c r="FN239" s="149"/>
      <c r="FO239" s="149"/>
      <c r="FP239" s="149"/>
      <c r="FQ239" s="149"/>
      <c r="FR239" s="149"/>
      <c r="FS239" s="149"/>
      <c r="FT239" s="149"/>
      <c r="FU239" s="149"/>
      <c r="FV239" s="149"/>
      <c r="FW239" s="149"/>
      <c r="FX239" s="149"/>
      <c r="FY239" s="149"/>
      <c r="FZ239" s="149"/>
      <c r="GA239" s="149"/>
      <c r="GB239" s="149"/>
      <c r="GC239" s="149"/>
      <c r="GD239" s="149"/>
      <c r="GE239" s="149"/>
      <c r="GF239" s="149"/>
      <c r="GG239" s="149"/>
      <c r="GH239" s="149"/>
      <c r="GI239" s="149"/>
      <c r="GJ239" s="149"/>
      <c r="GK239" s="149"/>
      <c r="GL239" s="149"/>
      <c r="GM239" s="149"/>
      <c r="GN239" s="149"/>
      <c r="GO239" s="149"/>
      <c r="GP239" s="149"/>
      <c r="GQ239" s="149"/>
      <c r="GR239" s="149"/>
      <c r="GS239" s="149"/>
      <c r="GT239" s="149"/>
      <c r="GU239" s="149"/>
      <c r="GV239" s="149"/>
      <c r="GW239" s="149"/>
      <c r="GX239" s="149"/>
      <c r="GY239" s="149"/>
      <c r="GZ239" s="149"/>
      <c r="HA239" s="149"/>
      <c r="HB239" s="149"/>
      <c r="HC239" s="149"/>
      <c r="HD239" s="149"/>
      <c r="HE239" s="149"/>
      <c r="HF239" s="149"/>
      <c r="HG239" s="149"/>
      <c r="HH239" s="149"/>
      <c r="HI239" s="149"/>
      <c r="HJ239" s="149"/>
      <c r="HK239" s="149"/>
    </row>
    <row r="240" spans="1:236" s="150" customFormat="1" ht="12.75" hidden="1" customHeight="1">
      <c r="A240" s="93" t="s">
        <v>1938</v>
      </c>
      <c r="B240" s="111" t="s">
        <v>284</v>
      </c>
      <c r="C240" s="123" t="s">
        <v>283</v>
      </c>
      <c r="D240" s="58">
        <v>16688.25</v>
      </c>
      <c r="E240" s="58">
        <v>4862.43</v>
      </c>
      <c r="F240" s="58">
        <v>4346.66</v>
      </c>
      <c r="G240" s="58">
        <v>5700</v>
      </c>
      <c r="H240" s="58">
        <v>5900</v>
      </c>
      <c r="I240" s="58">
        <v>6107</v>
      </c>
      <c r="J240" s="58">
        <v>6300</v>
      </c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49"/>
      <c r="CG240" s="149"/>
      <c r="CH240" s="149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49"/>
      <c r="DE240" s="149"/>
      <c r="DF240" s="149"/>
      <c r="DG240" s="149"/>
      <c r="DH240" s="149"/>
      <c r="DI240" s="149"/>
      <c r="DJ240" s="149"/>
      <c r="DK240" s="149"/>
      <c r="DL240" s="149"/>
      <c r="DM240" s="149"/>
      <c r="DN240" s="149"/>
      <c r="DO240" s="149"/>
      <c r="DP240" s="149"/>
      <c r="DQ240" s="149"/>
      <c r="DR240" s="149"/>
      <c r="DS240" s="149"/>
      <c r="DT240" s="149"/>
      <c r="DU240" s="149"/>
      <c r="DV240" s="149"/>
      <c r="DW240" s="149"/>
      <c r="DX240" s="149"/>
      <c r="DY240" s="149"/>
      <c r="DZ240" s="149"/>
      <c r="EA240" s="149"/>
      <c r="EB240" s="149"/>
      <c r="EC240" s="149"/>
      <c r="ED240" s="149"/>
      <c r="EE240" s="149"/>
      <c r="EF240" s="149"/>
      <c r="EG240" s="149"/>
      <c r="EH240" s="149"/>
      <c r="EI240" s="149"/>
      <c r="EJ240" s="149"/>
      <c r="EK240" s="149"/>
      <c r="EL240" s="149"/>
      <c r="EM240" s="149"/>
      <c r="EN240" s="149"/>
      <c r="EO240" s="149"/>
      <c r="EP240" s="149"/>
      <c r="EQ240" s="149"/>
      <c r="ER240" s="149"/>
      <c r="ES240" s="149"/>
      <c r="ET240" s="149"/>
      <c r="EU240" s="149"/>
      <c r="EV240" s="149"/>
      <c r="EW240" s="149"/>
      <c r="EX240" s="149"/>
      <c r="EY240" s="149"/>
      <c r="EZ240" s="149"/>
      <c r="FA240" s="149"/>
      <c r="FB240" s="149"/>
      <c r="FC240" s="149"/>
      <c r="FD240" s="149"/>
      <c r="FE240" s="149"/>
      <c r="FF240" s="149"/>
      <c r="FG240" s="149"/>
      <c r="FH240" s="149"/>
      <c r="FI240" s="149"/>
      <c r="FJ240" s="149"/>
      <c r="FK240" s="149"/>
      <c r="FL240" s="149"/>
      <c r="FM240" s="149"/>
      <c r="FN240" s="149"/>
      <c r="FO240" s="149"/>
      <c r="FP240" s="149"/>
      <c r="FQ240" s="149"/>
      <c r="FR240" s="149"/>
      <c r="FS240" s="149"/>
      <c r="FT240" s="149"/>
      <c r="FU240" s="149"/>
      <c r="FV240" s="149"/>
      <c r="FW240" s="149"/>
      <c r="FX240" s="149"/>
      <c r="FY240" s="149"/>
      <c r="FZ240" s="149"/>
      <c r="GA240" s="149"/>
      <c r="GB240" s="149"/>
      <c r="GC240" s="149"/>
      <c r="GD240" s="149"/>
      <c r="GE240" s="149"/>
      <c r="GF240" s="149"/>
      <c r="GG240" s="149"/>
      <c r="GH240" s="149"/>
      <c r="GI240" s="149"/>
      <c r="GJ240" s="149"/>
      <c r="GK240" s="149"/>
      <c r="GL240" s="149"/>
      <c r="GM240" s="149"/>
      <c r="GN240" s="149"/>
      <c r="GO240" s="149"/>
      <c r="GP240" s="149"/>
      <c r="GQ240" s="149"/>
      <c r="GR240" s="149"/>
      <c r="GS240" s="149"/>
      <c r="GT240" s="149"/>
      <c r="GU240" s="149"/>
      <c r="GV240" s="149"/>
      <c r="GW240" s="149"/>
      <c r="GX240" s="149"/>
      <c r="GY240" s="149"/>
      <c r="GZ240" s="149"/>
      <c r="HA240" s="149"/>
      <c r="HB240" s="149"/>
      <c r="HC240" s="149"/>
      <c r="HD240" s="149"/>
      <c r="HE240" s="149"/>
      <c r="HF240" s="149"/>
      <c r="HG240" s="149"/>
      <c r="HH240" s="149"/>
      <c r="HI240" s="149"/>
      <c r="HJ240" s="149"/>
      <c r="HK240" s="149"/>
    </row>
    <row r="241" spans="1:236" s="150" customFormat="1" ht="12.75" hidden="1" customHeight="1">
      <c r="A241" s="93" t="s">
        <v>1939</v>
      </c>
      <c r="B241" s="111" t="s">
        <v>302</v>
      </c>
      <c r="C241" s="123" t="s">
        <v>301</v>
      </c>
      <c r="D241" s="58">
        <v>60381.25</v>
      </c>
      <c r="E241" s="58">
        <v>42441.16</v>
      </c>
      <c r="F241" s="58">
        <v>14198.2</v>
      </c>
      <c r="G241" s="58">
        <v>10300</v>
      </c>
      <c r="H241" s="58">
        <v>10690</v>
      </c>
      <c r="I241" s="58">
        <v>11036</v>
      </c>
      <c r="J241" s="58">
        <v>11400</v>
      </c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  <c r="BY241" s="149"/>
      <c r="BZ241" s="149"/>
      <c r="CA241" s="149"/>
      <c r="CB241" s="149"/>
      <c r="CC241" s="149"/>
      <c r="CD241" s="149"/>
      <c r="CE241" s="149"/>
      <c r="CF241" s="149"/>
      <c r="CG241" s="149"/>
      <c r="CH241" s="149"/>
      <c r="CI241" s="149"/>
      <c r="CJ241" s="149"/>
      <c r="CK241" s="149"/>
      <c r="CL241" s="149"/>
      <c r="CM241" s="149"/>
      <c r="CN241" s="149"/>
      <c r="CO241" s="149"/>
      <c r="CP241" s="149"/>
      <c r="CQ241" s="149"/>
      <c r="CR241" s="149"/>
      <c r="CS241" s="149"/>
      <c r="CT241" s="149"/>
      <c r="CU241" s="149"/>
      <c r="CV241" s="149"/>
      <c r="CW241" s="149"/>
      <c r="CX241" s="149"/>
      <c r="CY241" s="149"/>
      <c r="CZ241" s="149"/>
      <c r="DA241" s="149"/>
      <c r="DB241" s="149"/>
      <c r="DC241" s="149"/>
      <c r="DD241" s="149"/>
      <c r="DE241" s="149"/>
      <c r="DF241" s="149"/>
      <c r="DG241" s="149"/>
      <c r="DH241" s="149"/>
      <c r="DI241" s="149"/>
      <c r="DJ241" s="149"/>
      <c r="DK241" s="149"/>
      <c r="DL241" s="149"/>
      <c r="DM241" s="149"/>
      <c r="DN241" s="149"/>
      <c r="DO241" s="149"/>
      <c r="DP241" s="149"/>
      <c r="DQ241" s="149"/>
      <c r="DR241" s="149"/>
      <c r="DS241" s="149"/>
      <c r="DT241" s="149"/>
      <c r="DU241" s="149"/>
      <c r="DV241" s="149"/>
      <c r="DW241" s="149"/>
      <c r="DX241" s="149"/>
      <c r="DY241" s="149"/>
      <c r="DZ241" s="149"/>
      <c r="EA241" s="149"/>
      <c r="EB241" s="149"/>
      <c r="EC241" s="149"/>
      <c r="ED241" s="149"/>
      <c r="EE241" s="149"/>
      <c r="EF241" s="149"/>
      <c r="EG241" s="149"/>
      <c r="EH241" s="149"/>
      <c r="EI241" s="149"/>
      <c r="EJ241" s="149"/>
      <c r="EK241" s="149"/>
      <c r="EL241" s="149"/>
      <c r="EM241" s="149"/>
      <c r="EN241" s="149"/>
      <c r="EO241" s="149"/>
      <c r="EP241" s="149"/>
      <c r="EQ241" s="149"/>
      <c r="ER241" s="149"/>
      <c r="ES241" s="149"/>
      <c r="ET241" s="149"/>
      <c r="EU241" s="149"/>
      <c r="EV241" s="149"/>
      <c r="EW241" s="149"/>
      <c r="EX241" s="149"/>
      <c r="EY241" s="149"/>
      <c r="EZ241" s="149"/>
      <c r="FA241" s="149"/>
      <c r="FB241" s="149"/>
      <c r="FC241" s="149"/>
      <c r="FD241" s="149"/>
      <c r="FE241" s="149"/>
      <c r="FF241" s="149"/>
      <c r="FG241" s="149"/>
      <c r="FH241" s="149"/>
      <c r="FI241" s="149"/>
      <c r="FJ241" s="149"/>
      <c r="FK241" s="149"/>
      <c r="FL241" s="149"/>
      <c r="FM241" s="149"/>
      <c r="FN241" s="149"/>
      <c r="FO241" s="149"/>
      <c r="FP241" s="149"/>
      <c r="FQ241" s="149"/>
      <c r="FR241" s="149"/>
      <c r="FS241" s="149"/>
      <c r="FT241" s="149"/>
      <c r="FU241" s="149"/>
      <c r="FV241" s="149"/>
      <c r="FW241" s="149"/>
      <c r="FX241" s="149"/>
      <c r="FY241" s="149"/>
      <c r="FZ241" s="149"/>
      <c r="GA241" s="149"/>
      <c r="GB241" s="149"/>
      <c r="GC241" s="149"/>
      <c r="GD241" s="149"/>
      <c r="GE241" s="149"/>
      <c r="GF241" s="149"/>
      <c r="GG241" s="149"/>
      <c r="GH241" s="149"/>
      <c r="GI241" s="149"/>
      <c r="GJ241" s="149"/>
      <c r="GK241" s="149"/>
      <c r="GL241" s="149"/>
      <c r="GM241" s="149"/>
      <c r="GN241" s="149"/>
      <c r="GO241" s="149"/>
      <c r="GP241" s="149"/>
      <c r="GQ241" s="149"/>
      <c r="GR241" s="149"/>
      <c r="GS241" s="149"/>
      <c r="GT241" s="149"/>
      <c r="GU241" s="149"/>
      <c r="GV241" s="149"/>
      <c r="GW241" s="149"/>
      <c r="GX241" s="149"/>
      <c r="GY241" s="149"/>
      <c r="GZ241" s="149"/>
      <c r="HA241" s="149"/>
      <c r="HB241" s="149"/>
      <c r="HC241" s="149"/>
      <c r="HD241" s="149"/>
      <c r="HE241" s="149"/>
      <c r="HF241" s="149"/>
      <c r="HG241" s="149"/>
      <c r="HH241" s="149"/>
      <c r="HI241" s="149"/>
      <c r="HJ241" s="149"/>
      <c r="HK241" s="149"/>
    </row>
    <row r="242" spans="1:236" s="149" customFormat="1" ht="12.75" hidden="1" customHeight="1">
      <c r="A242" s="93" t="s">
        <v>1940</v>
      </c>
      <c r="B242" s="111" t="s">
        <v>335</v>
      </c>
      <c r="C242" s="123" t="s">
        <v>334</v>
      </c>
      <c r="D242" s="58">
        <v>9083.89</v>
      </c>
      <c r="E242" s="58">
        <v>9025.39</v>
      </c>
      <c r="F242" s="58">
        <v>3352.74</v>
      </c>
      <c r="G242" s="58">
        <v>4000</v>
      </c>
      <c r="H242" s="58">
        <v>4150</v>
      </c>
      <c r="I242" s="58">
        <v>4283</v>
      </c>
      <c r="J242" s="58">
        <v>4430</v>
      </c>
      <c r="HL242" s="150"/>
      <c r="HM242" s="150"/>
      <c r="HN242" s="150"/>
      <c r="HO242" s="150"/>
      <c r="HP242" s="150"/>
      <c r="HQ242" s="150"/>
      <c r="HR242" s="150"/>
      <c r="HS242" s="150"/>
      <c r="HT242" s="150"/>
      <c r="HU242" s="150"/>
      <c r="HV242" s="150"/>
      <c r="HW242" s="150"/>
      <c r="HX242" s="150"/>
      <c r="HY242" s="150"/>
      <c r="HZ242" s="150"/>
      <c r="IA242" s="150"/>
      <c r="IB242" s="150"/>
    </row>
    <row r="243" spans="1:236" s="149" customFormat="1" ht="12.75" hidden="1" customHeight="1">
      <c r="A243" s="93" t="s">
        <v>1941</v>
      </c>
      <c r="B243" s="111" t="s">
        <v>353</v>
      </c>
      <c r="C243" s="123" t="s">
        <v>352</v>
      </c>
      <c r="D243" s="58">
        <v>9673.41</v>
      </c>
      <c r="E243" s="58">
        <v>6256.34</v>
      </c>
      <c r="F243" s="58">
        <v>8794.89</v>
      </c>
      <c r="G243" s="58">
        <v>8200</v>
      </c>
      <c r="H243" s="58">
        <v>8500</v>
      </c>
      <c r="I243" s="58">
        <v>8786</v>
      </c>
      <c r="J243" s="58">
        <v>9080</v>
      </c>
      <c r="HL243" s="150"/>
      <c r="HM243" s="150"/>
      <c r="HN243" s="150"/>
      <c r="HO243" s="150"/>
      <c r="HP243" s="150"/>
      <c r="HQ243" s="150"/>
      <c r="HR243" s="150"/>
      <c r="HS243" s="150"/>
      <c r="HT243" s="150"/>
      <c r="HU243" s="150"/>
      <c r="HV243" s="150"/>
      <c r="HW243" s="150"/>
      <c r="HX243" s="150"/>
      <c r="HY243" s="150"/>
      <c r="HZ243" s="150"/>
      <c r="IA243" s="150"/>
      <c r="IB243" s="150"/>
    </row>
    <row r="244" spans="1:236" s="149" customFormat="1" ht="12.75" hidden="1" customHeight="1">
      <c r="A244" s="93" t="s">
        <v>1942</v>
      </c>
      <c r="B244" s="111" t="s">
        <v>359</v>
      </c>
      <c r="C244" s="123" t="s">
        <v>358</v>
      </c>
      <c r="D244" s="58">
        <v>2595.71</v>
      </c>
      <c r="E244" s="58">
        <v>322.93</v>
      </c>
      <c r="F244" s="58">
        <v>817.86</v>
      </c>
      <c r="G244" s="58">
        <v>1550</v>
      </c>
      <c r="H244" s="58">
        <v>1600</v>
      </c>
      <c r="I244" s="58">
        <v>1660</v>
      </c>
      <c r="J244" s="58">
        <v>1720</v>
      </c>
      <c r="HL244" s="150"/>
      <c r="HM244" s="150"/>
      <c r="HN244" s="150"/>
      <c r="HO244" s="150"/>
      <c r="HP244" s="150"/>
      <c r="HQ244" s="150"/>
      <c r="HR244" s="150"/>
      <c r="HS244" s="150"/>
      <c r="HT244" s="150"/>
      <c r="HU244" s="150"/>
      <c r="HV244" s="150"/>
      <c r="HW244" s="150"/>
      <c r="HX244" s="150"/>
      <c r="HY244" s="150"/>
      <c r="HZ244" s="150"/>
      <c r="IA244" s="150"/>
      <c r="IB244" s="150"/>
    </row>
    <row r="245" spans="1:236" s="149" customFormat="1" ht="12.75" hidden="1" customHeight="1">
      <c r="A245" s="93" t="s">
        <v>1943</v>
      </c>
      <c r="B245" s="93" t="s">
        <v>365</v>
      </c>
      <c r="C245" s="123" t="s">
        <v>364</v>
      </c>
      <c r="D245" s="58">
        <v>7713.92</v>
      </c>
      <c r="E245" s="58">
        <v>3284.09</v>
      </c>
      <c r="F245" s="58">
        <v>5379.38</v>
      </c>
      <c r="G245" s="58">
        <v>9600</v>
      </c>
      <c r="H245" s="58">
        <v>9960</v>
      </c>
      <c r="I245" s="58">
        <v>10280</v>
      </c>
      <c r="J245" s="58">
        <v>10620</v>
      </c>
      <c r="HL245" s="150"/>
      <c r="HM245" s="150"/>
      <c r="HN245" s="150"/>
      <c r="HO245" s="150"/>
      <c r="HP245" s="150"/>
      <c r="HQ245" s="150"/>
      <c r="HR245" s="150"/>
      <c r="HS245" s="150"/>
      <c r="HT245" s="150"/>
      <c r="HU245" s="150"/>
      <c r="HV245" s="150"/>
      <c r="HW245" s="150"/>
      <c r="HX245" s="150"/>
      <c r="HY245" s="150"/>
      <c r="HZ245" s="150"/>
      <c r="IA245" s="150"/>
      <c r="IB245" s="150"/>
    </row>
    <row r="246" spans="1:236" s="150" customFormat="1" ht="12.75" hidden="1" customHeight="1">
      <c r="A246" s="93" t="s">
        <v>1946</v>
      </c>
      <c r="B246" s="93" t="s">
        <v>344</v>
      </c>
      <c r="C246" s="123" t="s">
        <v>343</v>
      </c>
      <c r="D246" s="58">
        <v>1871.36</v>
      </c>
      <c r="E246" s="58">
        <v>1107.93</v>
      </c>
      <c r="F246" s="58">
        <v>499.68</v>
      </c>
      <c r="G246" s="58">
        <v>1500</v>
      </c>
      <c r="H246" s="58"/>
      <c r="I246" s="58"/>
      <c r="J246" s="58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49"/>
      <c r="DN246" s="149"/>
      <c r="DO246" s="149"/>
      <c r="DP246" s="149"/>
      <c r="DQ246" s="149"/>
      <c r="DR246" s="149"/>
      <c r="DS246" s="149"/>
      <c r="DT246" s="149"/>
      <c r="DU246" s="149"/>
      <c r="DV246" s="149"/>
      <c r="DW246" s="149"/>
      <c r="DX246" s="149"/>
      <c r="DY246" s="149"/>
      <c r="DZ246" s="149"/>
      <c r="EA246" s="149"/>
      <c r="EB246" s="149"/>
      <c r="EC246" s="149"/>
      <c r="ED246" s="149"/>
      <c r="EE246" s="149"/>
      <c r="EF246" s="149"/>
      <c r="EG246" s="149"/>
      <c r="EH246" s="149"/>
      <c r="EI246" s="149"/>
      <c r="EJ246" s="149"/>
      <c r="EK246" s="149"/>
      <c r="EL246" s="149"/>
      <c r="EM246" s="149"/>
      <c r="EN246" s="149"/>
      <c r="EO246" s="149"/>
      <c r="EP246" s="149"/>
      <c r="EQ246" s="149"/>
      <c r="ER246" s="149"/>
      <c r="ES246" s="149"/>
      <c r="ET246" s="149"/>
      <c r="EU246" s="149"/>
      <c r="EV246" s="149"/>
      <c r="EW246" s="149"/>
      <c r="EX246" s="149"/>
      <c r="EY246" s="149"/>
      <c r="EZ246" s="149"/>
      <c r="FA246" s="149"/>
      <c r="FB246" s="149"/>
      <c r="FC246" s="149"/>
      <c r="FD246" s="149"/>
      <c r="FE246" s="149"/>
      <c r="FF246" s="149"/>
      <c r="FG246" s="149"/>
      <c r="FH246" s="149"/>
      <c r="FI246" s="149"/>
      <c r="FJ246" s="149"/>
      <c r="FK246" s="149"/>
      <c r="FL246" s="149"/>
      <c r="FM246" s="149"/>
      <c r="FN246" s="149"/>
      <c r="FO246" s="149"/>
      <c r="FP246" s="149"/>
      <c r="FQ246" s="149"/>
      <c r="FR246" s="149"/>
      <c r="FS246" s="149"/>
      <c r="FT246" s="149"/>
      <c r="FU246" s="149"/>
      <c r="FV246" s="149"/>
      <c r="FW246" s="149"/>
      <c r="FX246" s="149"/>
      <c r="FY246" s="149"/>
      <c r="FZ246" s="149"/>
      <c r="GA246" s="149"/>
      <c r="GB246" s="149"/>
      <c r="GC246" s="149"/>
      <c r="GD246" s="149"/>
      <c r="GE246" s="149"/>
      <c r="GF246" s="149"/>
      <c r="GG246" s="149"/>
      <c r="GH246" s="149"/>
      <c r="GI246" s="149"/>
      <c r="GJ246" s="149"/>
      <c r="GK246" s="149"/>
      <c r="GL246" s="149"/>
      <c r="GM246" s="149"/>
      <c r="GN246" s="149"/>
      <c r="GO246" s="149"/>
      <c r="GP246" s="149"/>
      <c r="GQ246" s="149"/>
      <c r="GR246" s="149"/>
      <c r="GS246" s="149"/>
      <c r="GT246" s="149"/>
      <c r="GU246" s="149"/>
      <c r="GV246" s="149"/>
      <c r="GW246" s="149"/>
      <c r="GX246" s="149"/>
      <c r="GY246" s="149"/>
      <c r="GZ246" s="149"/>
      <c r="HA246" s="149"/>
      <c r="HB246" s="149"/>
      <c r="HC246" s="149"/>
      <c r="HD246" s="149"/>
      <c r="HE246" s="149"/>
      <c r="HF246" s="149"/>
      <c r="HG246" s="149"/>
      <c r="HH246" s="149"/>
      <c r="HI246" s="149"/>
      <c r="HJ246" s="149"/>
      <c r="HK246" s="149"/>
    </row>
    <row r="247" spans="1:236" s="150" customFormat="1" ht="12.75" hidden="1" customHeight="1">
      <c r="A247" s="93" t="s">
        <v>1947</v>
      </c>
      <c r="B247" s="93" t="s">
        <v>1948</v>
      </c>
      <c r="C247" s="123" t="s">
        <v>310</v>
      </c>
      <c r="D247" s="58">
        <v>4763.7</v>
      </c>
      <c r="E247" s="58">
        <v>12200.83</v>
      </c>
      <c r="F247" s="58">
        <v>3520.33</v>
      </c>
      <c r="G247" s="58">
        <v>8000</v>
      </c>
      <c r="H247" s="58"/>
      <c r="I247" s="58"/>
      <c r="J247" s="58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  <c r="DM247" s="149"/>
      <c r="DN247" s="149"/>
      <c r="DO247" s="149"/>
      <c r="DP247" s="149"/>
      <c r="DQ247" s="149"/>
      <c r="DR247" s="149"/>
      <c r="DS247" s="149"/>
      <c r="DT247" s="149"/>
      <c r="DU247" s="149"/>
      <c r="DV247" s="149"/>
      <c r="DW247" s="149"/>
      <c r="DX247" s="149"/>
      <c r="DY247" s="149"/>
      <c r="DZ247" s="149"/>
      <c r="EA247" s="149"/>
      <c r="EB247" s="149"/>
      <c r="EC247" s="149"/>
      <c r="ED247" s="149"/>
      <c r="EE247" s="149"/>
      <c r="EF247" s="149"/>
      <c r="EG247" s="149"/>
      <c r="EH247" s="149"/>
      <c r="EI247" s="149"/>
      <c r="EJ247" s="149"/>
      <c r="EK247" s="149"/>
      <c r="EL247" s="149"/>
      <c r="EM247" s="149"/>
      <c r="EN247" s="149"/>
      <c r="EO247" s="149"/>
      <c r="EP247" s="149"/>
      <c r="EQ247" s="149"/>
      <c r="ER247" s="149"/>
      <c r="ES247" s="149"/>
      <c r="ET247" s="149"/>
      <c r="EU247" s="149"/>
      <c r="EV247" s="149"/>
      <c r="EW247" s="149"/>
      <c r="EX247" s="149"/>
      <c r="EY247" s="149"/>
      <c r="EZ247" s="149"/>
      <c r="FA247" s="149"/>
      <c r="FB247" s="149"/>
      <c r="FC247" s="149"/>
      <c r="FD247" s="149"/>
      <c r="FE247" s="149"/>
      <c r="FF247" s="149"/>
      <c r="FG247" s="149"/>
      <c r="FH247" s="149"/>
      <c r="FI247" s="149"/>
      <c r="FJ247" s="149"/>
      <c r="FK247" s="149"/>
      <c r="FL247" s="149"/>
      <c r="FM247" s="149"/>
      <c r="FN247" s="149"/>
      <c r="FO247" s="149"/>
      <c r="FP247" s="149"/>
      <c r="FQ247" s="149"/>
      <c r="FR247" s="149"/>
      <c r="FS247" s="149"/>
      <c r="FT247" s="149"/>
      <c r="FU247" s="149"/>
      <c r="FV247" s="149"/>
      <c r="FW247" s="149"/>
      <c r="FX247" s="149"/>
      <c r="FY247" s="149"/>
      <c r="FZ247" s="149"/>
      <c r="GA247" s="149"/>
      <c r="GB247" s="149"/>
      <c r="GC247" s="149"/>
      <c r="GD247" s="149"/>
      <c r="GE247" s="149"/>
      <c r="GF247" s="149"/>
      <c r="GG247" s="149"/>
      <c r="GH247" s="149"/>
      <c r="GI247" s="149"/>
      <c r="GJ247" s="149"/>
      <c r="GK247" s="149"/>
      <c r="GL247" s="149"/>
      <c r="GM247" s="149"/>
      <c r="GN247" s="149"/>
      <c r="GO247" s="149"/>
      <c r="GP247" s="149"/>
      <c r="GQ247" s="149"/>
      <c r="GR247" s="149"/>
      <c r="GS247" s="149"/>
      <c r="GT247" s="149"/>
      <c r="GU247" s="149"/>
      <c r="GV247" s="149"/>
      <c r="GW247" s="149"/>
      <c r="GX247" s="149"/>
      <c r="GY247" s="149"/>
      <c r="GZ247" s="149"/>
      <c r="HA247" s="149"/>
      <c r="HB247" s="149"/>
      <c r="HC247" s="149"/>
      <c r="HD247" s="149"/>
      <c r="HE247" s="149"/>
      <c r="HF247" s="149"/>
      <c r="HG247" s="149"/>
      <c r="HH247" s="149"/>
      <c r="HI247" s="149"/>
      <c r="HJ247" s="149"/>
      <c r="HK247" s="149"/>
    </row>
    <row r="248" spans="1:236" s="150" customFormat="1" ht="12.75" hidden="1" customHeight="1">
      <c r="A248" s="93" t="s">
        <v>1949</v>
      </c>
      <c r="B248" s="93" t="s">
        <v>1950</v>
      </c>
      <c r="C248" s="123" t="s">
        <v>325</v>
      </c>
      <c r="D248" s="58">
        <v>33008.75</v>
      </c>
      <c r="E248" s="58">
        <v>30366.52</v>
      </c>
      <c r="F248" s="58">
        <v>17543.82</v>
      </c>
      <c r="G248" s="58">
        <v>7450</v>
      </c>
      <c r="H248" s="58"/>
      <c r="I248" s="58"/>
      <c r="J248" s="58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  <c r="DM248" s="149"/>
      <c r="DN248" s="149"/>
      <c r="DO248" s="149"/>
      <c r="DP248" s="149"/>
      <c r="DQ248" s="149"/>
      <c r="DR248" s="149"/>
      <c r="DS248" s="149"/>
      <c r="DT248" s="149"/>
      <c r="DU248" s="149"/>
      <c r="DV248" s="149"/>
      <c r="DW248" s="149"/>
      <c r="DX248" s="149"/>
      <c r="DY248" s="149"/>
      <c r="DZ248" s="149"/>
      <c r="EA248" s="149"/>
      <c r="EB248" s="149"/>
      <c r="EC248" s="149"/>
      <c r="ED248" s="149"/>
      <c r="EE248" s="149"/>
      <c r="EF248" s="149"/>
      <c r="EG248" s="149"/>
      <c r="EH248" s="149"/>
      <c r="EI248" s="149"/>
      <c r="EJ248" s="149"/>
      <c r="EK248" s="149"/>
      <c r="EL248" s="149"/>
      <c r="EM248" s="149"/>
      <c r="EN248" s="149"/>
      <c r="EO248" s="149"/>
      <c r="EP248" s="149"/>
      <c r="EQ248" s="149"/>
      <c r="ER248" s="149"/>
      <c r="ES248" s="149"/>
      <c r="ET248" s="149"/>
      <c r="EU248" s="149"/>
      <c r="EV248" s="149"/>
      <c r="EW248" s="149"/>
      <c r="EX248" s="149"/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49"/>
      <c r="FK248" s="149"/>
      <c r="FL248" s="149"/>
      <c r="FM248" s="149"/>
      <c r="FN248" s="149"/>
      <c r="FO248" s="149"/>
      <c r="FP248" s="149"/>
      <c r="FQ248" s="149"/>
      <c r="FR248" s="149"/>
      <c r="FS248" s="149"/>
      <c r="FT248" s="149"/>
      <c r="FU248" s="149"/>
      <c r="FV248" s="149"/>
      <c r="FW248" s="149"/>
      <c r="FX248" s="149"/>
      <c r="FY248" s="149"/>
      <c r="FZ248" s="149"/>
      <c r="GA248" s="149"/>
      <c r="GB248" s="149"/>
      <c r="GC248" s="149"/>
      <c r="GD248" s="149"/>
      <c r="GE248" s="149"/>
      <c r="GF248" s="149"/>
      <c r="GG248" s="149"/>
      <c r="GH248" s="149"/>
      <c r="GI248" s="149"/>
      <c r="GJ248" s="149"/>
      <c r="GK248" s="149"/>
      <c r="GL248" s="149"/>
      <c r="GM248" s="149"/>
      <c r="GN248" s="149"/>
      <c r="GO248" s="149"/>
      <c r="GP248" s="149"/>
      <c r="GQ248" s="149"/>
      <c r="GR248" s="149"/>
      <c r="GS248" s="149"/>
      <c r="GT248" s="149"/>
      <c r="GU248" s="149"/>
      <c r="GV248" s="149"/>
      <c r="GW248" s="149"/>
      <c r="GX248" s="149"/>
      <c r="GY248" s="149"/>
      <c r="GZ248" s="149"/>
      <c r="HA248" s="149"/>
      <c r="HB248" s="149"/>
      <c r="HC248" s="149"/>
      <c r="HD248" s="149"/>
      <c r="HE248" s="149"/>
      <c r="HF248" s="149"/>
      <c r="HG248" s="149"/>
      <c r="HH248" s="149"/>
      <c r="HI248" s="149"/>
      <c r="HJ248" s="149"/>
      <c r="HK248" s="149"/>
    </row>
    <row r="249" spans="1:236" s="150" customFormat="1" ht="12.75" hidden="1" customHeight="1">
      <c r="A249" s="93" t="s">
        <v>1951</v>
      </c>
      <c r="B249" s="93" t="s">
        <v>329</v>
      </c>
      <c r="C249" s="123" t="s">
        <v>328</v>
      </c>
      <c r="D249" s="58">
        <v>12460.94</v>
      </c>
      <c r="E249" s="58">
        <v>10880.15</v>
      </c>
      <c r="F249" s="58">
        <v>648.41999999999996</v>
      </c>
      <c r="G249" s="58">
        <v>1300</v>
      </c>
      <c r="H249" s="58">
        <v>1350</v>
      </c>
      <c r="I249" s="58">
        <v>1400</v>
      </c>
      <c r="J249" s="58">
        <v>1440</v>
      </c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  <c r="HE249" s="149"/>
      <c r="HF249" s="149"/>
      <c r="HG249" s="149"/>
      <c r="HH249" s="149"/>
      <c r="HI249" s="149"/>
      <c r="HJ249" s="149"/>
      <c r="HK249" s="149"/>
    </row>
    <row r="250" spans="1:236" s="150" customFormat="1" ht="12.75" hidden="1" customHeight="1">
      <c r="A250" s="93" t="s">
        <v>1952</v>
      </c>
      <c r="B250" s="93" t="s">
        <v>368</v>
      </c>
      <c r="C250" s="123" t="s">
        <v>367</v>
      </c>
      <c r="D250" s="58">
        <v>40056.89</v>
      </c>
      <c r="E250" s="58">
        <v>3858.72</v>
      </c>
      <c r="F250" s="58">
        <v>1038</v>
      </c>
      <c r="G250" s="58">
        <v>550</v>
      </c>
      <c r="H250" s="58"/>
      <c r="I250" s="58"/>
      <c r="J250" s="58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149"/>
      <c r="EX250" s="149"/>
      <c r="EY250" s="149"/>
      <c r="EZ250" s="149"/>
      <c r="FA250" s="149"/>
      <c r="FB250" s="149"/>
      <c r="FC250" s="149"/>
      <c r="FD250" s="149"/>
      <c r="FE250" s="149"/>
      <c r="FF250" s="149"/>
      <c r="FG250" s="149"/>
      <c r="FH250" s="149"/>
      <c r="FI250" s="149"/>
      <c r="FJ250" s="149"/>
      <c r="FK250" s="149"/>
      <c r="FL250" s="149"/>
      <c r="FM250" s="149"/>
      <c r="FN250" s="149"/>
      <c r="FO250" s="149"/>
      <c r="FP250" s="149"/>
      <c r="FQ250" s="149"/>
      <c r="FR250" s="149"/>
      <c r="FS250" s="149"/>
      <c r="FT250" s="149"/>
      <c r="FU250" s="149"/>
      <c r="FV250" s="149"/>
      <c r="FW250" s="149"/>
      <c r="FX250" s="149"/>
      <c r="FY250" s="149"/>
      <c r="FZ250" s="149"/>
      <c r="GA250" s="149"/>
      <c r="GB250" s="149"/>
      <c r="GC250" s="149"/>
      <c r="GD250" s="149"/>
      <c r="GE250" s="149"/>
      <c r="GF250" s="149"/>
      <c r="GG250" s="149"/>
      <c r="GH250" s="149"/>
      <c r="GI250" s="149"/>
      <c r="GJ250" s="149"/>
      <c r="GK250" s="149"/>
      <c r="GL250" s="149"/>
      <c r="GM250" s="149"/>
      <c r="GN250" s="149"/>
      <c r="GO250" s="149"/>
      <c r="GP250" s="149"/>
      <c r="GQ250" s="149"/>
      <c r="GR250" s="149"/>
      <c r="GS250" s="149"/>
      <c r="GT250" s="149"/>
      <c r="GU250" s="149"/>
      <c r="GV250" s="149"/>
      <c r="GW250" s="149"/>
      <c r="GX250" s="149"/>
      <c r="GY250" s="149"/>
      <c r="GZ250" s="149"/>
      <c r="HA250" s="149"/>
      <c r="HB250" s="149"/>
      <c r="HC250" s="149"/>
      <c r="HD250" s="149"/>
      <c r="HE250" s="149"/>
      <c r="HF250" s="149"/>
      <c r="HG250" s="149"/>
      <c r="HH250" s="149"/>
      <c r="HI250" s="149"/>
      <c r="HJ250" s="149"/>
      <c r="HK250" s="149"/>
    </row>
    <row r="251" spans="1:236" s="150" customFormat="1" ht="12.75" hidden="1" customHeight="1">
      <c r="A251" s="93" t="s">
        <v>1954</v>
      </c>
      <c r="B251" s="93" t="s">
        <v>383</v>
      </c>
      <c r="C251" s="123" t="s">
        <v>1460</v>
      </c>
      <c r="D251" s="58">
        <v>1123.05</v>
      </c>
      <c r="E251" s="58">
        <v>0</v>
      </c>
      <c r="F251" s="58"/>
      <c r="G251" s="58"/>
      <c r="H251" s="58"/>
      <c r="I251" s="58"/>
      <c r="J251" s="58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49"/>
      <c r="EJ251" s="149"/>
      <c r="EK251" s="149"/>
      <c r="EL251" s="149"/>
      <c r="EM251" s="149"/>
      <c r="EN251" s="149"/>
      <c r="EO251" s="149"/>
      <c r="EP251" s="149"/>
      <c r="EQ251" s="149"/>
      <c r="ER251" s="149"/>
      <c r="ES251" s="149"/>
      <c r="ET251" s="149"/>
      <c r="EU251" s="149"/>
      <c r="EV251" s="149"/>
      <c r="EW251" s="149"/>
      <c r="EX251" s="149"/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49"/>
      <c r="FK251" s="149"/>
      <c r="FL251" s="149"/>
      <c r="FM251" s="149"/>
      <c r="FN251" s="149"/>
      <c r="FO251" s="149"/>
      <c r="FP251" s="149"/>
      <c r="FQ251" s="149"/>
      <c r="FR251" s="149"/>
      <c r="FS251" s="149"/>
      <c r="FT251" s="149"/>
      <c r="FU251" s="149"/>
      <c r="FV251" s="149"/>
      <c r="FW251" s="149"/>
      <c r="FX251" s="149"/>
      <c r="FY251" s="149"/>
      <c r="FZ251" s="149"/>
      <c r="GA251" s="149"/>
      <c r="GB251" s="149"/>
      <c r="GC251" s="149"/>
      <c r="GD251" s="149"/>
      <c r="GE251" s="149"/>
      <c r="GF251" s="149"/>
      <c r="GG251" s="149"/>
      <c r="GH251" s="149"/>
      <c r="GI251" s="149"/>
      <c r="GJ251" s="149"/>
      <c r="GK251" s="149"/>
      <c r="GL251" s="149"/>
      <c r="GM251" s="149"/>
      <c r="GN251" s="149"/>
      <c r="GO251" s="149"/>
      <c r="GP251" s="149"/>
      <c r="GQ251" s="149"/>
      <c r="GR251" s="149"/>
      <c r="GS251" s="149"/>
      <c r="GT251" s="149"/>
      <c r="GU251" s="149"/>
      <c r="GV251" s="149"/>
      <c r="GW251" s="149"/>
      <c r="GX251" s="149"/>
      <c r="GY251" s="149"/>
      <c r="GZ251" s="149"/>
      <c r="HA251" s="149"/>
      <c r="HB251" s="149"/>
      <c r="HC251" s="149"/>
      <c r="HD251" s="149"/>
      <c r="HE251" s="149"/>
      <c r="HF251" s="149"/>
      <c r="HG251" s="149"/>
      <c r="HH251" s="149"/>
      <c r="HI251" s="149"/>
      <c r="HJ251" s="149"/>
      <c r="HK251" s="149"/>
    </row>
    <row r="252" spans="1:236" s="150" customFormat="1" ht="12.75" hidden="1" customHeight="1">
      <c r="A252" s="93" t="s">
        <v>1955</v>
      </c>
      <c r="B252" s="93" t="s">
        <v>1956</v>
      </c>
      <c r="C252" s="123" t="s">
        <v>385</v>
      </c>
      <c r="D252" s="58">
        <v>38243.1</v>
      </c>
      <c r="E252" s="58">
        <v>10727.36</v>
      </c>
      <c r="F252" s="58">
        <v>644.64</v>
      </c>
      <c r="G252" s="58">
        <v>3100</v>
      </c>
      <c r="H252" s="58"/>
      <c r="I252" s="58"/>
      <c r="J252" s="58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49"/>
      <c r="FU252" s="149"/>
      <c r="FV252" s="149"/>
      <c r="FW252" s="149"/>
      <c r="FX252" s="149"/>
      <c r="FY252" s="149"/>
      <c r="FZ252" s="149"/>
      <c r="GA252" s="149"/>
      <c r="GB252" s="149"/>
      <c r="GC252" s="149"/>
      <c r="GD252" s="149"/>
      <c r="GE252" s="149"/>
      <c r="GF252" s="149"/>
      <c r="GG252" s="149"/>
      <c r="GH252" s="149"/>
      <c r="GI252" s="149"/>
      <c r="GJ252" s="149"/>
      <c r="GK252" s="149"/>
      <c r="GL252" s="149"/>
      <c r="GM252" s="149"/>
      <c r="GN252" s="149"/>
      <c r="GO252" s="149"/>
      <c r="GP252" s="149"/>
      <c r="GQ252" s="149"/>
      <c r="GR252" s="149"/>
      <c r="GS252" s="149"/>
      <c r="GT252" s="149"/>
      <c r="GU252" s="149"/>
      <c r="GV252" s="149"/>
      <c r="GW252" s="149"/>
      <c r="GX252" s="149"/>
      <c r="GY252" s="149"/>
      <c r="GZ252" s="149"/>
      <c r="HA252" s="149"/>
      <c r="HB252" s="149"/>
      <c r="HC252" s="149"/>
      <c r="HD252" s="149"/>
      <c r="HE252" s="149"/>
      <c r="HF252" s="149"/>
      <c r="HG252" s="149"/>
      <c r="HH252" s="149"/>
      <c r="HI252" s="149"/>
      <c r="HJ252" s="149"/>
      <c r="HK252" s="149"/>
    </row>
    <row r="253" spans="1:236" s="150" customFormat="1" ht="12.75" hidden="1" customHeight="1">
      <c r="A253" s="93" t="s">
        <v>1957</v>
      </c>
      <c r="B253" s="93" t="s">
        <v>1958</v>
      </c>
      <c r="C253" s="123" t="s">
        <v>387</v>
      </c>
      <c r="D253" s="58">
        <v>616.74</v>
      </c>
      <c r="E253" s="58">
        <v>321.25</v>
      </c>
      <c r="F253" s="58"/>
      <c r="G253" s="58"/>
      <c r="H253" s="58"/>
      <c r="I253" s="58"/>
      <c r="J253" s="58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  <c r="DM253" s="149"/>
      <c r="DN253" s="149"/>
      <c r="DO253" s="149"/>
      <c r="DP253" s="149"/>
      <c r="DQ253" s="149"/>
      <c r="DR253" s="149"/>
      <c r="DS253" s="149"/>
      <c r="DT253" s="149"/>
      <c r="DU253" s="149"/>
      <c r="DV253" s="149"/>
      <c r="DW253" s="149"/>
      <c r="DX253" s="149"/>
      <c r="DY253" s="149"/>
      <c r="DZ253" s="149"/>
      <c r="EA253" s="149"/>
      <c r="EB253" s="149"/>
      <c r="EC253" s="149"/>
      <c r="ED253" s="149"/>
      <c r="EE253" s="149"/>
      <c r="EF253" s="149"/>
      <c r="EG253" s="149"/>
      <c r="EH253" s="149"/>
      <c r="EI253" s="149"/>
      <c r="EJ253" s="149"/>
      <c r="EK253" s="149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49"/>
      <c r="EV253" s="149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49"/>
      <c r="FH253" s="149"/>
      <c r="FI253" s="149"/>
      <c r="FJ253" s="149"/>
      <c r="FK253" s="149"/>
      <c r="FL253" s="149"/>
      <c r="FM253" s="149"/>
      <c r="FN253" s="149"/>
      <c r="FO253" s="149"/>
      <c r="FP253" s="149"/>
      <c r="FQ253" s="149"/>
      <c r="FR253" s="149"/>
      <c r="FS253" s="149"/>
      <c r="FT253" s="149"/>
      <c r="FU253" s="149"/>
      <c r="FV253" s="149"/>
      <c r="FW253" s="149"/>
      <c r="FX253" s="149"/>
      <c r="FY253" s="149"/>
      <c r="FZ253" s="149"/>
      <c r="GA253" s="149"/>
      <c r="GB253" s="149"/>
      <c r="GC253" s="149"/>
      <c r="GD253" s="149"/>
      <c r="GE253" s="149"/>
      <c r="GF253" s="149"/>
      <c r="GG253" s="149"/>
      <c r="GH253" s="149"/>
      <c r="GI253" s="149"/>
      <c r="GJ253" s="149"/>
      <c r="GK253" s="149"/>
      <c r="GL253" s="149"/>
      <c r="GM253" s="149"/>
      <c r="GN253" s="149"/>
      <c r="GO253" s="149"/>
      <c r="GP253" s="149"/>
      <c r="GQ253" s="149"/>
      <c r="GR253" s="149"/>
      <c r="GS253" s="149"/>
      <c r="GT253" s="149"/>
      <c r="GU253" s="149"/>
      <c r="GV253" s="149"/>
      <c r="GW253" s="149"/>
      <c r="GX253" s="149"/>
      <c r="GY253" s="149"/>
      <c r="GZ253" s="149"/>
      <c r="HA253" s="149"/>
      <c r="HB253" s="149"/>
      <c r="HC253" s="149"/>
      <c r="HD253" s="149"/>
      <c r="HE253" s="149"/>
      <c r="HF253" s="149"/>
      <c r="HG253" s="149"/>
      <c r="HH253" s="149"/>
      <c r="HI253" s="149"/>
      <c r="HJ253" s="149"/>
      <c r="HK253" s="149"/>
    </row>
    <row r="254" spans="1:236" s="150" customFormat="1" ht="12.75" hidden="1" customHeight="1">
      <c r="A254" s="93" t="s">
        <v>1959</v>
      </c>
      <c r="B254" s="93" t="s">
        <v>1960</v>
      </c>
      <c r="C254" s="123" t="s">
        <v>1542</v>
      </c>
      <c r="D254" s="58">
        <v>333.63</v>
      </c>
      <c r="E254" s="58">
        <v>320.35000000000002</v>
      </c>
      <c r="F254" s="58">
        <v>71.760000000000005</v>
      </c>
      <c r="G254" s="58">
        <v>50</v>
      </c>
      <c r="H254" s="58"/>
      <c r="I254" s="58"/>
      <c r="J254" s="58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  <c r="HE254" s="149"/>
      <c r="HF254" s="149"/>
      <c r="HG254" s="149"/>
      <c r="HH254" s="149"/>
      <c r="HI254" s="149"/>
      <c r="HJ254" s="149"/>
      <c r="HK254" s="149"/>
    </row>
    <row r="255" spans="1:236" s="150" customFormat="1" ht="12.75" hidden="1" customHeight="1">
      <c r="A255" s="93" t="s">
        <v>1944</v>
      </c>
      <c r="B255" s="93" t="s">
        <v>1945</v>
      </c>
      <c r="C255" s="123" t="s">
        <v>271</v>
      </c>
      <c r="D255" s="58">
        <v>1152.8599999999999</v>
      </c>
      <c r="E255" s="58">
        <v>693.21</v>
      </c>
      <c r="F255" s="58">
        <v>1989.37</v>
      </c>
      <c r="G255" s="58">
        <v>3350</v>
      </c>
      <c r="H255" s="58">
        <v>3470</v>
      </c>
      <c r="I255" s="58">
        <v>3600</v>
      </c>
      <c r="J255" s="58">
        <v>3700</v>
      </c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  <c r="HE255" s="149"/>
      <c r="HF255" s="149"/>
      <c r="HG255" s="149"/>
      <c r="HH255" s="149"/>
      <c r="HI255" s="149"/>
      <c r="HJ255" s="149"/>
      <c r="HK255" s="149"/>
    </row>
    <row r="256" spans="1:236" s="150" customFormat="1" ht="12.75" hidden="1" customHeight="1">
      <c r="A256" s="93" t="s">
        <v>3291</v>
      </c>
      <c r="B256" s="93" t="s">
        <v>1953</v>
      </c>
      <c r="C256" s="123" t="s">
        <v>1059</v>
      </c>
      <c r="D256" s="58">
        <v>241.83</v>
      </c>
      <c r="E256" s="58">
        <v>88.9</v>
      </c>
      <c r="F256" s="58">
        <v>807.2</v>
      </c>
      <c r="G256" s="58">
        <v>950</v>
      </c>
      <c r="H256" s="58"/>
      <c r="I256" s="58"/>
      <c r="J256" s="58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  <c r="DL256" s="149"/>
      <c r="DM256" s="149"/>
      <c r="DN256" s="149"/>
      <c r="DO256" s="149"/>
      <c r="DP256" s="149"/>
      <c r="DQ256" s="149"/>
      <c r="DR256" s="149"/>
      <c r="DS256" s="149"/>
      <c r="DT256" s="149"/>
      <c r="DU256" s="149"/>
      <c r="DV256" s="149"/>
      <c r="DW256" s="149"/>
      <c r="DX256" s="149"/>
      <c r="DY256" s="149"/>
      <c r="DZ256" s="149"/>
      <c r="EA256" s="149"/>
      <c r="EB256" s="149"/>
      <c r="EC256" s="149"/>
      <c r="ED256" s="149"/>
      <c r="EE256" s="149"/>
      <c r="EF256" s="149"/>
      <c r="EG256" s="149"/>
      <c r="EH256" s="149"/>
      <c r="EI256" s="149"/>
      <c r="EJ256" s="149"/>
      <c r="EK256" s="149"/>
      <c r="EL256" s="149"/>
      <c r="EM256" s="149"/>
      <c r="EN256" s="149"/>
      <c r="EO256" s="149"/>
      <c r="EP256" s="149"/>
      <c r="EQ256" s="149"/>
      <c r="ER256" s="149"/>
      <c r="ES256" s="149"/>
      <c r="ET256" s="149"/>
      <c r="EU256" s="149"/>
      <c r="EV256" s="149"/>
      <c r="EW256" s="149"/>
      <c r="EX256" s="149"/>
      <c r="EY256" s="149"/>
      <c r="EZ256" s="149"/>
      <c r="FA256" s="149"/>
      <c r="FB256" s="149"/>
      <c r="FC256" s="149"/>
      <c r="FD256" s="149"/>
      <c r="FE256" s="149"/>
      <c r="FF256" s="149"/>
      <c r="FG256" s="149"/>
      <c r="FH256" s="149"/>
      <c r="FI256" s="149"/>
      <c r="FJ256" s="149"/>
      <c r="FK256" s="149"/>
      <c r="FL256" s="149"/>
      <c r="FM256" s="149"/>
      <c r="FN256" s="149"/>
      <c r="FO256" s="149"/>
      <c r="FP256" s="149"/>
      <c r="FQ256" s="149"/>
      <c r="FR256" s="149"/>
      <c r="FS256" s="149"/>
      <c r="FT256" s="149"/>
      <c r="FU256" s="149"/>
      <c r="FV256" s="149"/>
      <c r="FW256" s="149"/>
      <c r="FX256" s="149"/>
      <c r="FY256" s="149"/>
      <c r="FZ256" s="149"/>
      <c r="GA256" s="149"/>
      <c r="GB256" s="149"/>
      <c r="GC256" s="149"/>
      <c r="GD256" s="149"/>
      <c r="GE256" s="149"/>
      <c r="GF256" s="149"/>
      <c r="GG256" s="149"/>
      <c r="GH256" s="149"/>
      <c r="GI256" s="149"/>
      <c r="GJ256" s="149"/>
      <c r="GK256" s="149"/>
      <c r="GL256" s="149"/>
      <c r="GM256" s="149"/>
      <c r="GN256" s="149"/>
      <c r="GO256" s="149"/>
      <c r="GP256" s="149"/>
      <c r="GQ256" s="149"/>
      <c r="GR256" s="149"/>
      <c r="GS256" s="149"/>
      <c r="GT256" s="149"/>
      <c r="GU256" s="149"/>
      <c r="GV256" s="149"/>
      <c r="GW256" s="149"/>
      <c r="GX256" s="149"/>
      <c r="GY256" s="149"/>
      <c r="GZ256" s="149"/>
      <c r="HA256" s="149"/>
      <c r="HB256" s="149"/>
      <c r="HC256" s="149"/>
      <c r="HD256" s="149"/>
      <c r="HE256" s="149"/>
      <c r="HF256" s="149"/>
      <c r="HG256" s="149"/>
      <c r="HH256" s="149"/>
      <c r="HI256" s="149"/>
      <c r="HJ256" s="149"/>
      <c r="HK256" s="149"/>
    </row>
    <row r="257" spans="1:236" s="150" customFormat="1" ht="12.75" hidden="1" customHeight="1">
      <c r="A257" s="93"/>
      <c r="B257" s="111" t="s">
        <v>258</v>
      </c>
      <c r="C257" s="123" t="s">
        <v>257</v>
      </c>
      <c r="D257" s="58">
        <v>1391.4</v>
      </c>
      <c r="E257" s="58"/>
      <c r="F257" s="58"/>
      <c r="G257" s="58"/>
      <c r="H257" s="58"/>
      <c r="I257" s="58"/>
      <c r="J257" s="58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49"/>
      <c r="EJ257" s="149"/>
      <c r="EK257" s="149"/>
      <c r="EL257" s="149"/>
      <c r="EM257" s="149"/>
      <c r="EN257" s="149"/>
      <c r="EO257" s="149"/>
      <c r="EP257" s="149"/>
      <c r="EQ257" s="149"/>
      <c r="ER257" s="149"/>
      <c r="ES257" s="149"/>
      <c r="ET257" s="149"/>
      <c r="EU257" s="149"/>
      <c r="EV257" s="149"/>
      <c r="EW257" s="149"/>
      <c r="EX257" s="149"/>
      <c r="EY257" s="149"/>
      <c r="EZ257" s="149"/>
      <c r="FA257" s="149"/>
      <c r="FB257" s="149"/>
      <c r="FC257" s="149"/>
      <c r="FD257" s="149"/>
      <c r="FE257" s="149"/>
      <c r="FF257" s="149"/>
      <c r="FG257" s="149"/>
      <c r="FH257" s="149"/>
      <c r="FI257" s="149"/>
      <c r="FJ257" s="149"/>
      <c r="FK257" s="149"/>
      <c r="FL257" s="149"/>
      <c r="FM257" s="149"/>
      <c r="FN257" s="149"/>
      <c r="FO257" s="149"/>
      <c r="FP257" s="149"/>
      <c r="FQ257" s="149"/>
      <c r="FR257" s="149"/>
      <c r="FS257" s="149"/>
      <c r="FT257" s="149"/>
      <c r="FU257" s="149"/>
      <c r="FV257" s="149"/>
      <c r="FW257" s="149"/>
      <c r="FX257" s="149"/>
      <c r="FY257" s="149"/>
      <c r="FZ257" s="149"/>
      <c r="GA257" s="149"/>
      <c r="GB257" s="149"/>
      <c r="GC257" s="149"/>
      <c r="GD257" s="149"/>
      <c r="GE257" s="149"/>
      <c r="GF257" s="149"/>
      <c r="GG257" s="149"/>
      <c r="GH257" s="149"/>
      <c r="GI257" s="149"/>
      <c r="GJ257" s="149"/>
      <c r="GK257" s="149"/>
      <c r="GL257" s="149"/>
      <c r="GM257" s="149"/>
      <c r="GN257" s="149"/>
      <c r="GO257" s="149"/>
      <c r="GP257" s="149"/>
      <c r="GQ257" s="149"/>
      <c r="GR257" s="149"/>
      <c r="GS257" s="149"/>
      <c r="GT257" s="149"/>
      <c r="GU257" s="149"/>
      <c r="GV257" s="149"/>
      <c r="GW257" s="149"/>
      <c r="GX257" s="149"/>
      <c r="GY257" s="149"/>
      <c r="GZ257" s="149"/>
      <c r="HA257" s="149"/>
      <c r="HB257" s="149"/>
      <c r="HC257" s="149"/>
      <c r="HD257" s="149"/>
      <c r="HE257" s="149"/>
      <c r="HF257" s="149"/>
      <c r="HG257" s="149"/>
      <c r="HH257" s="149"/>
      <c r="HI257" s="149"/>
      <c r="HJ257" s="149"/>
      <c r="HK257" s="149"/>
    </row>
    <row r="258" spans="1:236" s="150" customFormat="1" ht="12.75" hidden="1" customHeight="1">
      <c r="A258" s="93"/>
      <c r="B258" s="111" t="s">
        <v>261</v>
      </c>
      <c r="C258" s="123" t="s">
        <v>260</v>
      </c>
      <c r="D258" s="58">
        <v>9435.52</v>
      </c>
      <c r="E258" s="58"/>
      <c r="F258" s="58"/>
      <c r="G258" s="58"/>
      <c r="H258" s="58"/>
      <c r="I258" s="58"/>
      <c r="J258" s="58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49"/>
      <c r="FK258" s="149"/>
      <c r="FL258" s="149"/>
      <c r="FM258" s="149"/>
      <c r="FN258" s="149"/>
      <c r="FO258" s="149"/>
      <c r="FP258" s="149"/>
      <c r="FQ258" s="149"/>
      <c r="FR258" s="149"/>
      <c r="FS258" s="149"/>
      <c r="FT258" s="149"/>
      <c r="FU258" s="149"/>
      <c r="FV258" s="149"/>
      <c r="FW258" s="149"/>
      <c r="FX258" s="149"/>
      <c r="FY258" s="149"/>
      <c r="FZ258" s="149"/>
      <c r="GA258" s="149"/>
      <c r="GB258" s="149"/>
      <c r="GC258" s="149"/>
      <c r="GD258" s="149"/>
      <c r="GE258" s="149"/>
      <c r="GF258" s="149"/>
      <c r="GG258" s="149"/>
      <c r="GH258" s="149"/>
      <c r="GI258" s="149"/>
      <c r="GJ258" s="149"/>
      <c r="GK258" s="149"/>
      <c r="GL258" s="149"/>
      <c r="GM258" s="149"/>
      <c r="GN258" s="149"/>
      <c r="GO258" s="149"/>
      <c r="GP258" s="149"/>
      <c r="GQ258" s="149"/>
      <c r="GR258" s="149"/>
      <c r="GS258" s="149"/>
      <c r="GT258" s="149"/>
      <c r="GU258" s="149"/>
      <c r="GV258" s="149"/>
      <c r="GW258" s="149"/>
      <c r="GX258" s="149"/>
      <c r="GY258" s="149"/>
      <c r="GZ258" s="149"/>
      <c r="HA258" s="149"/>
      <c r="HB258" s="149"/>
      <c r="HC258" s="149"/>
      <c r="HD258" s="149"/>
      <c r="HE258" s="149"/>
      <c r="HF258" s="149"/>
      <c r="HG258" s="149"/>
      <c r="HH258" s="149"/>
      <c r="HI258" s="149"/>
      <c r="HJ258" s="149"/>
      <c r="HK258" s="149"/>
    </row>
    <row r="259" spans="1:236" s="150" customFormat="1" ht="12.75" hidden="1" customHeight="1">
      <c r="A259" s="93"/>
      <c r="B259" s="111" t="s">
        <v>266</v>
      </c>
      <c r="C259" s="123" t="s">
        <v>265</v>
      </c>
      <c r="D259" s="58">
        <v>7340.92</v>
      </c>
      <c r="E259" s="58"/>
      <c r="F259" s="58"/>
      <c r="G259" s="58"/>
      <c r="H259" s="58"/>
      <c r="I259" s="58"/>
      <c r="J259" s="58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  <c r="HE259" s="149"/>
      <c r="HF259" s="149"/>
      <c r="HG259" s="149"/>
      <c r="HH259" s="149"/>
      <c r="HI259" s="149"/>
      <c r="HJ259" s="149"/>
      <c r="HK259" s="149"/>
    </row>
    <row r="260" spans="1:236" s="150" customFormat="1" ht="12.75" hidden="1" customHeight="1">
      <c r="A260" s="93"/>
      <c r="B260" s="111" t="s">
        <v>272</v>
      </c>
      <c r="C260" s="123" t="s">
        <v>1540</v>
      </c>
      <c r="D260" s="58">
        <v>3970.57</v>
      </c>
      <c r="E260" s="58"/>
      <c r="F260" s="58"/>
      <c r="G260" s="58"/>
      <c r="H260" s="58"/>
      <c r="I260" s="58"/>
      <c r="J260" s="58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  <c r="DL260" s="149"/>
      <c r="DM260" s="149"/>
      <c r="DN260" s="149"/>
      <c r="DO260" s="149"/>
      <c r="DP260" s="149"/>
      <c r="DQ260" s="149"/>
      <c r="DR260" s="149"/>
      <c r="DS260" s="149"/>
      <c r="DT260" s="149"/>
      <c r="DU260" s="149"/>
      <c r="DV260" s="149"/>
      <c r="DW260" s="149"/>
      <c r="DX260" s="149"/>
      <c r="DY260" s="149"/>
      <c r="DZ260" s="149"/>
      <c r="EA260" s="149"/>
      <c r="EB260" s="149"/>
      <c r="EC260" s="149"/>
      <c r="ED260" s="149"/>
      <c r="EE260" s="149"/>
      <c r="EF260" s="149"/>
      <c r="EG260" s="149"/>
      <c r="EH260" s="149"/>
      <c r="EI260" s="149"/>
      <c r="EJ260" s="149"/>
      <c r="EK260" s="149"/>
      <c r="EL260" s="149"/>
      <c r="EM260" s="149"/>
      <c r="EN260" s="149"/>
      <c r="EO260" s="149"/>
      <c r="EP260" s="149"/>
      <c r="EQ260" s="149"/>
      <c r="ER260" s="149"/>
      <c r="ES260" s="149"/>
      <c r="ET260" s="149"/>
      <c r="EU260" s="149"/>
      <c r="EV260" s="149"/>
      <c r="EW260" s="149"/>
      <c r="EX260" s="149"/>
      <c r="EY260" s="149"/>
      <c r="EZ260" s="149"/>
      <c r="FA260" s="149"/>
      <c r="FB260" s="149"/>
      <c r="FC260" s="149"/>
      <c r="FD260" s="149"/>
      <c r="FE260" s="149"/>
      <c r="FF260" s="149"/>
      <c r="FG260" s="149"/>
      <c r="FH260" s="149"/>
      <c r="FI260" s="149"/>
      <c r="FJ260" s="149"/>
      <c r="FK260" s="149"/>
      <c r="FL260" s="149"/>
      <c r="FM260" s="149"/>
      <c r="FN260" s="149"/>
      <c r="FO260" s="149"/>
      <c r="FP260" s="149"/>
      <c r="FQ260" s="149"/>
      <c r="FR260" s="149"/>
      <c r="FS260" s="149"/>
      <c r="FT260" s="149"/>
      <c r="FU260" s="149"/>
      <c r="FV260" s="149"/>
      <c r="FW260" s="149"/>
      <c r="FX260" s="149"/>
      <c r="FY260" s="149"/>
      <c r="FZ260" s="149"/>
      <c r="GA260" s="149"/>
      <c r="GB260" s="149"/>
      <c r="GC260" s="149"/>
      <c r="GD260" s="149"/>
      <c r="GE260" s="149"/>
      <c r="GF260" s="149"/>
      <c r="GG260" s="149"/>
      <c r="GH260" s="149"/>
      <c r="GI260" s="149"/>
      <c r="GJ260" s="149"/>
      <c r="GK260" s="149"/>
      <c r="GL260" s="149"/>
      <c r="GM260" s="149"/>
      <c r="GN260" s="149"/>
      <c r="GO260" s="149"/>
      <c r="GP260" s="149"/>
      <c r="GQ260" s="149"/>
      <c r="GR260" s="149"/>
      <c r="GS260" s="149"/>
      <c r="GT260" s="149"/>
      <c r="GU260" s="149"/>
      <c r="GV260" s="149"/>
      <c r="GW260" s="149"/>
      <c r="GX260" s="149"/>
      <c r="GY260" s="149"/>
      <c r="GZ260" s="149"/>
      <c r="HA260" s="149"/>
      <c r="HB260" s="149"/>
      <c r="HC260" s="149"/>
      <c r="HD260" s="149"/>
      <c r="HE260" s="149"/>
      <c r="HF260" s="149"/>
      <c r="HG260" s="149"/>
      <c r="HH260" s="149"/>
      <c r="HI260" s="149"/>
      <c r="HJ260" s="149"/>
      <c r="HK260" s="149"/>
    </row>
    <row r="261" spans="1:236" s="150" customFormat="1" ht="12.75" hidden="1" customHeight="1">
      <c r="A261" s="93"/>
      <c r="B261" s="111" t="s">
        <v>278</v>
      </c>
      <c r="C261" s="123" t="s">
        <v>277</v>
      </c>
      <c r="D261" s="58">
        <v>21935.49</v>
      </c>
      <c r="E261" s="58"/>
      <c r="F261" s="58"/>
      <c r="G261" s="58"/>
      <c r="H261" s="58"/>
      <c r="I261" s="58"/>
      <c r="J261" s="58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49"/>
      <c r="DP261" s="149"/>
      <c r="DQ261" s="149"/>
      <c r="DR261" s="149"/>
      <c r="DS261" s="149"/>
      <c r="DT261" s="149"/>
      <c r="DU261" s="149"/>
      <c r="DV261" s="149"/>
      <c r="DW261" s="149"/>
      <c r="DX261" s="149"/>
      <c r="DY261" s="149"/>
      <c r="DZ261" s="149"/>
      <c r="EA261" s="149"/>
      <c r="EB261" s="149"/>
      <c r="EC261" s="149"/>
      <c r="ED261" s="149"/>
      <c r="EE261" s="149"/>
      <c r="EF261" s="149"/>
      <c r="EG261" s="149"/>
      <c r="EH261" s="149"/>
      <c r="EI261" s="149"/>
      <c r="EJ261" s="149"/>
      <c r="EK261" s="149"/>
      <c r="EL261" s="149"/>
      <c r="EM261" s="149"/>
      <c r="EN261" s="149"/>
      <c r="EO261" s="149"/>
      <c r="EP261" s="149"/>
      <c r="EQ261" s="149"/>
      <c r="ER261" s="149"/>
      <c r="ES261" s="149"/>
      <c r="ET261" s="149"/>
      <c r="EU261" s="149"/>
      <c r="EV261" s="149"/>
      <c r="EW261" s="149"/>
      <c r="EX261" s="149"/>
      <c r="EY261" s="149"/>
      <c r="EZ261" s="149"/>
      <c r="FA261" s="149"/>
      <c r="FB261" s="149"/>
      <c r="FC261" s="149"/>
      <c r="FD261" s="149"/>
      <c r="FE261" s="149"/>
      <c r="FF261" s="149"/>
      <c r="FG261" s="149"/>
      <c r="FH261" s="149"/>
      <c r="FI261" s="149"/>
      <c r="FJ261" s="149"/>
      <c r="FK261" s="149"/>
      <c r="FL261" s="149"/>
      <c r="FM261" s="149"/>
      <c r="FN261" s="149"/>
      <c r="FO261" s="149"/>
      <c r="FP261" s="149"/>
      <c r="FQ261" s="149"/>
      <c r="FR261" s="149"/>
      <c r="FS261" s="149"/>
      <c r="FT261" s="149"/>
      <c r="FU261" s="149"/>
      <c r="FV261" s="149"/>
      <c r="FW261" s="149"/>
      <c r="FX261" s="149"/>
      <c r="FY261" s="149"/>
      <c r="FZ261" s="149"/>
      <c r="GA261" s="149"/>
      <c r="GB261" s="149"/>
      <c r="GC261" s="149"/>
      <c r="GD261" s="149"/>
      <c r="GE261" s="149"/>
      <c r="GF261" s="149"/>
      <c r="GG261" s="149"/>
      <c r="GH261" s="149"/>
      <c r="GI261" s="149"/>
      <c r="GJ261" s="149"/>
      <c r="GK261" s="149"/>
      <c r="GL261" s="149"/>
      <c r="GM261" s="149"/>
      <c r="GN261" s="149"/>
      <c r="GO261" s="149"/>
      <c r="GP261" s="149"/>
      <c r="GQ261" s="149"/>
      <c r="GR261" s="149"/>
      <c r="GS261" s="149"/>
      <c r="GT261" s="149"/>
      <c r="GU261" s="149"/>
      <c r="GV261" s="149"/>
      <c r="GW261" s="149"/>
      <c r="GX261" s="149"/>
      <c r="GY261" s="149"/>
      <c r="GZ261" s="149"/>
      <c r="HA261" s="149"/>
      <c r="HB261" s="149"/>
      <c r="HC261" s="149"/>
      <c r="HD261" s="149"/>
      <c r="HE261" s="149"/>
      <c r="HF261" s="149"/>
      <c r="HG261" s="149"/>
      <c r="HH261" s="149"/>
      <c r="HI261" s="149"/>
      <c r="HJ261" s="149"/>
      <c r="HK261" s="149"/>
    </row>
    <row r="262" spans="1:236" s="150" customFormat="1" ht="12.75" hidden="1" customHeight="1">
      <c r="A262" s="93"/>
      <c r="B262" s="111" t="s">
        <v>281</v>
      </c>
      <c r="C262" s="123" t="s">
        <v>280</v>
      </c>
      <c r="D262" s="58">
        <v>3789.6</v>
      </c>
      <c r="E262" s="58"/>
      <c r="F262" s="58"/>
      <c r="G262" s="58"/>
      <c r="H262" s="58"/>
      <c r="I262" s="58"/>
      <c r="J262" s="58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  <c r="HE262" s="149"/>
      <c r="HF262" s="149"/>
      <c r="HG262" s="149"/>
      <c r="HH262" s="149"/>
      <c r="HI262" s="149"/>
      <c r="HJ262" s="149"/>
      <c r="HK262" s="149"/>
    </row>
    <row r="263" spans="1:236" s="150" customFormat="1" ht="12.75" hidden="1" customHeight="1">
      <c r="A263" s="93"/>
      <c r="B263" s="111" t="s">
        <v>296</v>
      </c>
      <c r="C263" s="123" t="s">
        <v>295</v>
      </c>
      <c r="D263" s="58">
        <v>3214.52</v>
      </c>
      <c r="E263" s="58"/>
      <c r="F263" s="58"/>
      <c r="G263" s="58"/>
      <c r="H263" s="58"/>
      <c r="I263" s="58"/>
      <c r="J263" s="58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49"/>
      <c r="DP263" s="149"/>
      <c r="DQ263" s="149"/>
      <c r="DR263" s="149"/>
      <c r="DS263" s="149"/>
      <c r="DT263" s="149"/>
      <c r="DU263" s="149"/>
      <c r="DV263" s="149"/>
      <c r="DW263" s="149"/>
      <c r="DX263" s="149"/>
      <c r="DY263" s="149"/>
      <c r="DZ263" s="149"/>
      <c r="EA263" s="149"/>
      <c r="EB263" s="149"/>
      <c r="EC263" s="149"/>
      <c r="ED263" s="149"/>
      <c r="EE263" s="149"/>
      <c r="EF263" s="149"/>
      <c r="EG263" s="149"/>
      <c r="EH263" s="149"/>
      <c r="EI263" s="149"/>
      <c r="EJ263" s="149"/>
      <c r="EK263" s="149"/>
      <c r="EL263" s="149"/>
      <c r="EM263" s="149"/>
      <c r="EN263" s="149"/>
      <c r="EO263" s="149"/>
      <c r="EP263" s="149"/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49"/>
      <c r="FD263" s="149"/>
      <c r="FE263" s="149"/>
      <c r="FF263" s="149"/>
      <c r="FG263" s="149"/>
      <c r="FH263" s="149"/>
      <c r="FI263" s="149"/>
      <c r="FJ263" s="149"/>
      <c r="FK263" s="149"/>
      <c r="FL263" s="149"/>
      <c r="FM263" s="149"/>
      <c r="FN263" s="149"/>
      <c r="FO263" s="149"/>
      <c r="FP263" s="149"/>
      <c r="FQ263" s="149"/>
      <c r="FR263" s="149"/>
      <c r="FS263" s="149"/>
      <c r="FT263" s="149"/>
      <c r="FU263" s="149"/>
      <c r="FV263" s="149"/>
      <c r="FW263" s="149"/>
      <c r="FX263" s="149"/>
      <c r="FY263" s="149"/>
      <c r="FZ263" s="149"/>
      <c r="GA263" s="149"/>
      <c r="GB263" s="149"/>
      <c r="GC263" s="149"/>
      <c r="GD263" s="149"/>
      <c r="GE263" s="149"/>
      <c r="GF263" s="149"/>
      <c r="GG263" s="149"/>
      <c r="GH263" s="149"/>
      <c r="GI263" s="149"/>
      <c r="GJ263" s="149"/>
      <c r="GK263" s="149"/>
      <c r="GL263" s="149"/>
      <c r="GM263" s="149"/>
      <c r="GN263" s="149"/>
      <c r="GO263" s="149"/>
      <c r="GP263" s="149"/>
      <c r="GQ263" s="149"/>
      <c r="GR263" s="149"/>
      <c r="GS263" s="149"/>
      <c r="GT263" s="149"/>
      <c r="GU263" s="149"/>
      <c r="GV263" s="149"/>
      <c r="GW263" s="149"/>
      <c r="GX263" s="149"/>
      <c r="GY263" s="149"/>
      <c r="GZ263" s="149"/>
      <c r="HA263" s="149"/>
      <c r="HB263" s="149"/>
      <c r="HC263" s="149"/>
      <c r="HD263" s="149"/>
      <c r="HE263" s="149"/>
      <c r="HF263" s="149"/>
      <c r="HG263" s="149"/>
      <c r="HH263" s="149"/>
      <c r="HI263" s="149"/>
      <c r="HJ263" s="149"/>
      <c r="HK263" s="149"/>
    </row>
    <row r="264" spans="1:236" s="150" customFormat="1" ht="12.75" hidden="1" customHeight="1">
      <c r="A264" s="93"/>
      <c r="B264" s="111" t="s">
        <v>1541</v>
      </c>
      <c r="C264" s="123" t="s">
        <v>298</v>
      </c>
      <c r="D264" s="58">
        <v>24120.240000000002</v>
      </c>
      <c r="E264" s="58"/>
      <c r="F264" s="58"/>
      <c r="G264" s="58"/>
      <c r="H264" s="58"/>
      <c r="I264" s="58"/>
      <c r="J264" s="58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  <c r="BL264" s="149"/>
      <c r="BM264" s="149"/>
      <c r="BN264" s="149"/>
      <c r="BO264" s="149"/>
      <c r="BP264" s="149"/>
      <c r="BQ264" s="149"/>
      <c r="BR264" s="149"/>
      <c r="BS264" s="149"/>
      <c r="BT264" s="149"/>
      <c r="BU264" s="149"/>
      <c r="BV264" s="149"/>
      <c r="BW264" s="149"/>
      <c r="BX264" s="149"/>
      <c r="BY264" s="149"/>
      <c r="BZ264" s="149"/>
      <c r="CA264" s="149"/>
      <c r="CB264" s="149"/>
      <c r="CC264" s="149"/>
      <c r="CD264" s="149"/>
      <c r="CE264" s="149"/>
      <c r="CF264" s="149"/>
      <c r="CG264" s="149"/>
      <c r="CH264" s="149"/>
      <c r="CI264" s="149"/>
      <c r="CJ264" s="149"/>
      <c r="CK264" s="149"/>
      <c r="CL264" s="149"/>
      <c r="CM264" s="149"/>
      <c r="CN264" s="149"/>
      <c r="CO264" s="149"/>
      <c r="CP264" s="149"/>
      <c r="CQ264" s="149"/>
      <c r="CR264" s="149"/>
      <c r="CS264" s="149"/>
      <c r="CT264" s="149"/>
      <c r="CU264" s="149"/>
      <c r="CV264" s="149"/>
      <c r="CW264" s="149"/>
      <c r="CX264" s="149"/>
      <c r="CY264" s="149"/>
      <c r="CZ264" s="149"/>
      <c r="DA264" s="149"/>
      <c r="DB264" s="149"/>
      <c r="DC264" s="149"/>
      <c r="DD264" s="149"/>
      <c r="DE264" s="149"/>
      <c r="DF264" s="149"/>
      <c r="DG264" s="149"/>
      <c r="DH264" s="149"/>
      <c r="DI264" s="149"/>
      <c r="DJ264" s="149"/>
      <c r="DK264" s="149"/>
      <c r="DL264" s="149"/>
      <c r="DM264" s="149"/>
      <c r="DN264" s="149"/>
      <c r="DO264" s="149"/>
      <c r="DP264" s="149"/>
      <c r="DQ264" s="149"/>
      <c r="DR264" s="149"/>
      <c r="DS264" s="149"/>
      <c r="DT264" s="149"/>
      <c r="DU264" s="149"/>
      <c r="DV264" s="149"/>
      <c r="DW264" s="149"/>
      <c r="DX264" s="149"/>
      <c r="DY264" s="149"/>
      <c r="DZ264" s="149"/>
      <c r="EA264" s="149"/>
      <c r="EB264" s="149"/>
      <c r="EC264" s="149"/>
      <c r="ED264" s="149"/>
      <c r="EE264" s="149"/>
      <c r="EF264" s="149"/>
      <c r="EG264" s="149"/>
      <c r="EH264" s="149"/>
      <c r="EI264" s="149"/>
      <c r="EJ264" s="149"/>
      <c r="EK264" s="149"/>
      <c r="EL264" s="149"/>
      <c r="EM264" s="149"/>
      <c r="EN264" s="149"/>
      <c r="EO264" s="149"/>
      <c r="EP264" s="149"/>
      <c r="EQ264" s="149"/>
      <c r="ER264" s="149"/>
      <c r="ES264" s="149"/>
      <c r="ET264" s="149"/>
      <c r="EU264" s="149"/>
      <c r="EV264" s="149"/>
      <c r="EW264" s="149"/>
      <c r="EX264" s="149"/>
      <c r="EY264" s="149"/>
      <c r="EZ264" s="149"/>
      <c r="FA264" s="149"/>
      <c r="FB264" s="149"/>
      <c r="FC264" s="149"/>
      <c r="FD264" s="149"/>
      <c r="FE264" s="149"/>
      <c r="FF264" s="149"/>
      <c r="FG264" s="149"/>
      <c r="FH264" s="149"/>
      <c r="FI264" s="149"/>
      <c r="FJ264" s="149"/>
      <c r="FK264" s="149"/>
      <c r="FL264" s="149"/>
      <c r="FM264" s="149"/>
      <c r="FN264" s="149"/>
      <c r="FO264" s="149"/>
      <c r="FP264" s="149"/>
      <c r="FQ264" s="149"/>
      <c r="FR264" s="149"/>
      <c r="FS264" s="149"/>
      <c r="FT264" s="149"/>
      <c r="FU264" s="149"/>
      <c r="FV264" s="149"/>
      <c r="FW264" s="149"/>
      <c r="FX264" s="149"/>
      <c r="FY264" s="149"/>
      <c r="FZ264" s="149"/>
      <c r="GA264" s="149"/>
      <c r="GB264" s="149"/>
      <c r="GC264" s="149"/>
      <c r="GD264" s="149"/>
      <c r="GE264" s="149"/>
      <c r="GF264" s="149"/>
      <c r="GG264" s="149"/>
      <c r="GH264" s="149"/>
      <c r="GI264" s="149"/>
      <c r="GJ264" s="149"/>
      <c r="GK264" s="149"/>
      <c r="GL264" s="149"/>
      <c r="GM264" s="149"/>
      <c r="GN264" s="149"/>
      <c r="GO264" s="149"/>
      <c r="GP264" s="149"/>
      <c r="GQ264" s="149"/>
      <c r="GR264" s="149"/>
      <c r="GS264" s="149"/>
      <c r="GT264" s="149"/>
      <c r="GU264" s="149"/>
      <c r="GV264" s="149"/>
      <c r="GW264" s="149"/>
      <c r="GX264" s="149"/>
      <c r="GY264" s="149"/>
      <c r="GZ264" s="149"/>
      <c r="HA264" s="149"/>
      <c r="HB264" s="149"/>
      <c r="HC264" s="149"/>
      <c r="HD264" s="149"/>
      <c r="HE264" s="149"/>
      <c r="HF264" s="149"/>
      <c r="HG264" s="149"/>
      <c r="HH264" s="149"/>
      <c r="HI264" s="149"/>
      <c r="HJ264" s="149"/>
      <c r="HK264" s="149"/>
    </row>
    <row r="265" spans="1:236" s="150" customFormat="1" ht="12.75" hidden="1" customHeight="1">
      <c r="A265" s="93"/>
      <c r="B265" s="111" t="s">
        <v>308</v>
      </c>
      <c r="C265" s="123" t="s">
        <v>307</v>
      </c>
      <c r="D265" s="58">
        <v>7183.56</v>
      </c>
      <c r="E265" s="58"/>
      <c r="F265" s="58"/>
      <c r="G265" s="58"/>
      <c r="H265" s="58"/>
      <c r="I265" s="58"/>
      <c r="J265" s="58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49"/>
      <c r="DP265" s="149"/>
      <c r="DQ265" s="149"/>
      <c r="DR265" s="149"/>
      <c r="DS265" s="149"/>
      <c r="DT265" s="149"/>
      <c r="DU265" s="149"/>
      <c r="DV265" s="149"/>
      <c r="DW265" s="149"/>
      <c r="DX265" s="149"/>
      <c r="DY265" s="149"/>
      <c r="DZ265" s="149"/>
      <c r="EA265" s="149"/>
      <c r="EB265" s="149"/>
      <c r="EC265" s="149"/>
      <c r="ED265" s="149"/>
      <c r="EE265" s="149"/>
      <c r="EF265" s="149"/>
      <c r="EG265" s="149"/>
      <c r="EH265" s="149"/>
      <c r="EI265" s="149"/>
      <c r="EJ265" s="149"/>
      <c r="EK265" s="149"/>
      <c r="EL265" s="149"/>
      <c r="EM265" s="149"/>
      <c r="EN265" s="149"/>
      <c r="EO265" s="149"/>
      <c r="EP265" s="149"/>
      <c r="EQ265" s="149"/>
      <c r="ER265" s="149"/>
      <c r="ES265" s="149"/>
      <c r="ET265" s="149"/>
      <c r="EU265" s="149"/>
      <c r="EV265" s="149"/>
      <c r="EW265" s="149"/>
      <c r="EX265" s="149"/>
      <c r="EY265" s="149"/>
      <c r="EZ265" s="149"/>
      <c r="FA265" s="149"/>
      <c r="FB265" s="149"/>
      <c r="FC265" s="149"/>
      <c r="FD265" s="149"/>
      <c r="FE265" s="149"/>
      <c r="FF265" s="149"/>
      <c r="FG265" s="149"/>
      <c r="FH265" s="149"/>
      <c r="FI265" s="149"/>
      <c r="FJ265" s="149"/>
      <c r="FK265" s="149"/>
      <c r="FL265" s="149"/>
      <c r="FM265" s="149"/>
      <c r="FN265" s="149"/>
      <c r="FO265" s="149"/>
      <c r="FP265" s="149"/>
      <c r="FQ265" s="149"/>
      <c r="FR265" s="149"/>
      <c r="FS265" s="149"/>
      <c r="FT265" s="149"/>
      <c r="FU265" s="149"/>
      <c r="FV265" s="149"/>
      <c r="FW265" s="149"/>
      <c r="FX265" s="149"/>
      <c r="FY265" s="149"/>
      <c r="FZ265" s="149"/>
      <c r="GA265" s="149"/>
      <c r="GB265" s="149"/>
      <c r="GC265" s="149"/>
      <c r="GD265" s="149"/>
      <c r="GE265" s="149"/>
      <c r="GF265" s="149"/>
      <c r="GG265" s="149"/>
      <c r="GH265" s="149"/>
      <c r="GI265" s="149"/>
      <c r="GJ265" s="149"/>
      <c r="GK265" s="149"/>
      <c r="GL265" s="149"/>
      <c r="GM265" s="149"/>
      <c r="GN265" s="149"/>
      <c r="GO265" s="149"/>
      <c r="GP265" s="149"/>
      <c r="GQ265" s="149"/>
      <c r="GR265" s="149"/>
      <c r="GS265" s="149"/>
      <c r="GT265" s="149"/>
      <c r="GU265" s="149"/>
      <c r="GV265" s="149"/>
      <c r="GW265" s="149"/>
      <c r="GX265" s="149"/>
      <c r="GY265" s="149"/>
      <c r="GZ265" s="149"/>
      <c r="HA265" s="149"/>
      <c r="HB265" s="149"/>
      <c r="HC265" s="149"/>
      <c r="HD265" s="149"/>
      <c r="HE265" s="149"/>
      <c r="HF265" s="149"/>
      <c r="HG265" s="149"/>
      <c r="HH265" s="149"/>
      <c r="HI265" s="149"/>
      <c r="HJ265" s="149"/>
      <c r="HK265" s="149"/>
    </row>
    <row r="266" spans="1:236" s="150" customFormat="1" ht="12.75" hidden="1" customHeight="1">
      <c r="A266" s="93"/>
      <c r="B266" s="93" t="s">
        <v>317</v>
      </c>
      <c r="C266" s="94" t="s">
        <v>316</v>
      </c>
      <c r="D266" s="58">
        <v>8116.47</v>
      </c>
      <c r="E266" s="58"/>
      <c r="F266" s="58"/>
      <c r="G266" s="58"/>
      <c r="H266" s="58"/>
      <c r="I266" s="58"/>
      <c r="J266" s="58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  <c r="BL266" s="149"/>
      <c r="BM266" s="149"/>
      <c r="BN266" s="149"/>
      <c r="BO266" s="149"/>
      <c r="BP266" s="149"/>
      <c r="BQ266" s="149"/>
      <c r="BR266" s="149"/>
      <c r="BS266" s="149"/>
      <c r="BT266" s="149"/>
      <c r="BU266" s="149"/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49"/>
      <c r="CI266" s="149"/>
      <c r="CJ266" s="149"/>
      <c r="CK266" s="149"/>
      <c r="CL266" s="149"/>
      <c r="CM266" s="149"/>
      <c r="CN266" s="149"/>
      <c r="CO266" s="149"/>
      <c r="CP266" s="149"/>
      <c r="CQ266" s="149"/>
      <c r="CR266" s="149"/>
      <c r="CS266" s="149"/>
      <c r="CT266" s="149"/>
      <c r="CU266" s="149"/>
      <c r="CV266" s="149"/>
      <c r="CW266" s="149"/>
      <c r="CX266" s="149"/>
      <c r="CY266" s="149"/>
      <c r="CZ266" s="149"/>
      <c r="DA266" s="149"/>
      <c r="DB266" s="149"/>
      <c r="DC266" s="149"/>
      <c r="DD266" s="149"/>
      <c r="DE266" s="149"/>
      <c r="DF266" s="149"/>
      <c r="DG266" s="149"/>
      <c r="DH266" s="149"/>
      <c r="DI266" s="149"/>
      <c r="DJ266" s="149"/>
      <c r="DK266" s="149"/>
      <c r="DL266" s="149"/>
      <c r="DM266" s="149"/>
      <c r="DN266" s="149"/>
      <c r="DO266" s="149"/>
      <c r="DP266" s="149"/>
      <c r="DQ266" s="149"/>
      <c r="DR266" s="149"/>
      <c r="DS266" s="149"/>
      <c r="DT266" s="149"/>
      <c r="DU266" s="149"/>
      <c r="DV266" s="149"/>
      <c r="DW266" s="149"/>
      <c r="DX266" s="149"/>
      <c r="DY266" s="149"/>
      <c r="DZ266" s="149"/>
      <c r="EA266" s="149"/>
      <c r="EB266" s="149"/>
      <c r="EC266" s="149"/>
      <c r="ED266" s="149"/>
      <c r="EE266" s="149"/>
      <c r="EF266" s="149"/>
      <c r="EG266" s="149"/>
      <c r="EH266" s="149"/>
      <c r="EI266" s="149"/>
      <c r="EJ266" s="149"/>
      <c r="EK266" s="149"/>
      <c r="EL266" s="149"/>
      <c r="EM266" s="149"/>
      <c r="EN266" s="149"/>
      <c r="EO266" s="149"/>
      <c r="EP266" s="149"/>
      <c r="EQ266" s="149"/>
      <c r="ER266" s="149"/>
      <c r="ES266" s="149"/>
      <c r="ET266" s="149"/>
      <c r="EU266" s="149"/>
      <c r="EV266" s="149"/>
      <c r="EW266" s="149"/>
      <c r="EX266" s="149"/>
      <c r="EY266" s="149"/>
      <c r="EZ266" s="149"/>
      <c r="FA266" s="149"/>
      <c r="FB266" s="149"/>
      <c r="FC266" s="149"/>
      <c r="FD266" s="149"/>
      <c r="FE266" s="149"/>
      <c r="FF266" s="149"/>
      <c r="FG266" s="149"/>
      <c r="FH266" s="149"/>
      <c r="FI266" s="149"/>
      <c r="FJ266" s="149"/>
      <c r="FK266" s="149"/>
      <c r="FL266" s="149"/>
      <c r="FM266" s="149"/>
      <c r="FN266" s="149"/>
      <c r="FO266" s="149"/>
      <c r="FP266" s="149"/>
      <c r="FQ266" s="149"/>
      <c r="FR266" s="149"/>
      <c r="FS266" s="149"/>
      <c r="FT266" s="149"/>
      <c r="FU266" s="149"/>
      <c r="FV266" s="149"/>
      <c r="FW266" s="149"/>
      <c r="FX266" s="149"/>
      <c r="FY266" s="149"/>
      <c r="FZ266" s="149"/>
      <c r="GA266" s="149"/>
      <c r="GB266" s="149"/>
      <c r="GC266" s="149"/>
      <c r="GD266" s="149"/>
      <c r="GE266" s="149"/>
      <c r="GF266" s="149"/>
      <c r="GG266" s="149"/>
      <c r="GH266" s="149"/>
      <c r="GI266" s="149"/>
      <c r="GJ266" s="149"/>
      <c r="GK266" s="149"/>
      <c r="GL266" s="149"/>
      <c r="GM266" s="149"/>
      <c r="GN266" s="149"/>
      <c r="GO266" s="149"/>
      <c r="GP266" s="149"/>
      <c r="GQ266" s="149"/>
      <c r="GR266" s="149"/>
      <c r="GS266" s="149"/>
      <c r="GT266" s="149"/>
      <c r="GU266" s="149"/>
      <c r="GV266" s="149"/>
      <c r="GW266" s="149"/>
      <c r="GX266" s="149"/>
      <c r="GY266" s="149"/>
      <c r="GZ266" s="149"/>
      <c r="HA266" s="149"/>
      <c r="HB266" s="149"/>
      <c r="HC266" s="149"/>
      <c r="HD266" s="149"/>
      <c r="HE266" s="149"/>
      <c r="HF266" s="149"/>
      <c r="HG266" s="149"/>
      <c r="HH266" s="149"/>
      <c r="HI266" s="149"/>
      <c r="HJ266" s="149"/>
      <c r="HK266" s="149"/>
    </row>
    <row r="267" spans="1:236" s="150" customFormat="1" ht="12.75" hidden="1" customHeight="1">
      <c r="A267" s="93"/>
      <c r="B267" s="93" t="s">
        <v>1543</v>
      </c>
      <c r="C267" s="123" t="s">
        <v>373</v>
      </c>
      <c r="D267" s="58">
        <v>3125.21</v>
      </c>
      <c r="E267" s="58"/>
      <c r="F267" s="58"/>
      <c r="G267" s="58"/>
      <c r="H267" s="58"/>
      <c r="I267" s="58"/>
      <c r="J267" s="58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  <c r="BL267" s="149"/>
      <c r="BM267" s="149"/>
      <c r="BN267" s="149"/>
      <c r="BO267" s="149"/>
      <c r="BP267" s="149"/>
      <c r="BQ267" s="149"/>
      <c r="BR267" s="149"/>
      <c r="BS267" s="149"/>
      <c r="BT267" s="149"/>
      <c r="BU267" s="149"/>
      <c r="BV267" s="149"/>
      <c r="BW267" s="149"/>
      <c r="BX267" s="149"/>
      <c r="BY267" s="149"/>
      <c r="BZ267" s="149"/>
      <c r="CA267" s="149"/>
      <c r="CB267" s="149"/>
      <c r="CC267" s="149"/>
      <c r="CD267" s="149"/>
      <c r="CE267" s="149"/>
      <c r="CF267" s="149"/>
      <c r="CG267" s="149"/>
      <c r="CH267" s="149"/>
      <c r="CI267" s="149"/>
      <c r="CJ267" s="149"/>
      <c r="CK267" s="149"/>
      <c r="CL267" s="149"/>
      <c r="CM267" s="149"/>
      <c r="CN267" s="149"/>
      <c r="CO267" s="149"/>
      <c r="CP267" s="149"/>
      <c r="CQ267" s="149"/>
      <c r="CR267" s="149"/>
      <c r="CS267" s="149"/>
      <c r="CT267" s="149"/>
      <c r="CU267" s="149"/>
      <c r="CV267" s="149"/>
      <c r="CW267" s="149"/>
      <c r="CX267" s="149"/>
      <c r="CY267" s="149"/>
      <c r="CZ267" s="149"/>
      <c r="DA267" s="149"/>
      <c r="DB267" s="149"/>
      <c r="DC267" s="149"/>
      <c r="DD267" s="149"/>
      <c r="DE267" s="149"/>
      <c r="DF267" s="149"/>
      <c r="DG267" s="149"/>
      <c r="DH267" s="149"/>
      <c r="DI267" s="149"/>
      <c r="DJ267" s="149"/>
      <c r="DK267" s="149"/>
      <c r="DL267" s="149"/>
      <c r="DM267" s="149"/>
      <c r="DN267" s="149"/>
      <c r="DO267" s="149"/>
      <c r="DP267" s="149"/>
      <c r="DQ267" s="149"/>
      <c r="DR267" s="149"/>
      <c r="DS267" s="149"/>
      <c r="DT267" s="149"/>
      <c r="DU267" s="149"/>
      <c r="DV267" s="149"/>
      <c r="DW267" s="149"/>
      <c r="DX267" s="149"/>
      <c r="DY267" s="149"/>
      <c r="DZ267" s="149"/>
      <c r="EA267" s="149"/>
      <c r="EB267" s="149"/>
      <c r="EC267" s="149"/>
      <c r="ED267" s="149"/>
      <c r="EE267" s="149"/>
      <c r="EF267" s="149"/>
      <c r="EG267" s="149"/>
      <c r="EH267" s="149"/>
      <c r="EI267" s="149"/>
      <c r="EJ267" s="149"/>
      <c r="EK267" s="149"/>
      <c r="EL267" s="149"/>
      <c r="EM267" s="149"/>
      <c r="EN267" s="149"/>
      <c r="EO267" s="149"/>
      <c r="EP267" s="149"/>
      <c r="EQ267" s="149"/>
      <c r="ER267" s="149"/>
      <c r="ES267" s="149"/>
      <c r="ET267" s="149"/>
      <c r="EU267" s="149"/>
      <c r="EV267" s="149"/>
      <c r="EW267" s="149"/>
      <c r="EX267" s="149"/>
      <c r="EY267" s="149"/>
      <c r="EZ267" s="149"/>
      <c r="FA267" s="149"/>
      <c r="FB267" s="149"/>
      <c r="FC267" s="149"/>
      <c r="FD267" s="149"/>
      <c r="FE267" s="149"/>
      <c r="FF267" s="149"/>
      <c r="FG267" s="149"/>
      <c r="FH267" s="149"/>
      <c r="FI267" s="149"/>
      <c r="FJ267" s="149"/>
      <c r="FK267" s="149"/>
      <c r="FL267" s="149"/>
      <c r="FM267" s="149"/>
      <c r="FN267" s="149"/>
      <c r="FO267" s="149"/>
      <c r="FP267" s="149"/>
      <c r="FQ267" s="149"/>
      <c r="FR267" s="149"/>
      <c r="FS267" s="149"/>
      <c r="FT267" s="149"/>
      <c r="FU267" s="149"/>
      <c r="FV267" s="149"/>
      <c r="FW267" s="149"/>
      <c r="FX267" s="149"/>
      <c r="FY267" s="149"/>
      <c r="FZ267" s="149"/>
      <c r="GA267" s="149"/>
      <c r="GB267" s="149"/>
      <c r="GC267" s="149"/>
      <c r="GD267" s="149"/>
      <c r="GE267" s="149"/>
      <c r="GF267" s="149"/>
      <c r="GG267" s="149"/>
      <c r="GH267" s="149"/>
      <c r="GI267" s="149"/>
      <c r="GJ267" s="149"/>
      <c r="GK267" s="149"/>
      <c r="GL267" s="149"/>
      <c r="GM267" s="149"/>
      <c r="GN267" s="149"/>
      <c r="GO267" s="149"/>
      <c r="GP267" s="149"/>
      <c r="GQ267" s="149"/>
      <c r="GR267" s="149"/>
      <c r="GS267" s="149"/>
      <c r="GT267" s="149"/>
      <c r="GU267" s="149"/>
      <c r="GV267" s="149"/>
      <c r="GW267" s="149"/>
      <c r="GX267" s="149"/>
      <c r="GY267" s="149"/>
      <c r="GZ267" s="149"/>
      <c r="HA267" s="149"/>
      <c r="HB267" s="149"/>
      <c r="HC267" s="149"/>
      <c r="HD267" s="149"/>
      <c r="HE267" s="149"/>
      <c r="HF267" s="149"/>
      <c r="HG267" s="149"/>
      <c r="HH267" s="149"/>
      <c r="HI267" s="149"/>
      <c r="HJ267" s="149"/>
      <c r="HK267" s="149"/>
    </row>
    <row r="268" spans="1:236" s="148" customFormat="1" ht="22.5" customHeight="1">
      <c r="A268" s="145" t="s">
        <v>1961</v>
      </c>
      <c r="B268" s="146" t="s">
        <v>1962</v>
      </c>
      <c r="C268" s="123" t="s">
        <v>32</v>
      </c>
      <c r="D268" s="56">
        <v>64637.31</v>
      </c>
      <c r="E268" s="56">
        <v>186784.71</v>
      </c>
      <c r="F268" s="56">
        <v>12659.65</v>
      </c>
      <c r="G268" s="56">
        <v>201400</v>
      </c>
      <c r="H268" s="56">
        <v>209000</v>
      </c>
      <c r="I268" s="56">
        <v>215805</v>
      </c>
      <c r="J268" s="56">
        <v>222820</v>
      </c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  <c r="DZ268" s="162"/>
      <c r="EA268" s="162"/>
      <c r="EB268" s="162"/>
      <c r="EC268" s="162"/>
      <c r="ED268" s="162"/>
      <c r="EE268" s="162"/>
      <c r="EF268" s="162"/>
      <c r="EG268" s="162"/>
      <c r="EH268" s="162"/>
      <c r="EI268" s="162"/>
      <c r="EJ268" s="162"/>
      <c r="EK268" s="162"/>
      <c r="EL268" s="162"/>
      <c r="EM268" s="162"/>
      <c r="EN268" s="162"/>
      <c r="EO268" s="162"/>
      <c r="EP268" s="162"/>
      <c r="EQ268" s="162"/>
      <c r="ER268" s="162"/>
      <c r="ES268" s="162"/>
      <c r="ET268" s="162"/>
      <c r="EU268" s="162"/>
      <c r="EV268" s="162"/>
      <c r="EW268" s="162"/>
      <c r="EX268" s="162"/>
      <c r="EY268" s="162"/>
      <c r="EZ268" s="162"/>
      <c r="FA268" s="162"/>
      <c r="FB268" s="162"/>
      <c r="FC268" s="162"/>
      <c r="FD268" s="162"/>
      <c r="FE268" s="162"/>
      <c r="FF268" s="162"/>
      <c r="FG268" s="162"/>
      <c r="FH268" s="162"/>
      <c r="FI268" s="162"/>
      <c r="FJ268" s="162"/>
      <c r="FK268" s="162"/>
      <c r="FL268" s="162"/>
      <c r="FM268" s="162"/>
      <c r="FN268" s="162"/>
      <c r="FO268" s="162"/>
      <c r="FP268" s="162"/>
      <c r="FQ268" s="162"/>
      <c r="FR268" s="162"/>
      <c r="FS268" s="162"/>
      <c r="FT268" s="162"/>
      <c r="FU268" s="162"/>
      <c r="FV268" s="162"/>
      <c r="FW268" s="162"/>
      <c r="FX268" s="162"/>
      <c r="FY268" s="162"/>
      <c r="FZ268" s="162"/>
      <c r="GA268" s="162"/>
      <c r="GB268" s="162"/>
      <c r="GC268" s="162"/>
      <c r="GD268" s="162"/>
      <c r="GE268" s="162"/>
      <c r="GF268" s="162"/>
      <c r="GG268" s="162"/>
      <c r="GH268" s="162"/>
      <c r="GI268" s="162"/>
      <c r="GJ268" s="162"/>
      <c r="GK268" s="162"/>
      <c r="GL268" s="162"/>
      <c r="GM268" s="162"/>
      <c r="GN268" s="162"/>
      <c r="GO268" s="162"/>
      <c r="GP268" s="162"/>
      <c r="GQ268" s="162"/>
      <c r="GR268" s="162"/>
      <c r="GS268" s="162"/>
      <c r="GT268" s="162"/>
      <c r="GU268" s="162"/>
      <c r="GV268" s="162"/>
      <c r="GW268" s="162"/>
      <c r="GX268" s="162"/>
      <c r="GY268" s="162"/>
      <c r="GZ268" s="162"/>
      <c r="HA268" s="162"/>
      <c r="HB268" s="162"/>
      <c r="HC268" s="162"/>
      <c r="HD268" s="162"/>
      <c r="HE268" s="162"/>
      <c r="HF268" s="162"/>
      <c r="HG268" s="162"/>
      <c r="HH268" s="162"/>
      <c r="HI268" s="162"/>
      <c r="HJ268" s="162"/>
      <c r="HK268" s="162"/>
    </row>
    <row r="269" spans="1:236" s="148" customFormat="1" ht="22.5" customHeight="1">
      <c r="A269" s="145" t="s">
        <v>1963</v>
      </c>
      <c r="B269" s="146" t="s">
        <v>1964</v>
      </c>
      <c r="C269" s="123" t="s">
        <v>35</v>
      </c>
      <c r="D269" s="56">
        <v>18339.490000000002</v>
      </c>
      <c r="E269" s="56">
        <v>8884.1299999999992</v>
      </c>
      <c r="F269" s="56">
        <v>11396.39</v>
      </c>
      <c r="G269" s="56">
        <v>4100</v>
      </c>
      <c r="H269" s="56">
        <v>4250</v>
      </c>
      <c r="I269" s="56">
        <v>4395</v>
      </c>
      <c r="J269" s="56">
        <v>4530</v>
      </c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BT269" s="162"/>
      <c r="BU269" s="162"/>
      <c r="BV269" s="162"/>
      <c r="BW269" s="162"/>
      <c r="BX269" s="162"/>
      <c r="BY269" s="162"/>
      <c r="BZ269" s="162"/>
      <c r="CA269" s="162"/>
      <c r="CB269" s="162"/>
      <c r="CC269" s="162"/>
      <c r="CD269" s="162"/>
      <c r="CE269" s="162"/>
      <c r="CF269" s="162"/>
      <c r="CG269" s="162"/>
      <c r="CH269" s="162"/>
      <c r="CI269" s="162"/>
      <c r="CJ269" s="162"/>
      <c r="CK269" s="162"/>
      <c r="CL269" s="162"/>
      <c r="CM269" s="162"/>
      <c r="CN269" s="162"/>
      <c r="CO269" s="162"/>
      <c r="CP269" s="162"/>
      <c r="CQ269" s="162"/>
      <c r="CR269" s="162"/>
      <c r="CS269" s="162"/>
      <c r="CT269" s="162"/>
      <c r="CU269" s="162"/>
      <c r="CV269" s="162"/>
      <c r="CW269" s="162"/>
      <c r="CX269" s="162"/>
      <c r="CY269" s="162"/>
      <c r="CZ269" s="162"/>
      <c r="DA269" s="162"/>
      <c r="DB269" s="162"/>
      <c r="DC269" s="162"/>
      <c r="DD269" s="162"/>
      <c r="DE269" s="162"/>
      <c r="DF269" s="162"/>
      <c r="DG269" s="162"/>
      <c r="DH269" s="162"/>
      <c r="DI269" s="162"/>
      <c r="DJ269" s="162"/>
      <c r="DK269" s="162"/>
      <c r="DL269" s="162"/>
      <c r="DM269" s="162"/>
      <c r="DN269" s="162"/>
      <c r="DO269" s="162"/>
      <c r="DP269" s="162"/>
      <c r="DQ269" s="162"/>
      <c r="DR269" s="162"/>
      <c r="DS269" s="162"/>
      <c r="DT269" s="162"/>
      <c r="DU269" s="162"/>
      <c r="DV269" s="162"/>
      <c r="DW269" s="162"/>
      <c r="DX269" s="162"/>
      <c r="DY269" s="162"/>
      <c r="DZ269" s="162"/>
      <c r="EA269" s="162"/>
      <c r="EB269" s="162"/>
      <c r="EC269" s="162"/>
      <c r="ED269" s="162"/>
      <c r="EE269" s="162"/>
      <c r="EF269" s="162"/>
      <c r="EG269" s="162"/>
      <c r="EH269" s="162"/>
      <c r="EI269" s="162"/>
      <c r="EJ269" s="162"/>
      <c r="EK269" s="162"/>
      <c r="EL269" s="162"/>
      <c r="EM269" s="162"/>
      <c r="EN269" s="162"/>
      <c r="EO269" s="162"/>
      <c r="EP269" s="162"/>
      <c r="EQ269" s="162"/>
      <c r="ER269" s="162"/>
      <c r="ES269" s="162"/>
      <c r="ET269" s="162"/>
      <c r="EU269" s="162"/>
      <c r="EV269" s="162"/>
      <c r="EW269" s="162"/>
      <c r="EX269" s="162"/>
      <c r="EY269" s="162"/>
      <c r="EZ269" s="162"/>
      <c r="FA269" s="162"/>
      <c r="FB269" s="162"/>
      <c r="FC269" s="162"/>
      <c r="FD269" s="162"/>
      <c r="FE269" s="162"/>
      <c r="FF269" s="162"/>
      <c r="FG269" s="162"/>
      <c r="FH269" s="162"/>
      <c r="FI269" s="162"/>
      <c r="FJ269" s="162"/>
      <c r="FK269" s="162"/>
      <c r="FL269" s="162"/>
      <c r="FM269" s="162"/>
      <c r="FN269" s="162"/>
      <c r="FO269" s="162"/>
      <c r="FP269" s="162"/>
      <c r="FQ269" s="162"/>
      <c r="FR269" s="162"/>
      <c r="FS269" s="162"/>
      <c r="FT269" s="162"/>
      <c r="FU269" s="162"/>
      <c r="FV269" s="162"/>
      <c r="FW269" s="162"/>
      <c r="FX269" s="162"/>
      <c r="FY269" s="162"/>
      <c r="FZ269" s="162"/>
      <c r="GA269" s="162"/>
      <c r="GB269" s="162"/>
      <c r="GC269" s="162"/>
      <c r="GD269" s="162"/>
      <c r="GE269" s="162"/>
      <c r="GF269" s="162"/>
      <c r="GG269" s="162"/>
      <c r="GH269" s="162"/>
      <c r="GI269" s="162"/>
      <c r="GJ269" s="162"/>
      <c r="GK269" s="162"/>
      <c r="GL269" s="162"/>
      <c r="GM269" s="162"/>
      <c r="GN269" s="162"/>
      <c r="GO269" s="162"/>
      <c r="GP269" s="162"/>
      <c r="GQ269" s="162"/>
      <c r="GR269" s="162"/>
      <c r="GS269" s="162"/>
      <c r="GT269" s="162"/>
      <c r="GU269" s="162"/>
      <c r="GV269" s="162"/>
      <c r="GW269" s="162"/>
      <c r="GX269" s="162"/>
      <c r="GY269" s="162"/>
      <c r="GZ269" s="162"/>
      <c r="HA269" s="162"/>
      <c r="HB269" s="162"/>
      <c r="HC269" s="162"/>
      <c r="HD269" s="162"/>
      <c r="HE269" s="162"/>
      <c r="HF269" s="162"/>
      <c r="HG269" s="162"/>
      <c r="HH269" s="162"/>
      <c r="HI269" s="162"/>
      <c r="HJ269" s="162"/>
      <c r="HK269" s="162"/>
    </row>
    <row r="270" spans="1:236" s="148" customFormat="1" ht="22.5" customHeight="1">
      <c r="A270" s="145" t="s">
        <v>1965</v>
      </c>
      <c r="B270" s="146" t="s">
        <v>1966</v>
      </c>
      <c r="C270" s="123" t="s">
        <v>397</v>
      </c>
      <c r="D270" s="56">
        <v>3735.08</v>
      </c>
      <c r="E270" s="56">
        <v>2338.3200000000002</v>
      </c>
      <c r="F270" s="56">
        <v>589.67999999999995</v>
      </c>
      <c r="G270" s="56">
        <v>320</v>
      </c>
      <c r="H270" s="56"/>
      <c r="I270" s="56">
        <v>0</v>
      </c>
      <c r="J270" s="56">
        <v>0</v>
      </c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  <c r="BR270" s="162"/>
      <c r="BS270" s="162"/>
      <c r="BT270" s="162"/>
      <c r="BU270" s="162"/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62"/>
      <c r="CF270" s="162"/>
      <c r="CG270" s="162"/>
      <c r="CH270" s="162"/>
      <c r="CI270" s="162"/>
      <c r="CJ270" s="162"/>
      <c r="CK270" s="162"/>
      <c r="CL270" s="162"/>
      <c r="CM270" s="162"/>
      <c r="CN270" s="162"/>
      <c r="CO270" s="162"/>
      <c r="CP270" s="162"/>
      <c r="CQ270" s="162"/>
      <c r="CR270" s="162"/>
      <c r="CS270" s="162"/>
      <c r="CT270" s="162"/>
      <c r="CU270" s="162"/>
      <c r="CV270" s="162"/>
      <c r="CW270" s="162"/>
      <c r="CX270" s="162"/>
      <c r="CY270" s="162"/>
      <c r="CZ270" s="162"/>
      <c r="DA270" s="162"/>
      <c r="DB270" s="162"/>
      <c r="DC270" s="162"/>
      <c r="DD270" s="162"/>
      <c r="DE270" s="162"/>
      <c r="DF270" s="162"/>
      <c r="DG270" s="162"/>
      <c r="DH270" s="162"/>
      <c r="DI270" s="162"/>
      <c r="DJ270" s="162"/>
      <c r="DK270" s="162"/>
      <c r="DL270" s="162"/>
      <c r="DM270" s="162"/>
      <c r="DN270" s="162"/>
      <c r="DO270" s="162"/>
      <c r="DP270" s="162"/>
      <c r="DQ270" s="162"/>
      <c r="DR270" s="162"/>
      <c r="DS270" s="162"/>
      <c r="DT270" s="162"/>
      <c r="DU270" s="162"/>
      <c r="DV270" s="162"/>
      <c r="DW270" s="162"/>
      <c r="DX270" s="162"/>
      <c r="DY270" s="162"/>
      <c r="DZ270" s="162"/>
      <c r="EA270" s="162"/>
      <c r="EB270" s="162"/>
      <c r="EC270" s="162"/>
      <c r="ED270" s="162"/>
      <c r="EE270" s="162"/>
      <c r="EF270" s="162"/>
      <c r="EG270" s="162"/>
      <c r="EH270" s="162"/>
      <c r="EI270" s="162"/>
      <c r="EJ270" s="162"/>
      <c r="EK270" s="162"/>
      <c r="EL270" s="162"/>
      <c r="EM270" s="162"/>
      <c r="EN270" s="162"/>
      <c r="EO270" s="162"/>
      <c r="EP270" s="162"/>
      <c r="EQ270" s="162"/>
      <c r="ER270" s="162"/>
      <c r="ES270" s="162"/>
      <c r="ET270" s="162"/>
      <c r="EU270" s="162"/>
      <c r="EV270" s="162"/>
      <c r="EW270" s="162"/>
      <c r="EX270" s="162"/>
      <c r="EY270" s="162"/>
      <c r="EZ270" s="162"/>
      <c r="FA270" s="162"/>
      <c r="FB270" s="162"/>
      <c r="FC270" s="162"/>
      <c r="FD270" s="162"/>
      <c r="FE270" s="162"/>
      <c r="FF270" s="162"/>
      <c r="FG270" s="162"/>
      <c r="FH270" s="162"/>
      <c r="FI270" s="162"/>
      <c r="FJ270" s="162"/>
      <c r="FK270" s="162"/>
      <c r="FL270" s="162"/>
      <c r="FM270" s="162"/>
      <c r="FN270" s="162"/>
      <c r="FO270" s="162"/>
      <c r="FP270" s="162"/>
      <c r="FQ270" s="162"/>
      <c r="FR270" s="162"/>
      <c r="FS270" s="162"/>
      <c r="FT270" s="162"/>
      <c r="FU270" s="162"/>
      <c r="FV270" s="162"/>
      <c r="FW270" s="162"/>
      <c r="FX270" s="162"/>
      <c r="FY270" s="162"/>
      <c r="FZ270" s="162"/>
      <c r="GA270" s="162"/>
      <c r="GB270" s="162"/>
      <c r="GC270" s="162"/>
      <c r="GD270" s="162"/>
      <c r="GE270" s="162"/>
      <c r="GF270" s="162"/>
      <c r="GG270" s="162"/>
      <c r="GH270" s="162"/>
      <c r="GI270" s="162"/>
      <c r="GJ270" s="162"/>
      <c r="GK270" s="162"/>
      <c r="GL270" s="162"/>
      <c r="GM270" s="162"/>
      <c r="GN270" s="162"/>
      <c r="GO270" s="162"/>
      <c r="GP270" s="162"/>
      <c r="GQ270" s="162"/>
      <c r="GR270" s="162"/>
      <c r="GS270" s="162"/>
      <c r="GT270" s="162"/>
      <c r="GU270" s="162"/>
      <c r="GV270" s="162"/>
      <c r="GW270" s="162"/>
      <c r="GX270" s="162"/>
      <c r="GY270" s="162"/>
      <c r="GZ270" s="162"/>
      <c r="HA270" s="162"/>
      <c r="HB270" s="162"/>
      <c r="HC270" s="162"/>
      <c r="HD270" s="162"/>
      <c r="HE270" s="162"/>
      <c r="HF270" s="162"/>
      <c r="HG270" s="162"/>
      <c r="HH270" s="162"/>
      <c r="HI270" s="162"/>
      <c r="HJ270" s="162"/>
      <c r="HK270" s="162"/>
    </row>
    <row r="271" spans="1:236" s="104" customFormat="1" ht="22.5" customHeight="1">
      <c r="A271" s="145" t="s">
        <v>1967</v>
      </c>
      <c r="B271" s="146" t="s">
        <v>1968</v>
      </c>
      <c r="C271" s="123"/>
      <c r="D271" s="56">
        <f t="shared" ref="D271:E271" si="132">SUM(D272:D285)</f>
        <v>52618.02</v>
      </c>
      <c r="E271" s="56">
        <f t="shared" si="132"/>
        <v>27657.22</v>
      </c>
      <c r="F271" s="56">
        <f>SUM(F272:F288)</f>
        <v>22346.23</v>
      </c>
      <c r="G271" s="56">
        <f>SUM(G272:G288)</f>
        <v>45420</v>
      </c>
      <c r="H271" s="56">
        <f t="shared" ref="H271:J271" si="133">SUM(H272:H288)</f>
        <v>30520</v>
      </c>
      <c r="I271" s="56">
        <f t="shared" si="133"/>
        <v>31650</v>
      </c>
      <c r="J271" s="56">
        <f t="shared" si="133"/>
        <v>32510</v>
      </c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26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26"/>
      <c r="DL271" s="126"/>
      <c r="DM271" s="126"/>
      <c r="DN271" s="126"/>
      <c r="DO271" s="126"/>
      <c r="DP271" s="126"/>
      <c r="DQ271" s="126"/>
      <c r="DR271" s="126"/>
      <c r="DS271" s="126"/>
      <c r="DT271" s="126"/>
      <c r="DU271" s="126"/>
      <c r="DV271" s="126"/>
      <c r="DW271" s="126"/>
      <c r="DX271" s="126"/>
      <c r="DY271" s="126"/>
      <c r="DZ271" s="126"/>
      <c r="EA271" s="126"/>
      <c r="EB271" s="126"/>
      <c r="EC271" s="126"/>
      <c r="ED271" s="126"/>
      <c r="EE271" s="126"/>
      <c r="EF271" s="126"/>
      <c r="EG271" s="126"/>
      <c r="EH271" s="126"/>
      <c r="EI271" s="126"/>
      <c r="EJ271" s="126"/>
      <c r="EK271" s="126"/>
      <c r="EL271" s="126"/>
      <c r="EM271" s="126"/>
      <c r="EN271" s="126"/>
      <c r="EO271" s="126"/>
      <c r="EP271" s="126"/>
      <c r="EQ271" s="126"/>
      <c r="ER271" s="126"/>
      <c r="ES271" s="126"/>
      <c r="ET271" s="126"/>
      <c r="EU271" s="126"/>
      <c r="EV271" s="126"/>
      <c r="EW271" s="126"/>
      <c r="EX271" s="126"/>
      <c r="EY271" s="126"/>
      <c r="EZ271" s="126"/>
      <c r="FA271" s="126"/>
      <c r="FB271" s="126"/>
      <c r="FC271" s="126"/>
      <c r="FD271" s="126"/>
      <c r="FE271" s="126"/>
      <c r="FF271" s="126"/>
      <c r="FG271" s="126"/>
      <c r="FH271" s="126"/>
      <c r="FI271" s="126"/>
      <c r="FJ271" s="126"/>
      <c r="FK271" s="126"/>
      <c r="FL271" s="126"/>
      <c r="FM271" s="126"/>
      <c r="FN271" s="126"/>
      <c r="FO271" s="126"/>
      <c r="FP271" s="126"/>
      <c r="FQ271" s="126"/>
      <c r="FR271" s="126"/>
      <c r="FS271" s="126"/>
      <c r="FT271" s="126"/>
      <c r="FU271" s="126"/>
      <c r="FV271" s="126"/>
      <c r="FW271" s="126"/>
      <c r="FX271" s="126"/>
      <c r="FY271" s="126"/>
      <c r="FZ271" s="126"/>
      <c r="GA271" s="126"/>
      <c r="GB271" s="126"/>
      <c r="GC271" s="126"/>
      <c r="GD271" s="126"/>
      <c r="GE271" s="126"/>
      <c r="GF271" s="126"/>
      <c r="GG271" s="126"/>
      <c r="GH271" s="126"/>
      <c r="GI271" s="126"/>
      <c r="GJ271" s="126"/>
      <c r="GK271" s="126"/>
      <c r="GL271" s="126"/>
      <c r="GM271" s="126"/>
      <c r="GN271" s="126"/>
      <c r="GO271" s="126"/>
      <c r="GP271" s="126"/>
      <c r="GQ271" s="126"/>
      <c r="GR271" s="126"/>
      <c r="GS271" s="126"/>
      <c r="GT271" s="126"/>
      <c r="GU271" s="126"/>
      <c r="GV271" s="126"/>
      <c r="GW271" s="126"/>
      <c r="GX271" s="126"/>
      <c r="GY271" s="126"/>
      <c r="GZ271" s="126"/>
      <c r="HA271" s="126"/>
      <c r="HB271" s="126"/>
      <c r="HC271" s="126"/>
      <c r="HD271" s="126"/>
      <c r="HE271" s="126"/>
      <c r="HF271" s="126"/>
      <c r="HG271" s="126"/>
      <c r="HH271" s="126"/>
      <c r="HI271" s="126"/>
      <c r="HJ271" s="126"/>
      <c r="HK271" s="126"/>
    </row>
    <row r="272" spans="1:236" s="149" customFormat="1" ht="12" hidden="1" customHeight="1">
      <c r="A272" s="93" t="s">
        <v>1969</v>
      </c>
      <c r="B272" s="111" t="s">
        <v>403</v>
      </c>
      <c r="C272" s="123" t="s">
        <v>402</v>
      </c>
      <c r="D272" s="58">
        <v>7961.32</v>
      </c>
      <c r="E272" s="58">
        <v>1005.95</v>
      </c>
      <c r="F272" s="58">
        <v>7178.33</v>
      </c>
      <c r="G272" s="58">
        <v>18000</v>
      </c>
      <c r="H272" s="58">
        <v>18680</v>
      </c>
      <c r="I272" s="58">
        <v>19300</v>
      </c>
      <c r="J272" s="58">
        <v>19900</v>
      </c>
      <c r="HL272" s="150"/>
      <c r="HM272" s="150"/>
      <c r="HN272" s="150"/>
      <c r="HO272" s="150"/>
      <c r="HP272" s="150"/>
      <c r="HQ272" s="150"/>
      <c r="HR272" s="150"/>
      <c r="HS272" s="150"/>
      <c r="HT272" s="150"/>
      <c r="HU272" s="150"/>
      <c r="HV272" s="150"/>
      <c r="HW272" s="150"/>
      <c r="HX272" s="150"/>
      <c r="HY272" s="150"/>
      <c r="HZ272" s="150"/>
      <c r="IA272" s="150"/>
      <c r="IB272" s="150"/>
    </row>
    <row r="273" spans="1:236" s="149" customFormat="1" ht="12" hidden="1" customHeight="1">
      <c r="A273" s="93" t="s">
        <v>1970</v>
      </c>
      <c r="B273" s="111" t="s">
        <v>406</v>
      </c>
      <c r="C273" s="123" t="s">
        <v>405</v>
      </c>
      <c r="D273" s="58">
        <v>238.02</v>
      </c>
      <c r="E273" s="58">
        <v>0</v>
      </c>
      <c r="F273" s="58"/>
      <c r="G273" s="58"/>
      <c r="H273" s="58"/>
      <c r="I273" s="58"/>
      <c r="J273" s="58"/>
      <c r="HL273" s="150"/>
      <c r="HM273" s="150"/>
      <c r="HN273" s="150"/>
      <c r="HO273" s="150"/>
      <c r="HP273" s="150"/>
      <c r="HQ273" s="150"/>
      <c r="HR273" s="150"/>
      <c r="HS273" s="150"/>
      <c r="HT273" s="150"/>
      <c r="HU273" s="150"/>
      <c r="HV273" s="150"/>
      <c r="HW273" s="150"/>
      <c r="HX273" s="150"/>
      <c r="HY273" s="150"/>
      <c r="HZ273" s="150"/>
      <c r="IA273" s="150"/>
      <c r="IB273" s="150"/>
    </row>
    <row r="274" spans="1:236" s="149" customFormat="1" ht="12" hidden="1" customHeight="1">
      <c r="A274" s="93" t="s">
        <v>1971</v>
      </c>
      <c r="B274" s="111" t="s">
        <v>409</v>
      </c>
      <c r="C274" s="123" t="s">
        <v>408</v>
      </c>
      <c r="D274" s="58">
        <v>3051.17</v>
      </c>
      <c r="E274" s="58">
        <v>0</v>
      </c>
      <c r="F274" s="58"/>
      <c r="G274" s="58"/>
      <c r="H274" s="58"/>
      <c r="I274" s="58"/>
      <c r="J274" s="58"/>
      <c r="HL274" s="150"/>
      <c r="HM274" s="150"/>
      <c r="HN274" s="150"/>
      <c r="HO274" s="150"/>
      <c r="HP274" s="150"/>
      <c r="HQ274" s="150"/>
      <c r="HR274" s="150"/>
      <c r="HS274" s="150"/>
      <c r="HT274" s="150"/>
      <c r="HU274" s="150"/>
      <c r="HV274" s="150"/>
      <c r="HW274" s="150"/>
      <c r="HX274" s="150"/>
      <c r="HY274" s="150"/>
      <c r="HZ274" s="150"/>
      <c r="IA274" s="150"/>
      <c r="IB274" s="150"/>
    </row>
    <row r="275" spans="1:236" s="149" customFormat="1" ht="12" hidden="1" customHeight="1">
      <c r="A275" s="93" t="s">
        <v>1972</v>
      </c>
      <c r="B275" s="111" t="s">
        <v>427</v>
      </c>
      <c r="C275" s="123" t="s">
        <v>426</v>
      </c>
      <c r="D275" s="58">
        <v>27.46</v>
      </c>
      <c r="E275" s="58">
        <v>25.34</v>
      </c>
      <c r="F275" s="58">
        <v>6.22</v>
      </c>
      <c r="G275" s="58">
        <v>10</v>
      </c>
      <c r="H275" s="58">
        <v>10</v>
      </c>
      <c r="I275" s="58">
        <v>10</v>
      </c>
      <c r="J275" s="58">
        <v>10</v>
      </c>
      <c r="HL275" s="150"/>
      <c r="HM275" s="150"/>
      <c r="HN275" s="150"/>
      <c r="HO275" s="150"/>
      <c r="HP275" s="150"/>
      <c r="HQ275" s="150"/>
      <c r="HR275" s="150"/>
      <c r="HS275" s="150"/>
      <c r="HT275" s="150"/>
      <c r="HU275" s="150"/>
      <c r="HV275" s="150"/>
      <c r="HW275" s="150"/>
      <c r="HX275" s="150"/>
      <c r="HY275" s="150"/>
      <c r="HZ275" s="150"/>
      <c r="IA275" s="150"/>
      <c r="IB275" s="150"/>
    </row>
    <row r="276" spans="1:236" s="149" customFormat="1" ht="12" hidden="1" customHeight="1">
      <c r="A276" s="93" t="s">
        <v>1973</v>
      </c>
      <c r="B276" s="111" t="s">
        <v>1544</v>
      </c>
      <c r="C276" s="123" t="s">
        <v>441</v>
      </c>
      <c r="D276" s="58">
        <v>19638.22</v>
      </c>
      <c r="E276" s="58">
        <v>16084.44</v>
      </c>
      <c r="F276" s="58">
        <v>4538.25</v>
      </c>
      <c r="G276" s="58">
        <v>3500</v>
      </c>
      <c r="H276" s="58">
        <v>3630</v>
      </c>
      <c r="I276" s="58">
        <v>3750</v>
      </c>
      <c r="J276" s="58">
        <v>3870</v>
      </c>
      <c r="HL276" s="150"/>
      <c r="HM276" s="150"/>
      <c r="HN276" s="150"/>
      <c r="HO276" s="150"/>
      <c r="HP276" s="150"/>
      <c r="HQ276" s="150"/>
      <c r="HR276" s="150"/>
      <c r="HS276" s="150"/>
      <c r="HT276" s="150"/>
      <c r="HU276" s="150"/>
      <c r="HV276" s="150"/>
      <c r="HW276" s="150"/>
      <c r="HX276" s="150"/>
      <c r="HY276" s="150"/>
      <c r="HZ276" s="150"/>
      <c r="IA276" s="150"/>
      <c r="IB276" s="150"/>
    </row>
    <row r="277" spans="1:236" s="149" customFormat="1" ht="12" hidden="1" customHeight="1">
      <c r="A277" s="93" t="s">
        <v>1974</v>
      </c>
      <c r="B277" s="111" t="s">
        <v>460</v>
      </c>
      <c r="C277" s="123" t="s">
        <v>459</v>
      </c>
      <c r="D277" s="58">
        <v>786.25</v>
      </c>
      <c r="E277" s="58">
        <v>200.05</v>
      </c>
      <c r="F277" s="58">
        <v>89.21</v>
      </c>
      <c r="G277" s="58">
        <v>30</v>
      </c>
      <c r="H277" s="58"/>
      <c r="I277" s="58"/>
      <c r="J277" s="58"/>
      <c r="HL277" s="150"/>
      <c r="HM277" s="150"/>
      <c r="HN277" s="150"/>
      <c r="HO277" s="150"/>
      <c r="HP277" s="150"/>
      <c r="HQ277" s="150"/>
      <c r="HR277" s="150"/>
      <c r="HS277" s="150"/>
      <c r="HT277" s="150"/>
      <c r="HU277" s="150"/>
      <c r="HV277" s="150"/>
      <c r="HW277" s="150"/>
      <c r="HX277" s="150"/>
      <c r="HY277" s="150"/>
      <c r="HZ277" s="150"/>
      <c r="IA277" s="150"/>
      <c r="IB277" s="150"/>
    </row>
    <row r="278" spans="1:236" s="149" customFormat="1" ht="12" hidden="1" customHeight="1">
      <c r="A278" s="93" t="s">
        <v>1975</v>
      </c>
      <c r="B278" s="93" t="s">
        <v>1976</v>
      </c>
      <c r="C278" s="94" t="s">
        <v>462</v>
      </c>
      <c r="D278" s="58">
        <v>1722.32</v>
      </c>
      <c r="E278" s="58">
        <v>1855.76</v>
      </c>
      <c r="F278" s="58">
        <v>455.66</v>
      </c>
      <c r="G278" s="58">
        <v>800</v>
      </c>
      <c r="H278" s="58"/>
      <c r="I278" s="58"/>
      <c r="J278" s="58"/>
      <c r="HL278" s="150"/>
      <c r="HM278" s="150"/>
      <c r="HN278" s="150"/>
      <c r="HO278" s="150"/>
      <c r="HP278" s="150"/>
      <c r="HQ278" s="150"/>
      <c r="HR278" s="150"/>
      <c r="HS278" s="150"/>
      <c r="HT278" s="150"/>
      <c r="HU278" s="150"/>
      <c r="HV278" s="150"/>
      <c r="HW278" s="150"/>
      <c r="HX278" s="150"/>
      <c r="HY278" s="150"/>
      <c r="HZ278" s="150"/>
      <c r="IA278" s="150"/>
      <c r="IB278" s="150"/>
    </row>
    <row r="279" spans="1:236" s="149" customFormat="1" ht="12" hidden="1" customHeight="1">
      <c r="A279" s="93" t="s">
        <v>1977</v>
      </c>
      <c r="B279" s="93" t="s">
        <v>472</v>
      </c>
      <c r="C279" s="94" t="s">
        <v>471</v>
      </c>
      <c r="D279" s="58">
        <v>2416.79</v>
      </c>
      <c r="E279" s="58">
        <v>1732.02</v>
      </c>
      <c r="F279" s="58">
        <v>3514.77</v>
      </c>
      <c r="G279" s="58">
        <v>1800</v>
      </c>
      <c r="H279" s="58">
        <v>1870</v>
      </c>
      <c r="I279" s="58">
        <v>1940</v>
      </c>
      <c r="J279" s="58">
        <v>1990</v>
      </c>
      <c r="HL279" s="150"/>
      <c r="HM279" s="150"/>
      <c r="HN279" s="150"/>
      <c r="HO279" s="150"/>
      <c r="HP279" s="150"/>
      <c r="HQ279" s="150"/>
      <c r="HR279" s="150"/>
      <c r="HS279" s="150"/>
      <c r="HT279" s="150"/>
      <c r="HU279" s="150"/>
      <c r="HV279" s="150"/>
      <c r="HW279" s="150"/>
      <c r="HX279" s="150"/>
      <c r="HY279" s="150"/>
      <c r="HZ279" s="150"/>
      <c r="IA279" s="150"/>
      <c r="IB279" s="150"/>
    </row>
    <row r="280" spans="1:236" s="149" customFormat="1" ht="12" hidden="1" customHeight="1">
      <c r="A280" s="93" t="s">
        <v>1978</v>
      </c>
      <c r="B280" s="93" t="s">
        <v>1979</v>
      </c>
      <c r="C280" s="94" t="s">
        <v>474</v>
      </c>
      <c r="D280" s="58">
        <v>549.96</v>
      </c>
      <c r="E280" s="58">
        <v>983.58</v>
      </c>
      <c r="F280" s="58">
        <v>438.46</v>
      </c>
      <c r="G280" s="58">
        <v>800</v>
      </c>
      <c r="H280" s="58">
        <v>830</v>
      </c>
      <c r="I280" s="58">
        <v>970</v>
      </c>
      <c r="J280" s="58">
        <v>880</v>
      </c>
      <c r="HL280" s="150"/>
      <c r="HM280" s="150"/>
      <c r="HN280" s="150"/>
      <c r="HO280" s="150"/>
      <c r="HP280" s="150"/>
      <c r="HQ280" s="150"/>
      <c r="HR280" s="150"/>
      <c r="HS280" s="150"/>
      <c r="HT280" s="150"/>
      <c r="HU280" s="150"/>
      <c r="HV280" s="150"/>
      <c r="HW280" s="150"/>
      <c r="HX280" s="150"/>
      <c r="HY280" s="150"/>
      <c r="HZ280" s="150"/>
      <c r="IA280" s="150"/>
      <c r="IB280" s="150"/>
    </row>
    <row r="281" spans="1:236" s="149" customFormat="1" ht="12" hidden="1" customHeight="1">
      <c r="A281" s="93" t="s">
        <v>1980</v>
      </c>
      <c r="B281" s="93" t="s">
        <v>478</v>
      </c>
      <c r="C281" s="94" t="s">
        <v>477</v>
      </c>
      <c r="D281" s="58">
        <v>4660.3100000000004</v>
      </c>
      <c r="E281" s="58">
        <v>4300.72</v>
      </c>
      <c r="F281" s="58">
        <v>1055.99</v>
      </c>
      <c r="G281" s="58">
        <v>1850</v>
      </c>
      <c r="H281" s="58"/>
      <c r="I281" s="58"/>
      <c r="J281" s="58"/>
      <c r="HL281" s="150"/>
      <c r="HM281" s="150"/>
      <c r="HN281" s="150"/>
      <c r="HO281" s="150"/>
      <c r="HP281" s="150"/>
      <c r="HQ281" s="150"/>
      <c r="HR281" s="150"/>
      <c r="HS281" s="150"/>
      <c r="HT281" s="150"/>
      <c r="HU281" s="150"/>
      <c r="HV281" s="150"/>
      <c r="HW281" s="150"/>
      <c r="HX281" s="150"/>
      <c r="HY281" s="150"/>
      <c r="HZ281" s="150"/>
      <c r="IA281" s="150"/>
      <c r="IB281" s="150"/>
    </row>
    <row r="282" spans="1:236" s="149" customFormat="1" ht="12" hidden="1" customHeight="1">
      <c r="A282" s="93" t="s">
        <v>1981</v>
      </c>
      <c r="B282" s="93" t="s">
        <v>1545</v>
      </c>
      <c r="C282" s="94" t="s">
        <v>1546</v>
      </c>
      <c r="D282" s="58">
        <v>0</v>
      </c>
      <c r="E282" s="58">
        <v>0</v>
      </c>
      <c r="F282" s="58">
        <v>0</v>
      </c>
      <c r="G282" s="58"/>
      <c r="H282" s="58"/>
      <c r="I282" s="58"/>
      <c r="J282" s="58"/>
      <c r="HL282" s="150"/>
      <c r="HM282" s="150"/>
      <c r="HN282" s="150"/>
      <c r="HO282" s="150"/>
      <c r="HP282" s="150"/>
      <c r="HQ282" s="150"/>
      <c r="HR282" s="150"/>
      <c r="HS282" s="150"/>
      <c r="HT282" s="150"/>
      <c r="HU282" s="150"/>
      <c r="HV282" s="150"/>
      <c r="HW282" s="150"/>
      <c r="HX282" s="150"/>
      <c r="HY282" s="150"/>
      <c r="HZ282" s="150"/>
      <c r="IA282" s="150"/>
      <c r="IB282" s="150"/>
    </row>
    <row r="283" spans="1:236" s="149" customFormat="1" ht="12" hidden="1" customHeight="1">
      <c r="A283" s="93" t="s">
        <v>1982</v>
      </c>
      <c r="B283" s="93" t="s">
        <v>1547</v>
      </c>
      <c r="C283" s="94" t="s">
        <v>1548</v>
      </c>
      <c r="D283" s="58">
        <v>5055.1400000000003</v>
      </c>
      <c r="E283" s="58">
        <v>0</v>
      </c>
      <c r="F283" s="58"/>
      <c r="G283" s="58"/>
      <c r="H283" s="58"/>
      <c r="I283" s="58"/>
      <c r="J283" s="58"/>
      <c r="HL283" s="150"/>
      <c r="HM283" s="150"/>
      <c r="HN283" s="150"/>
      <c r="HO283" s="150"/>
      <c r="HP283" s="150"/>
      <c r="HQ283" s="150"/>
      <c r="HR283" s="150"/>
      <c r="HS283" s="150"/>
      <c r="HT283" s="150"/>
      <c r="HU283" s="150"/>
      <c r="HV283" s="150"/>
      <c r="HW283" s="150"/>
      <c r="HX283" s="150"/>
      <c r="HY283" s="150"/>
      <c r="HZ283" s="150"/>
      <c r="IA283" s="150"/>
      <c r="IB283" s="150"/>
    </row>
    <row r="284" spans="1:236" s="149" customFormat="1" ht="12" hidden="1" customHeight="1">
      <c r="A284" s="93" t="s">
        <v>1983</v>
      </c>
      <c r="B284" s="93" t="s">
        <v>1984</v>
      </c>
      <c r="C284" s="94" t="s">
        <v>1549</v>
      </c>
      <c r="D284" s="58">
        <v>2712.88</v>
      </c>
      <c r="E284" s="58">
        <v>0</v>
      </c>
      <c r="F284" s="58"/>
      <c r="G284" s="58"/>
      <c r="H284" s="58"/>
      <c r="I284" s="58"/>
      <c r="J284" s="58"/>
      <c r="HL284" s="150"/>
      <c r="HM284" s="150"/>
      <c r="HN284" s="150"/>
      <c r="HO284" s="150"/>
      <c r="HP284" s="150"/>
      <c r="HQ284" s="150"/>
      <c r="HR284" s="150"/>
      <c r="HS284" s="150"/>
      <c r="HT284" s="150"/>
      <c r="HU284" s="150"/>
      <c r="HV284" s="150"/>
      <c r="HW284" s="150"/>
      <c r="HX284" s="150"/>
      <c r="HY284" s="150"/>
      <c r="HZ284" s="150"/>
      <c r="IA284" s="150"/>
      <c r="IB284" s="150"/>
    </row>
    <row r="285" spans="1:236" s="149" customFormat="1" ht="12" hidden="1" customHeight="1">
      <c r="A285" s="93" t="s">
        <v>1985</v>
      </c>
      <c r="B285" s="93" t="s">
        <v>1986</v>
      </c>
      <c r="C285" s="94" t="s">
        <v>1987</v>
      </c>
      <c r="D285" s="58">
        <v>3798.18</v>
      </c>
      <c r="E285" s="58">
        <v>1469.36</v>
      </c>
      <c r="F285" s="58">
        <v>3954.23</v>
      </c>
      <c r="G285" s="58">
        <v>5300</v>
      </c>
      <c r="H285" s="58">
        <v>5500</v>
      </c>
      <c r="I285" s="58">
        <v>5680</v>
      </c>
      <c r="J285" s="58">
        <v>5860</v>
      </c>
      <c r="HL285" s="150"/>
      <c r="HM285" s="150"/>
      <c r="HN285" s="150"/>
      <c r="HO285" s="150"/>
      <c r="HP285" s="150"/>
      <c r="HQ285" s="150"/>
      <c r="HR285" s="150"/>
      <c r="HS285" s="150"/>
      <c r="HT285" s="150"/>
      <c r="HU285" s="150"/>
      <c r="HV285" s="150"/>
      <c r="HW285" s="150"/>
      <c r="HX285" s="150"/>
      <c r="HY285" s="150"/>
      <c r="HZ285" s="150"/>
      <c r="IA285" s="150"/>
      <c r="IB285" s="150"/>
    </row>
    <row r="286" spans="1:236" s="149" customFormat="1" ht="12" hidden="1" customHeight="1">
      <c r="A286" s="93" t="s">
        <v>3292</v>
      </c>
      <c r="B286" s="93" t="s">
        <v>3295</v>
      </c>
      <c r="C286" s="94" t="s">
        <v>3298</v>
      </c>
      <c r="D286" s="58"/>
      <c r="E286" s="58"/>
      <c r="F286" s="58">
        <v>11.26</v>
      </c>
      <c r="G286" s="58">
        <v>20</v>
      </c>
      <c r="H286" s="58"/>
      <c r="I286" s="58"/>
      <c r="J286" s="58"/>
      <c r="HL286" s="150"/>
      <c r="HM286" s="150"/>
      <c r="HN286" s="150"/>
      <c r="HO286" s="150"/>
      <c r="HP286" s="150"/>
      <c r="HQ286" s="150"/>
      <c r="HR286" s="150"/>
      <c r="HS286" s="150"/>
      <c r="HT286" s="150"/>
      <c r="HU286" s="150"/>
      <c r="HV286" s="150"/>
      <c r="HW286" s="150"/>
      <c r="HX286" s="150"/>
      <c r="HY286" s="150"/>
      <c r="HZ286" s="150"/>
      <c r="IA286" s="150"/>
      <c r="IB286" s="150"/>
    </row>
    <row r="287" spans="1:236" s="149" customFormat="1" ht="12" hidden="1" customHeight="1">
      <c r="A287" s="93" t="s">
        <v>3293</v>
      </c>
      <c r="B287" s="93" t="s">
        <v>3296</v>
      </c>
      <c r="C287" s="94" t="s">
        <v>3299</v>
      </c>
      <c r="D287" s="58"/>
      <c r="E287" s="58"/>
      <c r="F287" s="58">
        <v>184.24</v>
      </c>
      <c r="G287" s="58">
        <v>10</v>
      </c>
      <c r="H287" s="58"/>
      <c r="I287" s="58"/>
      <c r="J287" s="58"/>
      <c r="HL287" s="150"/>
      <c r="HM287" s="150"/>
      <c r="HN287" s="150"/>
      <c r="HO287" s="150"/>
      <c r="HP287" s="150"/>
      <c r="HQ287" s="150"/>
      <c r="HR287" s="150"/>
      <c r="HS287" s="150"/>
      <c r="HT287" s="150"/>
      <c r="HU287" s="150"/>
      <c r="HV287" s="150"/>
      <c r="HW287" s="150"/>
      <c r="HX287" s="150"/>
      <c r="HY287" s="150"/>
      <c r="HZ287" s="150"/>
      <c r="IA287" s="150"/>
      <c r="IB287" s="150"/>
    </row>
    <row r="288" spans="1:236" s="149" customFormat="1" ht="12" hidden="1" customHeight="1">
      <c r="A288" s="93" t="s">
        <v>3294</v>
      </c>
      <c r="B288" s="93" t="s">
        <v>3297</v>
      </c>
      <c r="C288" s="94" t="s">
        <v>3300</v>
      </c>
      <c r="D288" s="58"/>
      <c r="E288" s="58"/>
      <c r="F288" s="58">
        <v>919.61</v>
      </c>
      <c r="G288" s="58">
        <v>13300</v>
      </c>
      <c r="H288" s="58"/>
      <c r="I288" s="58"/>
      <c r="J288" s="58"/>
      <c r="HL288" s="150"/>
      <c r="HM288" s="150"/>
      <c r="HN288" s="150"/>
      <c r="HO288" s="150"/>
      <c r="HP288" s="150"/>
      <c r="HQ288" s="150"/>
      <c r="HR288" s="150"/>
      <c r="HS288" s="150"/>
      <c r="HT288" s="150"/>
      <c r="HU288" s="150"/>
      <c r="HV288" s="150"/>
      <c r="HW288" s="150"/>
      <c r="HX288" s="150"/>
      <c r="HY288" s="150"/>
      <c r="HZ288" s="150"/>
      <c r="IA288" s="150"/>
      <c r="IB288" s="150"/>
    </row>
    <row r="289" spans="1:236" s="104" customFormat="1" ht="33.75" customHeight="1">
      <c r="A289" s="145" t="s">
        <v>1988</v>
      </c>
      <c r="B289" s="146" t="s">
        <v>1989</v>
      </c>
      <c r="C289" s="123"/>
      <c r="D289" s="56">
        <f>SUM(D290:D309)</f>
        <v>499168.02</v>
      </c>
      <c r="E289" s="56">
        <f>SUM(E290:E310)</f>
        <v>895495.46</v>
      </c>
      <c r="F289" s="56">
        <f t="shared" ref="F289:H289" si="134">SUM(F290:F310)</f>
        <v>532304.28</v>
      </c>
      <c r="G289" s="56">
        <f t="shared" si="134"/>
        <v>463900</v>
      </c>
      <c r="H289" s="56">
        <f t="shared" si="134"/>
        <v>285000</v>
      </c>
      <c r="I289" s="56">
        <f>SUM(I290:I310)</f>
        <v>294200</v>
      </c>
      <c r="J289" s="56">
        <f>SUM(J290:J310)</f>
        <v>303800</v>
      </c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6"/>
      <c r="FB289" s="126"/>
      <c r="FC289" s="126"/>
      <c r="FD289" s="126"/>
      <c r="FE289" s="126"/>
      <c r="FF289" s="126"/>
      <c r="FG289" s="126"/>
      <c r="FH289" s="126"/>
      <c r="FI289" s="126"/>
      <c r="FJ289" s="126"/>
      <c r="FK289" s="126"/>
      <c r="FL289" s="126"/>
      <c r="FM289" s="126"/>
      <c r="FN289" s="126"/>
      <c r="FO289" s="126"/>
      <c r="FP289" s="126"/>
      <c r="FQ289" s="126"/>
      <c r="FR289" s="126"/>
      <c r="FS289" s="126"/>
      <c r="FT289" s="126"/>
      <c r="FU289" s="126"/>
      <c r="FV289" s="126"/>
      <c r="FW289" s="126"/>
      <c r="FX289" s="126"/>
      <c r="FY289" s="126"/>
      <c r="FZ289" s="126"/>
      <c r="GA289" s="126"/>
      <c r="GB289" s="126"/>
      <c r="GC289" s="126"/>
      <c r="GD289" s="126"/>
      <c r="GE289" s="126"/>
      <c r="GF289" s="126"/>
      <c r="GG289" s="126"/>
      <c r="GH289" s="126"/>
      <c r="GI289" s="126"/>
      <c r="GJ289" s="126"/>
      <c r="GK289" s="126"/>
      <c r="GL289" s="126"/>
      <c r="GM289" s="126"/>
      <c r="GN289" s="126"/>
      <c r="GO289" s="126"/>
      <c r="GP289" s="126"/>
      <c r="GQ289" s="126"/>
      <c r="GR289" s="126"/>
      <c r="GS289" s="126"/>
      <c r="GT289" s="126"/>
      <c r="GU289" s="126"/>
      <c r="GV289" s="126"/>
      <c r="GW289" s="126"/>
      <c r="GX289" s="126"/>
      <c r="GY289" s="126"/>
      <c r="GZ289" s="126"/>
      <c r="HA289" s="126"/>
      <c r="HB289" s="126"/>
      <c r="HC289" s="126"/>
      <c r="HD289" s="126"/>
      <c r="HE289" s="126"/>
      <c r="HF289" s="126"/>
      <c r="HG289" s="126"/>
      <c r="HH289" s="126"/>
      <c r="HI289" s="126"/>
      <c r="HJ289" s="126"/>
      <c r="HK289" s="126"/>
    </row>
    <row r="290" spans="1:236" s="151" customFormat="1" ht="12" hidden="1" customHeight="1">
      <c r="A290" s="93" t="s">
        <v>1990</v>
      </c>
      <c r="B290" s="111" t="s">
        <v>483</v>
      </c>
      <c r="C290" s="123" t="s">
        <v>482</v>
      </c>
      <c r="D290" s="58">
        <v>256.70999999999998</v>
      </c>
      <c r="E290" s="58"/>
      <c r="F290" s="58"/>
      <c r="G290" s="58"/>
      <c r="H290" s="58"/>
      <c r="I290" s="58"/>
      <c r="J290" s="58"/>
      <c r="HL290" s="152"/>
      <c r="HM290" s="152"/>
      <c r="HN290" s="152"/>
      <c r="HO290" s="152"/>
      <c r="HP290" s="152"/>
      <c r="HQ290" s="152"/>
      <c r="HR290" s="152"/>
      <c r="HS290" s="152"/>
      <c r="HT290" s="152"/>
      <c r="HU290" s="152"/>
      <c r="HV290" s="152"/>
      <c r="HW290" s="152"/>
      <c r="HX290" s="152"/>
      <c r="HY290" s="152"/>
      <c r="HZ290" s="152"/>
      <c r="IA290" s="152"/>
      <c r="IB290" s="152"/>
    </row>
    <row r="291" spans="1:236" s="151" customFormat="1" ht="12" hidden="1" customHeight="1">
      <c r="A291" s="93" t="s">
        <v>1991</v>
      </c>
      <c r="B291" s="111" t="s">
        <v>486</v>
      </c>
      <c r="C291" s="123" t="s">
        <v>485</v>
      </c>
      <c r="D291" s="58">
        <v>55348.09</v>
      </c>
      <c r="E291" s="58">
        <v>389969.99</v>
      </c>
      <c r="F291" s="58">
        <v>329901.43</v>
      </c>
      <c r="G291" s="58">
        <v>266100</v>
      </c>
      <c r="H291" s="58">
        <v>276180</v>
      </c>
      <c r="I291" s="58">
        <v>285100</v>
      </c>
      <c r="J291" s="58">
        <v>294400</v>
      </c>
      <c r="HL291" s="152"/>
      <c r="HM291" s="152"/>
      <c r="HN291" s="152"/>
      <c r="HO291" s="152"/>
      <c r="HP291" s="152"/>
      <c r="HQ291" s="152"/>
      <c r="HR291" s="152"/>
      <c r="HS291" s="152"/>
      <c r="HT291" s="152"/>
      <c r="HU291" s="152"/>
      <c r="HV291" s="152"/>
      <c r="HW291" s="152"/>
      <c r="HX291" s="152"/>
      <c r="HY291" s="152"/>
      <c r="HZ291" s="152"/>
      <c r="IA291" s="152"/>
      <c r="IB291" s="152"/>
    </row>
    <row r="292" spans="1:236" s="151" customFormat="1" ht="12" hidden="1" customHeight="1">
      <c r="A292" s="93" t="s">
        <v>1992</v>
      </c>
      <c r="B292" s="111" t="s">
        <v>489</v>
      </c>
      <c r="C292" s="123" t="s">
        <v>488</v>
      </c>
      <c r="D292" s="58">
        <v>8706.6200000000008</v>
      </c>
      <c r="E292" s="58">
        <v>20581.43</v>
      </c>
      <c r="F292" s="58">
        <v>4952.8900000000003</v>
      </c>
      <c r="G292" s="58">
        <v>8000</v>
      </c>
      <c r="H292" s="58">
        <v>8300</v>
      </c>
      <c r="I292" s="58">
        <v>8570</v>
      </c>
      <c r="J292" s="58">
        <v>8850</v>
      </c>
      <c r="HL292" s="152"/>
      <c r="HM292" s="152"/>
      <c r="HN292" s="152"/>
      <c r="HO292" s="152"/>
      <c r="HP292" s="152"/>
      <c r="HQ292" s="152"/>
      <c r="HR292" s="152"/>
      <c r="HS292" s="152"/>
      <c r="HT292" s="152"/>
      <c r="HU292" s="152"/>
      <c r="HV292" s="152"/>
      <c r="HW292" s="152"/>
      <c r="HX292" s="152"/>
      <c r="HY292" s="152"/>
      <c r="HZ292" s="152"/>
      <c r="IA292" s="152"/>
      <c r="IB292" s="152"/>
    </row>
    <row r="293" spans="1:236" s="151" customFormat="1" ht="12" hidden="1" customHeight="1">
      <c r="A293" s="93" t="s">
        <v>1993</v>
      </c>
      <c r="B293" s="111" t="s">
        <v>492</v>
      </c>
      <c r="C293" s="123" t="s">
        <v>491</v>
      </c>
      <c r="D293" s="58">
        <v>1121.05</v>
      </c>
      <c r="E293" s="58">
        <v>465.03</v>
      </c>
      <c r="F293" s="58">
        <v>114.26</v>
      </c>
      <c r="G293" s="58">
        <v>500</v>
      </c>
      <c r="H293" s="58">
        <v>520</v>
      </c>
      <c r="I293" s="58">
        <v>530</v>
      </c>
      <c r="J293" s="58">
        <v>550</v>
      </c>
      <c r="HL293" s="152"/>
      <c r="HM293" s="152"/>
      <c r="HN293" s="152"/>
      <c r="HO293" s="152"/>
      <c r="HP293" s="152"/>
      <c r="HQ293" s="152"/>
      <c r="HR293" s="152"/>
      <c r="HS293" s="152"/>
      <c r="HT293" s="152"/>
      <c r="HU293" s="152"/>
      <c r="HV293" s="152"/>
      <c r="HW293" s="152"/>
      <c r="HX293" s="152"/>
      <c r="HY293" s="152"/>
      <c r="HZ293" s="152"/>
      <c r="IA293" s="152"/>
      <c r="IB293" s="152"/>
    </row>
    <row r="294" spans="1:236" s="151" customFormat="1" ht="12" hidden="1" customHeight="1">
      <c r="A294" s="93" t="s">
        <v>1994</v>
      </c>
      <c r="B294" s="111" t="s">
        <v>495</v>
      </c>
      <c r="C294" s="123" t="s">
        <v>494</v>
      </c>
      <c r="D294" s="58">
        <v>430.27</v>
      </c>
      <c r="E294" s="58">
        <v>0</v>
      </c>
      <c r="F294" s="58"/>
      <c r="G294" s="58"/>
      <c r="H294" s="58"/>
      <c r="I294" s="58"/>
      <c r="J294" s="58"/>
      <c r="HL294" s="152"/>
      <c r="HM294" s="152"/>
      <c r="HN294" s="152"/>
      <c r="HO294" s="152"/>
      <c r="HP294" s="152"/>
      <c r="HQ294" s="152"/>
      <c r="HR294" s="152"/>
      <c r="HS294" s="152"/>
      <c r="HT294" s="152"/>
      <c r="HU294" s="152"/>
      <c r="HV294" s="152"/>
      <c r="HW294" s="152"/>
      <c r="HX294" s="152"/>
      <c r="HY294" s="152"/>
      <c r="HZ294" s="152"/>
      <c r="IA294" s="152"/>
      <c r="IB294" s="152"/>
    </row>
    <row r="295" spans="1:236" s="151" customFormat="1" ht="12" hidden="1" customHeight="1">
      <c r="A295" s="93" t="s">
        <v>1995</v>
      </c>
      <c r="B295" s="111" t="s">
        <v>1550</v>
      </c>
      <c r="C295" s="123" t="s">
        <v>500</v>
      </c>
      <c r="D295" s="58">
        <v>323.61</v>
      </c>
      <c r="E295" s="58">
        <v>297.91000000000003</v>
      </c>
      <c r="F295" s="58">
        <v>84.32</v>
      </c>
      <c r="G295" s="58">
        <v>150</v>
      </c>
      <c r="H295" s="58"/>
      <c r="I295" s="58"/>
      <c r="J295" s="58"/>
      <c r="HL295" s="152"/>
      <c r="HM295" s="152"/>
      <c r="HN295" s="152"/>
      <c r="HO295" s="152"/>
      <c r="HP295" s="152"/>
      <c r="HQ295" s="152"/>
      <c r="HR295" s="152"/>
      <c r="HS295" s="152"/>
      <c r="HT295" s="152"/>
      <c r="HU295" s="152"/>
      <c r="HV295" s="152"/>
      <c r="HW295" s="152"/>
      <c r="HX295" s="152"/>
      <c r="HY295" s="152"/>
      <c r="HZ295" s="152"/>
      <c r="IA295" s="152"/>
      <c r="IB295" s="152"/>
    </row>
    <row r="296" spans="1:236" s="151" customFormat="1" ht="12" hidden="1" customHeight="1">
      <c r="A296" s="93" t="s">
        <v>1996</v>
      </c>
      <c r="B296" s="111" t="s">
        <v>1551</v>
      </c>
      <c r="C296" s="123" t="s">
        <v>503</v>
      </c>
      <c r="D296" s="58">
        <v>1781.31</v>
      </c>
      <c r="E296" s="58">
        <v>9.6</v>
      </c>
      <c r="F296" s="58">
        <v>2.36</v>
      </c>
      <c r="G296" s="58">
        <v>5</v>
      </c>
      <c r="H296" s="58"/>
      <c r="I296" s="58"/>
      <c r="J296" s="58"/>
      <c r="HL296" s="152"/>
      <c r="HM296" s="152"/>
      <c r="HN296" s="152"/>
      <c r="HO296" s="152"/>
      <c r="HP296" s="152"/>
      <c r="HQ296" s="152"/>
      <c r="HR296" s="152"/>
      <c r="HS296" s="152"/>
      <c r="HT296" s="152"/>
      <c r="HU296" s="152"/>
      <c r="HV296" s="152"/>
      <c r="HW296" s="152"/>
      <c r="HX296" s="152"/>
      <c r="HY296" s="152"/>
      <c r="HZ296" s="152"/>
      <c r="IA296" s="152"/>
      <c r="IB296" s="152"/>
    </row>
    <row r="297" spans="1:236" s="151" customFormat="1" ht="12" hidden="1" customHeight="1">
      <c r="A297" s="93" t="s">
        <v>1997</v>
      </c>
      <c r="B297" s="111" t="s">
        <v>507</v>
      </c>
      <c r="C297" s="123" t="s">
        <v>506</v>
      </c>
      <c r="D297" s="58">
        <v>91.58</v>
      </c>
      <c r="E297" s="58">
        <v>0</v>
      </c>
      <c r="F297" s="58"/>
      <c r="G297" s="58"/>
      <c r="H297" s="58"/>
      <c r="I297" s="58"/>
      <c r="J297" s="58"/>
      <c r="HL297" s="152"/>
      <c r="HM297" s="152"/>
      <c r="HN297" s="152"/>
      <c r="HO297" s="152"/>
      <c r="HP297" s="152"/>
      <c r="HQ297" s="152"/>
      <c r="HR297" s="152"/>
      <c r="HS297" s="152"/>
      <c r="HT297" s="152"/>
      <c r="HU297" s="152"/>
      <c r="HV297" s="152"/>
      <c r="HW297" s="152"/>
      <c r="HX297" s="152"/>
      <c r="HY297" s="152"/>
      <c r="HZ297" s="152"/>
      <c r="IA297" s="152"/>
      <c r="IB297" s="152"/>
    </row>
    <row r="298" spans="1:236" s="151" customFormat="1" ht="12" hidden="1" customHeight="1">
      <c r="A298" s="93" t="s">
        <v>1998</v>
      </c>
      <c r="B298" s="111" t="s">
        <v>1999</v>
      </c>
      <c r="C298" s="123" t="s">
        <v>509</v>
      </c>
      <c r="D298" s="58">
        <v>1280.3399999999999</v>
      </c>
      <c r="E298" s="58">
        <v>149.62</v>
      </c>
      <c r="F298" s="58">
        <v>36.74</v>
      </c>
      <c r="G298" s="58">
        <v>65</v>
      </c>
      <c r="H298" s="58"/>
      <c r="I298" s="58"/>
      <c r="J298" s="58"/>
      <c r="HL298" s="152"/>
      <c r="HM298" s="152"/>
      <c r="HN298" s="152"/>
      <c r="HO298" s="152"/>
      <c r="HP298" s="152"/>
      <c r="HQ298" s="152"/>
      <c r="HR298" s="152"/>
      <c r="HS298" s="152"/>
      <c r="HT298" s="152"/>
      <c r="HU298" s="152"/>
      <c r="HV298" s="152"/>
      <c r="HW298" s="152"/>
      <c r="HX298" s="152"/>
      <c r="HY298" s="152"/>
      <c r="HZ298" s="152"/>
      <c r="IA298" s="152"/>
      <c r="IB298" s="152"/>
    </row>
    <row r="299" spans="1:236" s="151" customFormat="1" ht="12" hidden="1" customHeight="1">
      <c r="A299" s="93" t="s">
        <v>2000</v>
      </c>
      <c r="B299" s="111" t="s">
        <v>2001</v>
      </c>
      <c r="C299" s="123" t="s">
        <v>512</v>
      </c>
      <c r="D299" s="58">
        <v>104405.74</v>
      </c>
      <c r="E299" s="58">
        <v>100911.3</v>
      </c>
      <c r="F299" s="58">
        <v>44020.18</v>
      </c>
      <c r="G299" s="58">
        <v>42170</v>
      </c>
      <c r="H299" s="58"/>
      <c r="I299" s="58"/>
      <c r="J299" s="58"/>
      <c r="HL299" s="152"/>
      <c r="HM299" s="152"/>
      <c r="HN299" s="152"/>
      <c r="HO299" s="152"/>
      <c r="HP299" s="152"/>
      <c r="HQ299" s="152"/>
      <c r="HR299" s="152"/>
      <c r="HS299" s="152"/>
      <c r="HT299" s="152"/>
      <c r="HU299" s="152"/>
      <c r="HV299" s="152"/>
      <c r="HW299" s="152"/>
      <c r="HX299" s="152"/>
      <c r="HY299" s="152"/>
      <c r="HZ299" s="152"/>
      <c r="IA299" s="152"/>
      <c r="IB299" s="152"/>
    </row>
    <row r="300" spans="1:236" s="151" customFormat="1" ht="12" hidden="1" customHeight="1">
      <c r="A300" s="93" t="s">
        <v>2002</v>
      </c>
      <c r="B300" s="111" t="s">
        <v>2003</v>
      </c>
      <c r="C300" s="123" t="s">
        <v>515</v>
      </c>
      <c r="D300" s="58">
        <v>177454.51</v>
      </c>
      <c r="E300" s="58">
        <v>221758.18</v>
      </c>
      <c r="F300" s="58">
        <v>100835.72</v>
      </c>
      <c r="G300" s="58">
        <v>96600</v>
      </c>
      <c r="H300" s="58"/>
      <c r="I300" s="58"/>
      <c r="J300" s="58"/>
      <c r="HL300" s="152"/>
      <c r="HM300" s="152"/>
      <c r="HN300" s="152"/>
      <c r="HO300" s="152"/>
      <c r="HP300" s="152"/>
      <c r="HQ300" s="152"/>
      <c r="HR300" s="152"/>
      <c r="HS300" s="152"/>
      <c r="HT300" s="152"/>
      <c r="HU300" s="152"/>
      <c r="HV300" s="152"/>
      <c r="HW300" s="152"/>
      <c r="HX300" s="152"/>
      <c r="HY300" s="152"/>
      <c r="HZ300" s="152"/>
      <c r="IA300" s="152"/>
      <c r="IB300" s="152"/>
    </row>
    <row r="301" spans="1:236" s="151" customFormat="1" ht="12" hidden="1" customHeight="1">
      <c r="A301" s="93" t="s">
        <v>2004</v>
      </c>
      <c r="B301" s="111" t="s">
        <v>2005</v>
      </c>
      <c r="C301" s="123" t="s">
        <v>521</v>
      </c>
      <c r="D301" s="58">
        <v>1667.38</v>
      </c>
      <c r="E301" s="58">
        <v>779.95</v>
      </c>
      <c r="F301" s="58">
        <v>5.63</v>
      </c>
      <c r="G301" s="58">
        <v>10</v>
      </c>
      <c r="H301" s="58"/>
      <c r="I301" s="58"/>
      <c r="J301" s="58"/>
      <c r="HL301" s="152"/>
      <c r="HM301" s="152"/>
      <c r="HN301" s="152"/>
      <c r="HO301" s="152"/>
      <c r="HP301" s="152"/>
      <c r="HQ301" s="152"/>
      <c r="HR301" s="152"/>
      <c r="HS301" s="152"/>
      <c r="HT301" s="152"/>
      <c r="HU301" s="152"/>
      <c r="HV301" s="152"/>
      <c r="HW301" s="152"/>
      <c r="HX301" s="152"/>
      <c r="HY301" s="152"/>
      <c r="HZ301" s="152"/>
      <c r="IA301" s="152"/>
      <c r="IB301" s="152"/>
    </row>
    <row r="302" spans="1:236" s="151" customFormat="1" ht="12" hidden="1" customHeight="1">
      <c r="A302" s="93" t="s">
        <v>2006</v>
      </c>
      <c r="B302" s="111" t="s">
        <v>528</v>
      </c>
      <c r="C302" s="123" t="s">
        <v>527</v>
      </c>
      <c r="D302" s="58">
        <v>894.78</v>
      </c>
      <c r="E302" s="58">
        <v>12430.23</v>
      </c>
      <c r="F302" s="58">
        <v>4833.05</v>
      </c>
      <c r="G302" s="58">
        <v>4630</v>
      </c>
      <c r="H302" s="58"/>
      <c r="I302" s="58"/>
      <c r="J302" s="58"/>
      <c r="HL302" s="152"/>
      <c r="HM302" s="152"/>
      <c r="HN302" s="152"/>
      <c r="HO302" s="152"/>
      <c r="HP302" s="152"/>
      <c r="HQ302" s="152"/>
      <c r="HR302" s="152"/>
      <c r="HS302" s="152"/>
      <c r="HT302" s="152"/>
      <c r="HU302" s="152"/>
      <c r="HV302" s="152"/>
      <c r="HW302" s="152"/>
      <c r="HX302" s="152"/>
      <c r="HY302" s="152"/>
      <c r="HZ302" s="152"/>
      <c r="IA302" s="152"/>
      <c r="IB302" s="152"/>
    </row>
    <row r="303" spans="1:236" s="151" customFormat="1" ht="12" hidden="1" customHeight="1">
      <c r="A303" s="93" t="s">
        <v>2007</v>
      </c>
      <c r="B303" s="111" t="s">
        <v>2008</v>
      </c>
      <c r="C303" s="123" t="s">
        <v>530</v>
      </c>
      <c r="D303" s="58">
        <v>1094.76</v>
      </c>
      <c r="E303" s="58">
        <v>983.75</v>
      </c>
      <c r="F303" s="58"/>
      <c r="G303" s="58"/>
      <c r="H303" s="58"/>
      <c r="I303" s="58"/>
      <c r="J303" s="58"/>
      <c r="HL303" s="152"/>
      <c r="HM303" s="152"/>
      <c r="HN303" s="152"/>
      <c r="HO303" s="152"/>
      <c r="HP303" s="152"/>
      <c r="HQ303" s="152"/>
      <c r="HR303" s="152"/>
      <c r="HS303" s="152"/>
      <c r="HT303" s="152"/>
      <c r="HU303" s="152"/>
      <c r="HV303" s="152"/>
      <c r="HW303" s="152"/>
      <c r="HX303" s="152"/>
      <c r="HY303" s="152"/>
      <c r="HZ303" s="152"/>
      <c r="IA303" s="152"/>
      <c r="IB303" s="152"/>
    </row>
    <row r="304" spans="1:236" s="151" customFormat="1" ht="12" hidden="1" customHeight="1">
      <c r="A304" s="93" t="s">
        <v>2009</v>
      </c>
      <c r="B304" s="111" t="s">
        <v>2010</v>
      </c>
      <c r="C304" s="123" t="s">
        <v>1552</v>
      </c>
      <c r="D304" s="58">
        <v>0</v>
      </c>
      <c r="E304" s="58">
        <v>0</v>
      </c>
      <c r="F304" s="58">
        <v>0</v>
      </c>
      <c r="G304" s="58"/>
      <c r="H304" s="58"/>
      <c r="I304" s="58"/>
      <c r="J304" s="58"/>
      <c r="HL304" s="152"/>
      <c r="HM304" s="152"/>
      <c r="HN304" s="152"/>
      <c r="HO304" s="152"/>
      <c r="HP304" s="152"/>
      <c r="HQ304" s="152"/>
      <c r="HR304" s="152"/>
      <c r="HS304" s="152"/>
      <c r="HT304" s="152"/>
      <c r="HU304" s="152"/>
      <c r="HV304" s="152"/>
      <c r="HW304" s="152"/>
      <c r="HX304" s="152"/>
      <c r="HY304" s="152"/>
      <c r="HZ304" s="152"/>
      <c r="IA304" s="152"/>
      <c r="IB304" s="152"/>
    </row>
    <row r="305" spans="1:236" s="151" customFormat="1" ht="12" hidden="1" customHeight="1">
      <c r="A305" s="93" t="s">
        <v>2011</v>
      </c>
      <c r="B305" s="111" t="s">
        <v>2012</v>
      </c>
      <c r="C305" s="123" t="s">
        <v>1553</v>
      </c>
      <c r="D305" s="58">
        <v>844.92</v>
      </c>
      <c r="E305" s="58">
        <v>277.52</v>
      </c>
      <c r="F305" s="58">
        <v>68.14</v>
      </c>
      <c r="G305" s="58">
        <v>120</v>
      </c>
      <c r="H305" s="58"/>
      <c r="I305" s="58"/>
      <c r="J305" s="58"/>
      <c r="HL305" s="152"/>
      <c r="HM305" s="152"/>
      <c r="HN305" s="152"/>
      <c r="HO305" s="152"/>
      <c r="HP305" s="152"/>
      <c r="HQ305" s="152"/>
      <c r="HR305" s="152"/>
      <c r="HS305" s="152"/>
      <c r="HT305" s="152"/>
      <c r="HU305" s="152"/>
      <c r="HV305" s="152"/>
      <c r="HW305" s="152"/>
      <c r="HX305" s="152"/>
      <c r="HY305" s="152"/>
      <c r="HZ305" s="152"/>
      <c r="IA305" s="152"/>
      <c r="IB305" s="152"/>
    </row>
    <row r="306" spans="1:236" s="151" customFormat="1" ht="12" hidden="1" customHeight="1">
      <c r="A306" s="93" t="s">
        <v>2013</v>
      </c>
      <c r="B306" s="111" t="s">
        <v>2014</v>
      </c>
      <c r="C306" s="123" t="s">
        <v>613</v>
      </c>
      <c r="D306" s="58">
        <v>108335.17</v>
      </c>
      <c r="E306" s="58">
        <v>87937.68</v>
      </c>
      <c r="F306" s="58">
        <v>22671.66</v>
      </c>
      <c r="G306" s="58">
        <v>21800</v>
      </c>
      <c r="H306" s="58"/>
      <c r="I306" s="58"/>
      <c r="J306" s="58"/>
      <c r="HL306" s="152"/>
      <c r="HM306" s="152"/>
      <c r="HN306" s="152"/>
      <c r="HO306" s="152"/>
      <c r="HP306" s="152"/>
      <c r="HQ306" s="152"/>
      <c r="HR306" s="152"/>
      <c r="HS306" s="152"/>
      <c r="HT306" s="152"/>
      <c r="HU306" s="152"/>
      <c r="HV306" s="152"/>
      <c r="HW306" s="152"/>
      <c r="HX306" s="152"/>
      <c r="HY306" s="152"/>
      <c r="HZ306" s="152"/>
      <c r="IA306" s="152"/>
      <c r="IB306" s="152"/>
    </row>
    <row r="307" spans="1:236" s="151" customFormat="1" ht="12" hidden="1" customHeight="1">
      <c r="A307" s="93" t="s">
        <v>2015</v>
      </c>
      <c r="B307" s="111" t="s">
        <v>2016</v>
      </c>
      <c r="C307" s="123" t="s">
        <v>2017</v>
      </c>
      <c r="D307" s="58">
        <v>21928.21</v>
      </c>
      <c r="E307" s="58">
        <v>51345.16</v>
      </c>
      <c r="F307" s="58">
        <v>24777.9</v>
      </c>
      <c r="G307" s="58">
        <v>23750</v>
      </c>
      <c r="H307" s="58"/>
      <c r="I307" s="58"/>
      <c r="J307" s="58"/>
      <c r="HL307" s="152"/>
      <c r="HM307" s="152"/>
      <c r="HN307" s="152"/>
      <c r="HO307" s="152"/>
      <c r="HP307" s="152"/>
      <c r="HQ307" s="152"/>
      <c r="HR307" s="152"/>
      <c r="HS307" s="152"/>
      <c r="HT307" s="152"/>
      <c r="HU307" s="152"/>
      <c r="HV307" s="152"/>
      <c r="HW307" s="152"/>
      <c r="HX307" s="152"/>
      <c r="HY307" s="152"/>
      <c r="HZ307" s="152"/>
      <c r="IA307" s="152"/>
      <c r="IB307" s="152"/>
    </row>
    <row r="308" spans="1:236" s="151" customFormat="1" ht="12" hidden="1" customHeight="1">
      <c r="A308" s="93" t="s">
        <v>2018</v>
      </c>
      <c r="B308" s="111" t="s">
        <v>2019</v>
      </c>
      <c r="C308" s="123" t="s">
        <v>2020</v>
      </c>
      <c r="D308" s="58">
        <v>7656.5</v>
      </c>
      <c r="E308" s="58">
        <v>2365.7399999999998</v>
      </c>
      <c r="F308" s="58"/>
      <c r="G308" s="58"/>
      <c r="H308" s="58"/>
      <c r="I308" s="58"/>
      <c r="J308" s="58"/>
      <c r="HL308" s="152"/>
      <c r="HM308" s="152"/>
      <c r="HN308" s="152"/>
      <c r="HO308" s="152"/>
      <c r="HP308" s="152"/>
      <c r="HQ308" s="152"/>
      <c r="HR308" s="152"/>
      <c r="HS308" s="152"/>
      <c r="HT308" s="152"/>
      <c r="HU308" s="152"/>
      <c r="HV308" s="152"/>
      <c r="HW308" s="152"/>
      <c r="HX308" s="152"/>
      <c r="HY308" s="152"/>
      <c r="HZ308" s="152"/>
      <c r="IA308" s="152"/>
      <c r="IB308" s="152"/>
    </row>
    <row r="309" spans="1:236" s="151" customFormat="1" ht="12" hidden="1" customHeight="1">
      <c r="A309" s="93" t="s">
        <v>2021</v>
      </c>
      <c r="B309" s="111" t="s">
        <v>2022</v>
      </c>
      <c r="C309" s="123" t="s">
        <v>2023</v>
      </c>
      <c r="D309" s="58">
        <v>5546.47</v>
      </c>
      <c r="E309" s="58">
        <v>3845.82</v>
      </c>
      <c r="F309" s="58"/>
      <c r="G309" s="58"/>
      <c r="H309" s="58"/>
      <c r="I309" s="58"/>
      <c r="J309" s="58"/>
      <c r="HL309" s="152"/>
      <c r="HM309" s="152"/>
      <c r="HN309" s="152"/>
      <c r="HO309" s="152"/>
      <c r="HP309" s="152"/>
      <c r="HQ309" s="152"/>
      <c r="HR309" s="152"/>
      <c r="HS309" s="152"/>
      <c r="HT309" s="152"/>
      <c r="HU309" s="152"/>
      <c r="HV309" s="152"/>
      <c r="HW309" s="152"/>
      <c r="HX309" s="152"/>
      <c r="HY309" s="152"/>
      <c r="HZ309" s="152"/>
      <c r="IA309" s="152"/>
      <c r="IB309" s="152"/>
    </row>
    <row r="310" spans="1:236" s="151" customFormat="1" ht="12" hidden="1" customHeight="1">
      <c r="A310" s="93" t="s">
        <v>2995</v>
      </c>
      <c r="B310" s="111" t="s">
        <v>3165</v>
      </c>
      <c r="C310" s="123" t="s">
        <v>2996</v>
      </c>
      <c r="D310" s="58"/>
      <c r="E310" s="58">
        <v>1386.55</v>
      </c>
      <c r="F310" s="58"/>
      <c r="G310" s="58"/>
      <c r="H310" s="58"/>
      <c r="I310" s="58"/>
      <c r="J310" s="58"/>
      <c r="HL310" s="152"/>
      <c r="HM310" s="152"/>
      <c r="HN310" s="152"/>
      <c r="HO310" s="152"/>
      <c r="HP310" s="152"/>
      <c r="HQ310" s="152"/>
      <c r="HR310" s="152"/>
      <c r="HS310" s="152"/>
      <c r="HT310" s="152"/>
      <c r="HU310" s="152"/>
      <c r="HV310" s="152"/>
      <c r="HW310" s="152"/>
      <c r="HX310" s="152"/>
      <c r="HY310" s="152"/>
      <c r="HZ310" s="152"/>
      <c r="IA310" s="152"/>
      <c r="IB310" s="152"/>
    </row>
    <row r="311" spans="1:236" s="104" customFormat="1" ht="27" customHeight="1">
      <c r="A311" s="145" t="s">
        <v>2024</v>
      </c>
      <c r="B311" s="146" t="s">
        <v>2025</v>
      </c>
      <c r="C311" s="123" t="s">
        <v>173</v>
      </c>
      <c r="D311" s="56">
        <v>1316781.58</v>
      </c>
      <c r="E311" s="56">
        <v>2538904.19</v>
      </c>
      <c r="F311" s="56">
        <v>3458378.83</v>
      </c>
      <c r="G311" s="56">
        <v>939000</v>
      </c>
      <c r="H311" s="56">
        <v>1329000</v>
      </c>
      <c r="I311" s="56">
        <v>1374000</v>
      </c>
      <c r="J311" s="56">
        <v>1418000</v>
      </c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26"/>
      <c r="CO311" s="126"/>
      <c r="CP311" s="126"/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6"/>
      <c r="DF311" s="126"/>
      <c r="DG311" s="126"/>
      <c r="DH311" s="126"/>
      <c r="DI311" s="126"/>
      <c r="DJ311" s="126"/>
      <c r="DK311" s="126"/>
      <c r="DL311" s="126"/>
      <c r="DM311" s="126"/>
      <c r="DN311" s="126"/>
      <c r="DO311" s="126"/>
      <c r="DP311" s="126"/>
      <c r="DQ311" s="126"/>
      <c r="DR311" s="126"/>
      <c r="DS311" s="126"/>
      <c r="DT311" s="126"/>
      <c r="DU311" s="126"/>
      <c r="DV311" s="126"/>
      <c r="DW311" s="126"/>
      <c r="DX311" s="126"/>
      <c r="DY311" s="126"/>
      <c r="DZ311" s="126"/>
      <c r="EA311" s="126"/>
      <c r="EB311" s="126"/>
      <c r="EC311" s="126"/>
      <c r="ED311" s="126"/>
      <c r="EE311" s="126"/>
      <c r="EF311" s="126"/>
      <c r="EG311" s="126"/>
      <c r="EH311" s="126"/>
      <c r="EI311" s="126"/>
      <c r="EJ311" s="126"/>
      <c r="EK311" s="126"/>
      <c r="EL311" s="126"/>
      <c r="EM311" s="126"/>
      <c r="EN311" s="126"/>
      <c r="EO311" s="126"/>
      <c r="EP311" s="126"/>
      <c r="EQ311" s="126"/>
      <c r="ER311" s="126"/>
      <c r="ES311" s="126"/>
      <c r="ET311" s="126"/>
      <c r="EU311" s="126"/>
      <c r="EV311" s="126"/>
      <c r="EW311" s="126"/>
      <c r="EX311" s="126"/>
      <c r="EY311" s="126"/>
      <c r="EZ311" s="126"/>
      <c r="FA311" s="126"/>
      <c r="FB311" s="126"/>
      <c r="FC311" s="126"/>
      <c r="FD311" s="126"/>
      <c r="FE311" s="126"/>
      <c r="FF311" s="126"/>
      <c r="FG311" s="126"/>
      <c r="FH311" s="126"/>
      <c r="FI311" s="126"/>
      <c r="FJ311" s="126"/>
      <c r="FK311" s="126"/>
      <c r="FL311" s="126"/>
      <c r="FM311" s="126"/>
      <c r="FN311" s="126"/>
      <c r="FO311" s="126"/>
      <c r="FP311" s="126"/>
      <c r="FQ311" s="126"/>
      <c r="FR311" s="126"/>
      <c r="FS311" s="126"/>
      <c r="FT311" s="126"/>
      <c r="FU311" s="126"/>
      <c r="FV311" s="126"/>
      <c r="FW311" s="126"/>
      <c r="FX311" s="126"/>
      <c r="FY311" s="126"/>
      <c r="FZ311" s="126"/>
      <c r="GA311" s="126"/>
      <c r="GB311" s="126"/>
      <c r="GC311" s="126"/>
      <c r="GD311" s="126"/>
      <c r="GE311" s="126"/>
      <c r="GF311" s="126"/>
      <c r="GG311" s="126"/>
      <c r="GH311" s="126"/>
      <c r="GI311" s="126"/>
      <c r="GJ311" s="126"/>
      <c r="GK311" s="126"/>
      <c r="GL311" s="126"/>
      <c r="GM311" s="126"/>
      <c r="GN311" s="126"/>
      <c r="GO311" s="126"/>
      <c r="GP311" s="126"/>
      <c r="GQ311" s="126"/>
      <c r="GR311" s="126"/>
      <c r="GS311" s="126"/>
      <c r="GT311" s="126"/>
      <c r="GU311" s="126"/>
      <c r="GV311" s="126"/>
      <c r="GW311" s="126"/>
      <c r="GX311" s="126"/>
      <c r="GY311" s="126"/>
      <c r="GZ311" s="126"/>
      <c r="HA311" s="126"/>
      <c r="HB311" s="126"/>
      <c r="HC311" s="126"/>
      <c r="HD311" s="126"/>
      <c r="HE311" s="126"/>
      <c r="HF311" s="126"/>
      <c r="HG311" s="126"/>
      <c r="HH311" s="126"/>
      <c r="HI311" s="126"/>
      <c r="HJ311" s="126"/>
      <c r="HK311" s="126"/>
    </row>
    <row r="312" spans="1:236" ht="24">
      <c r="A312" s="171" t="s">
        <v>2026</v>
      </c>
      <c r="B312" s="170" t="s">
        <v>2027</v>
      </c>
      <c r="C312" s="123"/>
      <c r="D312" s="56">
        <f>SUM(D313:D357)</f>
        <v>1254782.8800000001</v>
      </c>
      <c r="E312" s="56">
        <f>SUM(E313:E369)</f>
        <v>2736870.0900000008</v>
      </c>
      <c r="F312" s="56">
        <f>SUM(F313:F383)</f>
        <v>1430814.77</v>
      </c>
      <c r="G312" s="56">
        <f>SUM(G313:G383)</f>
        <v>757200</v>
      </c>
      <c r="H312" s="56">
        <f t="shared" ref="H312:J312" si="135">SUM(H313:H383)</f>
        <v>377700</v>
      </c>
      <c r="I312" s="56">
        <f t="shared" si="135"/>
        <v>390000</v>
      </c>
      <c r="J312" s="56">
        <f t="shared" si="135"/>
        <v>402600</v>
      </c>
    </row>
    <row r="313" spans="1:236" s="122" customFormat="1" hidden="1">
      <c r="A313" s="93" t="s">
        <v>2028</v>
      </c>
      <c r="B313" s="111" t="s">
        <v>538</v>
      </c>
      <c r="C313" s="123" t="s">
        <v>537</v>
      </c>
      <c r="D313" s="58">
        <v>33729.19</v>
      </c>
      <c r="E313" s="58">
        <v>71684.800000000003</v>
      </c>
      <c r="F313" s="58">
        <v>33282.36</v>
      </c>
      <c r="G313" s="58">
        <v>51200</v>
      </c>
      <c r="H313" s="58">
        <v>53130</v>
      </c>
      <c r="I313" s="58">
        <v>54860</v>
      </c>
      <c r="J313" s="58">
        <v>56645</v>
      </c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124"/>
      <c r="AP313" s="124"/>
      <c r="AQ313" s="124"/>
      <c r="AR313" s="124"/>
      <c r="AS313" s="124"/>
      <c r="AT313" s="124"/>
      <c r="AU313" s="124"/>
      <c r="AV313" s="124"/>
      <c r="AW313" s="124"/>
      <c r="AX313" s="124"/>
      <c r="AY313" s="124"/>
      <c r="AZ313" s="124"/>
      <c r="BA313" s="124"/>
      <c r="BB313" s="124"/>
      <c r="BC313" s="124"/>
      <c r="BD313" s="124"/>
      <c r="BE313" s="124"/>
      <c r="BF313" s="124"/>
      <c r="BG313" s="124"/>
      <c r="BH313" s="124"/>
      <c r="BI313" s="124"/>
      <c r="BJ313" s="124"/>
      <c r="BK313" s="124"/>
      <c r="BL313" s="124"/>
      <c r="BM313" s="124"/>
      <c r="BN313" s="124"/>
      <c r="BO313" s="124"/>
      <c r="BP313" s="124"/>
      <c r="BQ313" s="124"/>
      <c r="BR313" s="124"/>
      <c r="BS313" s="124"/>
      <c r="BT313" s="124"/>
      <c r="BU313" s="124"/>
      <c r="BV313" s="124"/>
      <c r="BW313" s="124"/>
      <c r="BX313" s="124"/>
      <c r="BY313" s="124"/>
      <c r="BZ313" s="124"/>
      <c r="CA313" s="124"/>
      <c r="CB313" s="124"/>
      <c r="CC313" s="124"/>
      <c r="CD313" s="124"/>
      <c r="CE313" s="124"/>
      <c r="CF313" s="124"/>
      <c r="CG313" s="124"/>
      <c r="CH313" s="124"/>
      <c r="CI313" s="124"/>
      <c r="CJ313" s="124"/>
      <c r="CK313" s="124"/>
      <c r="CL313" s="124"/>
      <c r="CM313" s="124"/>
      <c r="CN313" s="124"/>
      <c r="CO313" s="124"/>
      <c r="CP313" s="124"/>
      <c r="CQ313" s="124"/>
      <c r="CR313" s="124"/>
      <c r="CS313" s="124"/>
      <c r="CT313" s="124"/>
      <c r="CU313" s="124"/>
      <c r="CV313" s="124"/>
      <c r="CW313" s="124"/>
      <c r="CX313" s="124"/>
      <c r="CY313" s="124"/>
      <c r="CZ313" s="124"/>
      <c r="DA313" s="124"/>
      <c r="DB313" s="124"/>
      <c r="DC313" s="124"/>
      <c r="DD313" s="124"/>
      <c r="DE313" s="124"/>
      <c r="DF313" s="124"/>
      <c r="DG313" s="124"/>
      <c r="DH313" s="124"/>
      <c r="DI313" s="124"/>
      <c r="DJ313" s="124"/>
      <c r="DK313" s="124"/>
      <c r="DL313" s="124"/>
      <c r="DM313" s="124"/>
      <c r="DN313" s="124"/>
      <c r="DO313" s="124"/>
      <c r="DP313" s="124"/>
      <c r="DQ313" s="124"/>
      <c r="DR313" s="124"/>
      <c r="DS313" s="124"/>
      <c r="DT313" s="124"/>
      <c r="DU313" s="124"/>
      <c r="DV313" s="124"/>
      <c r="DW313" s="124"/>
      <c r="DX313" s="124"/>
      <c r="DY313" s="124"/>
      <c r="DZ313" s="124"/>
      <c r="EA313" s="124"/>
      <c r="EB313" s="124"/>
      <c r="EC313" s="124"/>
      <c r="ED313" s="124"/>
      <c r="EE313" s="124"/>
      <c r="EF313" s="124"/>
      <c r="EG313" s="124"/>
      <c r="EH313" s="124"/>
      <c r="EI313" s="124"/>
      <c r="EJ313" s="124"/>
      <c r="EK313" s="124"/>
      <c r="EL313" s="124"/>
      <c r="EM313" s="124"/>
      <c r="EN313" s="124"/>
      <c r="EO313" s="124"/>
      <c r="EP313" s="124"/>
      <c r="EQ313" s="124"/>
      <c r="ER313" s="124"/>
      <c r="ES313" s="124"/>
      <c r="ET313" s="124"/>
      <c r="EU313" s="124"/>
      <c r="EV313" s="124"/>
      <c r="EW313" s="124"/>
      <c r="EX313" s="124"/>
      <c r="EY313" s="124"/>
      <c r="EZ313" s="124"/>
      <c r="FA313" s="124"/>
      <c r="FB313" s="124"/>
      <c r="FC313" s="124"/>
      <c r="FD313" s="124"/>
      <c r="FE313" s="124"/>
      <c r="FF313" s="124"/>
      <c r="FG313" s="124"/>
      <c r="FH313" s="124"/>
      <c r="FI313" s="124"/>
      <c r="FJ313" s="124"/>
      <c r="FK313" s="124"/>
      <c r="FL313" s="124"/>
      <c r="FM313" s="124"/>
      <c r="FN313" s="124"/>
      <c r="FO313" s="124"/>
      <c r="FP313" s="124"/>
      <c r="FQ313" s="124"/>
      <c r="FR313" s="124"/>
      <c r="FS313" s="124"/>
      <c r="FT313" s="124"/>
      <c r="FU313" s="124"/>
      <c r="FV313" s="124"/>
      <c r="FW313" s="124"/>
      <c r="FX313" s="124"/>
      <c r="FY313" s="124"/>
      <c r="FZ313" s="124"/>
      <c r="GA313" s="124"/>
      <c r="GB313" s="124"/>
      <c r="GC313" s="124"/>
      <c r="GD313" s="124"/>
      <c r="GE313" s="124"/>
      <c r="GF313" s="124"/>
      <c r="GG313" s="124"/>
      <c r="GH313" s="124"/>
      <c r="GI313" s="124"/>
      <c r="GJ313" s="124"/>
      <c r="GK313" s="124"/>
      <c r="GL313" s="124"/>
      <c r="GM313" s="124"/>
      <c r="GN313" s="124"/>
      <c r="GO313" s="124"/>
      <c r="GP313" s="124"/>
      <c r="GQ313" s="124"/>
      <c r="GR313" s="124"/>
      <c r="GS313" s="124"/>
      <c r="GT313" s="124"/>
      <c r="GU313" s="124"/>
      <c r="GV313" s="124"/>
      <c r="GW313" s="124"/>
      <c r="GX313" s="124"/>
      <c r="GY313" s="124"/>
      <c r="GZ313" s="124"/>
      <c r="HA313" s="124"/>
      <c r="HB313" s="124"/>
      <c r="HC313" s="124"/>
      <c r="HD313" s="124"/>
      <c r="HE313" s="124"/>
      <c r="HF313" s="124"/>
      <c r="HG313" s="124"/>
      <c r="HH313" s="124"/>
      <c r="HI313" s="124"/>
      <c r="HJ313" s="124"/>
      <c r="HK313" s="124"/>
    </row>
    <row r="314" spans="1:236" s="122" customFormat="1" hidden="1">
      <c r="A314" s="93" t="s">
        <v>2029</v>
      </c>
      <c r="B314" s="111" t="s">
        <v>540</v>
      </c>
      <c r="C314" s="123" t="s">
        <v>126</v>
      </c>
      <c r="D314" s="58">
        <v>71384.61</v>
      </c>
      <c r="E314" s="58">
        <v>84005.52</v>
      </c>
      <c r="F314" s="58">
        <v>24201.06</v>
      </c>
      <c r="G314" s="58">
        <v>14650</v>
      </c>
      <c r="H314" s="58">
        <v>15200</v>
      </c>
      <c r="I314" s="58">
        <v>15700</v>
      </c>
      <c r="J314" s="58">
        <v>16200</v>
      </c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124"/>
      <c r="AP314" s="124"/>
      <c r="AQ314" s="124"/>
      <c r="AR314" s="124"/>
      <c r="AS314" s="124"/>
      <c r="AT314" s="124"/>
      <c r="AU314" s="124"/>
      <c r="AV314" s="124"/>
      <c r="AW314" s="124"/>
      <c r="AX314" s="124"/>
      <c r="AY314" s="124"/>
      <c r="AZ314" s="124"/>
      <c r="BA314" s="124"/>
      <c r="BB314" s="124"/>
      <c r="BC314" s="124"/>
      <c r="BD314" s="124"/>
      <c r="BE314" s="124"/>
      <c r="BF314" s="124"/>
      <c r="BG314" s="124"/>
      <c r="BH314" s="124"/>
      <c r="BI314" s="124"/>
      <c r="BJ314" s="124"/>
      <c r="BK314" s="124"/>
      <c r="BL314" s="124"/>
      <c r="BM314" s="124"/>
      <c r="BN314" s="124"/>
      <c r="BO314" s="124"/>
      <c r="BP314" s="124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24"/>
      <c r="CD314" s="124"/>
      <c r="CE314" s="124"/>
      <c r="CF314" s="124"/>
      <c r="CG314" s="124"/>
      <c r="CH314" s="124"/>
      <c r="CI314" s="124"/>
      <c r="CJ314" s="124"/>
      <c r="CK314" s="124"/>
      <c r="CL314" s="124"/>
      <c r="CM314" s="124"/>
      <c r="CN314" s="124"/>
      <c r="CO314" s="124"/>
      <c r="CP314" s="124"/>
      <c r="CQ314" s="124"/>
      <c r="CR314" s="124"/>
      <c r="CS314" s="124"/>
      <c r="CT314" s="124"/>
      <c r="CU314" s="124"/>
      <c r="CV314" s="124"/>
      <c r="CW314" s="124"/>
      <c r="CX314" s="124"/>
      <c r="CY314" s="124"/>
      <c r="CZ314" s="124"/>
      <c r="DA314" s="124"/>
      <c r="DB314" s="124"/>
      <c r="DC314" s="124"/>
      <c r="DD314" s="124"/>
      <c r="DE314" s="124"/>
      <c r="DF314" s="124"/>
      <c r="DG314" s="124"/>
      <c r="DH314" s="124"/>
      <c r="DI314" s="124"/>
      <c r="DJ314" s="124"/>
      <c r="DK314" s="124"/>
      <c r="DL314" s="124"/>
      <c r="DM314" s="124"/>
      <c r="DN314" s="124"/>
      <c r="DO314" s="124"/>
      <c r="DP314" s="124"/>
      <c r="DQ314" s="124"/>
      <c r="DR314" s="124"/>
      <c r="DS314" s="124"/>
      <c r="DT314" s="124"/>
      <c r="DU314" s="124"/>
      <c r="DV314" s="124"/>
      <c r="DW314" s="124"/>
      <c r="DX314" s="124"/>
      <c r="DY314" s="124"/>
      <c r="DZ314" s="124"/>
      <c r="EA314" s="124"/>
      <c r="EB314" s="124"/>
      <c r="EC314" s="124"/>
      <c r="ED314" s="124"/>
      <c r="EE314" s="124"/>
      <c r="EF314" s="124"/>
      <c r="EG314" s="124"/>
      <c r="EH314" s="124"/>
      <c r="EI314" s="124"/>
      <c r="EJ314" s="124"/>
      <c r="EK314" s="124"/>
      <c r="EL314" s="124"/>
      <c r="EM314" s="124"/>
      <c r="EN314" s="124"/>
      <c r="EO314" s="124"/>
      <c r="EP314" s="124"/>
      <c r="EQ314" s="124"/>
      <c r="ER314" s="124"/>
      <c r="ES314" s="124"/>
      <c r="ET314" s="124"/>
      <c r="EU314" s="124"/>
      <c r="EV314" s="124"/>
      <c r="EW314" s="124"/>
      <c r="EX314" s="124"/>
      <c r="EY314" s="124"/>
      <c r="EZ314" s="124"/>
      <c r="FA314" s="124"/>
      <c r="FB314" s="124"/>
      <c r="FC314" s="124"/>
      <c r="FD314" s="124"/>
      <c r="FE314" s="124"/>
      <c r="FF314" s="124"/>
      <c r="FG314" s="124"/>
      <c r="FH314" s="124"/>
      <c r="FI314" s="124"/>
      <c r="FJ314" s="124"/>
      <c r="FK314" s="124"/>
      <c r="FL314" s="124"/>
      <c r="FM314" s="124"/>
      <c r="FN314" s="124"/>
      <c r="FO314" s="124"/>
      <c r="FP314" s="124"/>
      <c r="FQ314" s="124"/>
      <c r="FR314" s="124"/>
      <c r="FS314" s="124"/>
      <c r="FT314" s="124"/>
      <c r="FU314" s="124"/>
      <c r="FV314" s="124"/>
      <c r="FW314" s="124"/>
      <c r="FX314" s="124"/>
      <c r="FY314" s="124"/>
      <c r="FZ314" s="124"/>
      <c r="GA314" s="124"/>
      <c r="GB314" s="124"/>
      <c r="GC314" s="124"/>
      <c r="GD314" s="124"/>
      <c r="GE314" s="124"/>
      <c r="GF314" s="124"/>
      <c r="GG314" s="124"/>
      <c r="GH314" s="124"/>
      <c r="GI314" s="124"/>
      <c r="GJ314" s="124"/>
      <c r="GK314" s="124"/>
      <c r="GL314" s="124"/>
      <c r="GM314" s="124"/>
      <c r="GN314" s="124"/>
      <c r="GO314" s="124"/>
      <c r="GP314" s="124"/>
      <c r="GQ314" s="124"/>
      <c r="GR314" s="124"/>
      <c r="GS314" s="124"/>
      <c r="GT314" s="124"/>
      <c r="GU314" s="124"/>
      <c r="GV314" s="124"/>
      <c r="GW314" s="124"/>
      <c r="GX314" s="124"/>
      <c r="GY314" s="124"/>
      <c r="GZ314" s="124"/>
      <c r="HA314" s="124"/>
      <c r="HB314" s="124"/>
      <c r="HC314" s="124"/>
      <c r="HD314" s="124"/>
      <c r="HE314" s="124"/>
      <c r="HF314" s="124"/>
      <c r="HG314" s="124"/>
      <c r="HH314" s="124"/>
      <c r="HI314" s="124"/>
      <c r="HJ314" s="124"/>
      <c r="HK314" s="124"/>
    </row>
    <row r="315" spans="1:236" s="122" customFormat="1" hidden="1">
      <c r="A315" s="93" t="s">
        <v>2030</v>
      </c>
      <c r="B315" s="111" t="s">
        <v>543</v>
      </c>
      <c r="C315" s="123" t="s">
        <v>542</v>
      </c>
      <c r="D315" s="58">
        <v>11561.91</v>
      </c>
      <c r="E315" s="58">
        <v>13150.56</v>
      </c>
      <c r="F315" s="58">
        <v>15117.51</v>
      </c>
      <c r="G315" s="58">
        <v>20650</v>
      </c>
      <c r="H315" s="58">
        <v>21430</v>
      </c>
      <c r="I315" s="58">
        <v>22130</v>
      </c>
      <c r="J315" s="58">
        <v>22850</v>
      </c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  <c r="CI315" s="124"/>
      <c r="CJ315" s="124"/>
      <c r="CK315" s="124"/>
      <c r="CL315" s="124"/>
      <c r="CM315" s="124"/>
      <c r="CN315" s="124"/>
      <c r="CO315" s="124"/>
      <c r="CP315" s="124"/>
      <c r="CQ315" s="124"/>
      <c r="CR315" s="124"/>
      <c r="CS315" s="124"/>
      <c r="CT315" s="124"/>
      <c r="CU315" s="124"/>
      <c r="CV315" s="124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24"/>
      <c r="DG315" s="124"/>
      <c r="DH315" s="124"/>
      <c r="DI315" s="124"/>
      <c r="DJ315" s="124"/>
      <c r="DK315" s="124"/>
      <c r="DL315" s="124"/>
      <c r="DM315" s="124"/>
      <c r="DN315" s="124"/>
      <c r="DO315" s="124"/>
      <c r="DP315" s="124"/>
      <c r="DQ315" s="124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  <c r="EG315" s="124"/>
      <c r="EH315" s="124"/>
      <c r="EI315" s="124"/>
      <c r="EJ315" s="124"/>
      <c r="EK315" s="124"/>
      <c r="EL315" s="124"/>
      <c r="EM315" s="124"/>
      <c r="EN315" s="124"/>
      <c r="EO315" s="124"/>
      <c r="EP315" s="124"/>
      <c r="EQ315" s="124"/>
      <c r="ER315" s="124"/>
      <c r="ES315" s="124"/>
      <c r="ET315" s="124"/>
      <c r="EU315" s="124"/>
      <c r="EV315" s="124"/>
      <c r="EW315" s="124"/>
      <c r="EX315" s="124"/>
      <c r="EY315" s="124"/>
      <c r="EZ315" s="124"/>
      <c r="FA315" s="124"/>
      <c r="FB315" s="124"/>
      <c r="FC315" s="124"/>
      <c r="FD315" s="124"/>
      <c r="FE315" s="124"/>
      <c r="FF315" s="124"/>
      <c r="FG315" s="124"/>
      <c r="FH315" s="124"/>
      <c r="FI315" s="124"/>
      <c r="FJ315" s="124"/>
      <c r="FK315" s="124"/>
      <c r="FL315" s="124"/>
      <c r="FM315" s="124"/>
      <c r="FN315" s="124"/>
      <c r="FO315" s="124"/>
      <c r="FP315" s="124"/>
      <c r="FQ315" s="124"/>
      <c r="FR315" s="124"/>
      <c r="FS315" s="124"/>
      <c r="FT315" s="124"/>
      <c r="FU315" s="124"/>
      <c r="FV315" s="124"/>
      <c r="FW315" s="124"/>
      <c r="FX315" s="124"/>
      <c r="FY315" s="124"/>
      <c r="FZ315" s="124"/>
      <c r="GA315" s="124"/>
      <c r="GB315" s="124"/>
      <c r="GC315" s="124"/>
      <c r="GD315" s="124"/>
      <c r="GE315" s="124"/>
      <c r="GF315" s="124"/>
      <c r="GG315" s="124"/>
      <c r="GH315" s="124"/>
      <c r="GI315" s="124"/>
      <c r="GJ315" s="124"/>
      <c r="GK315" s="124"/>
      <c r="GL315" s="124"/>
      <c r="GM315" s="124"/>
      <c r="GN315" s="124"/>
      <c r="GO315" s="124"/>
      <c r="GP315" s="124"/>
      <c r="GQ315" s="124"/>
      <c r="GR315" s="124"/>
      <c r="GS315" s="124"/>
      <c r="GT315" s="124"/>
      <c r="GU315" s="124"/>
      <c r="GV315" s="124"/>
      <c r="GW315" s="124"/>
      <c r="GX315" s="124"/>
      <c r="GY315" s="124"/>
      <c r="GZ315" s="124"/>
      <c r="HA315" s="124"/>
      <c r="HB315" s="124"/>
      <c r="HC315" s="124"/>
      <c r="HD315" s="124"/>
      <c r="HE315" s="124"/>
      <c r="HF315" s="124"/>
      <c r="HG315" s="124"/>
      <c r="HH315" s="124"/>
      <c r="HI315" s="124"/>
      <c r="HJ315" s="124"/>
      <c r="HK315" s="124"/>
    </row>
    <row r="316" spans="1:236" s="122" customFormat="1" hidden="1">
      <c r="A316" s="93" t="s">
        <v>2031</v>
      </c>
      <c r="B316" s="111" t="s">
        <v>546</v>
      </c>
      <c r="C316" s="123" t="s">
        <v>545</v>
      </c>
      <c r="D316" s="58">
        <v>3803.62</v>
      </c>
      <c r="E316" s="58">
        <v>2365.35</v>
      </c>
      <c r="F316" s="58">
        <v>620</v>
      </c>
      <c r="G316" s="58">
        <v>1500</v>
      </c>
      <c r="H316" s="58">
        <v>1550</v>
      </c>
      <c r="I316" s="58">
        <v>1600</v>
      </c>
      <c r="J316" s="58">
        <v>1660</v>
      </c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  <c r="CI316" s="124"/>
      <c r="CJ316" s="124"/>
      <c r="CK316" s="124"/>
      <c r="CL316" s="124"/>
      <c r="CM316" s="124"/>
      <c r="CN316" s="124"/>
      <c r="CO316" s="124"/>
      <c r="CP316" s="124"/>
      <c r="CQ316" s="124"/>
      <c r="CR316" s="124"/>
      <c r="CS316" s="124"/>
      <c r="CT316" s="124"/>
      <c r="CU316" s="124"/>
      <c r="CV316" s="124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24"/>
      <c r="DG316" s="124"/>
      <c r="DH316" s="124"/>
      <c r="DI316" s="124"/>
      <c r="DJ316" s="124"/>
      <c r="DK316" s="124"/>
      <c r="DL316" s="124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124"/>
      <c r="EL316" s="124"/>
      <c r="EM316" s="124"/>
      <c r="EN316" s="124"/>
      <c r="EO316" s="124"/>
      <c r="EP316" s="124"/>
      <c r="EQ316" s="124"/>
      <c r="ER316" s="124"/>
      <c r="ES316" s="124"/>
      <c r="ET316" s="124"/>
      <c r="EU316" s="124"/>
      <c r="EV316" s="124"/>
      <c r="EW316" s="124"/>
      <c r="EX316" s="124"/>
      <c r="EY316" s="124"/>
      <c r="EZ316" s="124"/>
      <c r="FA316" s="124"/>
      <c r="FB316" s="124"/>
      <c r="FC316" s="124"/>
      <c r="FD316" s="124"/>
      <c r="FE316" s="124"/>
      <c r="FF316" s="124"/>
      <c r="FG316" s="124"/>
      <c r="FH316" s="124"/>
      <c r="FI316" s="124"/>
      <c r="FJ316" s="124"/>
      <c r="FK316" s="124"/>
      <c r="FL316" s="124"/>
      <c r="FM316" s="124"/>
      <c r="FN316" s="124"/>
      <c r="FO316" s="124"/>
      <c r="FP316" s="124"/>
      <c r="FQ316" s="124"/>
      <c r="FR316" s="124"/>
      <c r="FS316" s="124"/>
      <c r="FT316" s="124"/>
      <c r="FU316" s="124"/>
      <c r="FV316" s="124"/>
      <c r="FW316" s="124"/>
      <c r="FX316" s="124"/>
      <c r="FY316" s="124"/>
      <c r="FZ316" s="124"/>
      <c r="GA316" s="124"/>
      <c r="GB316" s="124"/>
      <c r="GC316" s="124"/>
      <c r="GD316" s="124"/>
      <c r="GE316" s="124"/>
      <c r="GF316" s="124"/>
      <c r="GG316" s="124"/>
      <c r="GH316" s="124"/>
      <c r="GI316" s="124"/>
      <c r="GJ316" s="124"/>
      <c r="GK316" s="124"/>
      <c r="GL316" s="124"/>
      <c r="GM316" s="124"/>
      <c r="GN316" s="124"/>
      <c r="GO316" s="124"/>
      <c r="GP316" s="124"/>
      <c r="GQ316" s="124"/>
      <c r="GR316" s="124"/>
      <c r="GS316" s="124"/>
      <c r="GT316" s="124"/>
      <c r="GU316" s="124"/>
      <c r="GV316" s="124"/>
      <c r="GW316" s="124"/>
      <c r="GX316" s="124"/>
      <c r="GY316" s="124"/>
      <c r="GZ316" s="124"/>
      <c r="HA316" s="124"/>
      <c r="HB316" s="124"/>
      <c r="HC316" s="124"/>
      <c r="HD316" s="124"/>
      <c r="HE316" s="124"/>
      <c r="HF316" s="124"/>
      <c r="HG316" s="124"/>
      <c r="HH316" s="124"/>
      <c r="HI316" s="124"/>
      <c r="HJ316" s="124"/>
      <c r="HK316" s="124"/>
    </row>
    <row r="317" spans="1:236" s="122" customFormat="1" hidden="1">
      <c r="A317" s="93" t="s">
        <v>2032</v>
      </c>
      <c r="B317" s="111" t="s">
        <v>1554</v>
      </c>
      <c r="C317" s="123" t="s">
        <v>144</v>
      </c>
      <c r="D317" s="58">
        <v>7682.1</v>
      </c>
      <c r="E317" s="58">
        <v>7158.99</v>
      </c>
      <c r="F317" s="58">
        <v>3509.3</v>
      </c>
      <c r="G317" s="58">
        <v>0</v>
      </c>
      <c r="H317" s="58">
        <f t="shared" ref="H317" si="136">G317*1.0378</f>
        <v>0</v>
      </c>
      <c r="I317" s="58">
        <f t="shared" ref="I317:J317" si="137">H317*1.0325</f>
        <v>0</v>
      </c>
      <c r="J317" s="58">
        <f t="shared" si="137"/>
        <v>0</v>
      </c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4"/>
      <c r="BD317" s="124"/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24"/>
      <c r="CD317" s="124"/>
      <c r="CE317" s="124"/>
      <c r="CF317" s="124"/>
      <c r="CG317" s="124"/>
      <c r="CH317" s="124"/>
      <c r="CI317" s="124"/>
      <c r="CJ317" s="124"/>
      <c r="CK317" s="124"/>
      <c r="CL317" s="124"/>
      <c r="CM317" s="124"/>
      <c r="CN317" s="124"/>
      <c r="CO317" s="124"/>
      <c r="CP317" s="124"/>
      <c r="CQ317" s="124"/>
      <c r="CR317" s="124"/>
      <c r="CS317" s="124"/>
      <c r="CT317" s="124"/>
      <c r="CU317" s="124"/>
      <c r="CV317" s="124"/>
      <c r="CW317" s="124"/>
      <c r="CX317" s="124"/>
      <c r="CY317" s="124"/>
      <c r="CZ317" s="124"/>
      <c r="DA317" s="124"/>
      <c r="DB317" s="124"/>
      <c r="DC317" s="124"/>
      <c r="DD317" s="124"/>
      <c r="DE317" s="124"/>
      <c r="DF317" s="124"/>
      <c r="DG317" s="124"/>
      <c r="DH317" s="124"/>
      <c r="DI317" s="124"/>
      <c r="DJ317" s="124"/>
      <c r="DK317" s="124"/>
      <c r="DL317" s="124"/>
      <c r="DM317" s="124"/>
      <c r="DN317" s="124"/>
      <c r="DO317" s="124"/>
      <c r="DP317" s="124"/>
      <c r="DQ317" s="124"/>
      <c r="DR317" s="124"/>
      <c r="DS317" s="124"/>
      <c r="DT317" s="124"/>
      <c r="DU317" s="124"/>
      <c r="DV317" s="124"/>
      <c r="DW317" s="124"/>
      <c r="DX317" s="124"/>
      <c r="DY317" s="124"/>
      <c r="DZ317" s="124"/>
      <c r="EA317" s="124"/>
      <c r="EB317" s="124"/>
      <c r="EC317" s="124"/>
      <c r="ED317" s="124"/>
      <c r="EE317" s="124"/>
      <c r="EF317" s="124"/>
      <c r="EG317" s="124"/>
      <c r="EH317" s="124"/>
      <c r="EI317" s="124"/>
      <c r="EJ317" s="124"/>
      <c r="EK317" s="124"/>
      <c r="EL317" s="124"/>
      <c r="EM317" s="124"/>
      <c r="EN317" s="124"/>
      <c r="EO317" s="124"/>
      <c r="EP317" s="124"/>
      <c r="EQ317" s="124"/>
      <c r="ER317" s="124"/>
      <c r="ES317" s="124"/>
      <c r="ET317" s="124"/>
      <c r="EU317" s="124"/>
      <c r="EV317" s="124"/>
      <c r="EW317" s="124"/>
      <c r="EX317" s="124"/>
      <c r="EY317" s="124"/>
      <c r="EZ317" s="124"/>
      <c r="FA317" s="124"/>
      <c r="FB317" s="124"/>
      <c r="FC317" s="124"/>
      <c r="FD317" s="124"/>
      <c r="FE317" s="124"/>
      <c r="FF317" s="124"/>
      <c r="FG317" s="124"/>
      <c r="FH317" s="124"/>
      <c r="FI317" s="124"/>
      <c r="FJ317" s="124"/>
      <c r="FK317" s="124"/>
      <c r="FL317" s="124"/>
      <c r="FM317" s="124"/>
      <c r="FN317" s="124"/>
      <c r="FO317" s="124"/>
      <c r="FP317" s="124"/>
      <c r="FQ317" s="124"/>
      <c r="FR317" s="124"/>
      <c r="FS317" s="124"/>
      <c r="FT317" s="124"/>
      <c r="FU317" s="124"/>
      <c r="FV317" s="124"/>
      <c r="FW317" s="124"/>
      <c r="FX317" s="124"/>
      <c r="FY317" s="124"/>
      <c r="FZ317" s="124"/>
      <c r="GA317" s="124"/>
      <c r="GB317" s="124"/>
      <c r="GC317" s="124"/>
      <c r="GD317" s="124"/>
      <c r="GE317" s="124"/>
      <c r="GF317" s="124"/>
      <c r="GG317" s="124"/>
      <c r="GH317" s="124"/>
      <c r="GI317" s="124"/>
      <c r="GJ317" s="124"/>
      <c r="GK317" s="124"/>
      <c r="GL317" s="124"/>
      <c r="GM317" s="124"/>
      <c r="GN317" s="124"/>
      <c r="GO317" s="124"/>
      <c r="GP317" s="124"/>
      <c r="GQ317" s="124"/>
      <c r="GR317" s="124"/>
      <c r="GS317" s="124"/>
      <c r="GT317" s="124"/>
      <c r="GU317" s="124"/>
      <c r="GV317" s="124"/>
      <c r="GW317" s="124"/>
      <c r="GX317" s="124"/>
      <c r="GY317" s="124"/>
      <c r="GZ317" s="124"/>
      <c r="HA317" s="124"/>
      <c r="HB317" s="124"/>
      <c r="HC317" s="124"/>
      <c r="HD317" s="124"/>
      <c r="HE317" s="124"/>
      <c r="HF317" s="124"/>
      <c r="HG317" s="124"/>
      <c r="HH317" s="124"/>
      <c r="HI317" s="124"/>
      <c r="HJ317" s="124"/>
      <c r="HK317" s="124"/>
    </row>
    <row r="318" spans="1:236" s="122" customFormat="1" hidden="1">
      <c r="A318" s="93" t="s">
        <v>2033</v>
      </c>
      <c r="B318" s="111" t="s">
        <v>553</v>
      </c>
      <c r="C318" s="123" t="s">
        <v>139</v>
      </c>
      <c r="D318" s="58">
        <v>1473.42</v>
      </c>
      <c r="E318" s="58">
        <v>1255.0999999999999</v>
      </c>
      <c r="F318" s="58">
        <v>1936.24</v>
      </c>
      <c r="G318" s="58">
        <v>17000</v>
      </c>
      <c r="H318" s="58">
        <v>17700</v>
      </c>
      <c r="I318" s="58">
        <v>18320</v>
      </c>
      <c r="J318" s="58">
        <v>18800</v>
      </c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  <c r="CI318" s="124"/>
      <c r="CJ318" s="124"/>
      <c r="CK318" s="124"/>
      <c r="CL318" s="124"/>
      <c r="CM318" s="124"/>
      <c r="CN318" s="124"/>
      <c r="CO318" s="124"/>
      <c r="CP318" s="124"/>
      <c r="CQ318" s="124"/>
      <c r="CR318" s="124"/>
      <c r="CS318" s="124"/>
      <c r="CT318" s="124"/>
      <c r="CU318" s="124"/>
      <c r="CV318" s="124"/>
      <c r="CW318" s="124"/>
      <c r="CX318" s="124"/>
      <c r="CY318" s="124"/>
      <c r="CZ318" s="124"/>
      <c r="DA318" s="124"/>
      <c r="DB318" s="124"/>
      <c r="DC318" s="124"/>
      <c r="DD318" s="124"/>
      <c r="DE318" s="124"/>
      <c r="DF318" s="124"/>
      <c r="DG318" s="124"/>
      <c r="DH318" s="124"/>
      <c r="DI318" s="124"/>
      <c r="DJ318" s="124"/>
      <c r="DK318" s="124"/>
      <c r="DL318" s="124"/>
      <c r="DM318" s="124"/>
      <c r="DN318" s="124"/>
      <c r="DO318" s="124"/>
      <c r="DP318" s="124"/>
      <c r="DQ318" s="124"/>
      <c r="DR318" s="124"/>
      <c r="DS318" s="124"/>
      <c r="DT318" s="124"/>
      <c r="DU318" s="124"/>
      <c r="DV318" s="124"/>
      <c r="DW318" s="124"/>
      <c r="DX318" s="124"/>
      <c r="DY318" s="124"/>
      <c r="DZ318" s="124"/>
      <c r="EA318" s="124"/>
      <c r="EB318" s="124"/>
      <c r="EC318" s="124"/>
      <c r="ED318" s="124"/>
      <c r="EE318" s="124"/>
      <c r="EF318" s="124"/>
      <c r="EG318" s="124"/>
      <c r="EH318" s="124"/>
      <c r="EI318" s="124"/>
      <c r="EJ318" s="124"/>
      <c r="EK318" s="124"/>
      <c r="EL318" s="124"/>
      <c r="EM318" s="124"/>
      <c r="EN318" s="124"/>
      <c r="EO318" s="124"/>
      <c r="EP318" s="124"/>
      <c r="EQ318" s="124"/>
      <c r="ER318" s="124"/>
      <c r="ES318" s="124"/>
      <c r="ET318" s="124"/>
      <c r="EU318" s="124"/>
      <c r="EV318" s="124"/>
      <c r="EW318" s="124"/>
      <c r="EX318" s="124"/>
      <c r="EY318" s="124"/>
      <c r="EZ318" s="124"/>
      <c r="FA318" s="124"/>
      <c r="FB318" s="124"/>
      <c r="FC318" s="124"/>
      <c r="FD318" s="124"/>
      <c r="FE318" s="124"/>
      <c r="FF318" s="124"/>
      <c r="FG318" s="124"/>
      <c r="FH318" s="124"/>
      <c r="FI318" s="124"/>
      <c r="FJ318" s="124"/>
      <c r="FK318" s="124"/>
      <c r="FL318" s="124"/>
      <c r="FM318" s="124"/>
      <c r="FN318" s="124"/>
      <c r="FO318" s="124"/>
      <c r="FP318" s="124"/>
      <c r="FQ318" s="124"/>
      <c r="FR318" s="124"/>
      <c r="FS318" s="124"/>
      <c r="FT318" s="124"/>
      <c r="FU318" s="124"/>
      <c r="FV318" s="124"/>
      <c r="FW318" s="124"/>
      <c r="FX318" s="124"/>
      <c r="FY318" s="124"/>
      <c r="FZ318" s="124"/>
      <c r="GA318" s="124"/>
      <c r="GB318" s="124"/>
      <c r="GC318" s="124"/>
      <c r="GD318" s="124"/>
      <c r="GE318" s="124"/>
      <c r="GF318" s="124"/>
      <c r="GG318" s="124"/>
      <c r="GH318" s="124"/>
      <c r="GI318" s="124"/>
      <c r="GJ318" s="124"/>
      <c r="GK318" s="124"/>
      <c r="GL318" s="124"/>
      <c r="GM318" s="124"/>
      <c r="GN318" s="124"/>
      <c r="GO318" s="124"/>
      <c r="GP318" s="124"/>
      <c r="GQ318" s="124"/>
      <c r="GR318" s="124"/>
      <c r="GS318" s="124"/>
      <c r="GT318" s="124"/>
      <c r="GU318" s="124"/>
      <c r="GV318" s="124"/>
      <c r="GW318" s="124"/>
      <c r="GX318" s="124"/>
      <c r="GY318" s="124"/>
      <c r="GZ318" s="124"/>
      <c r="HA318" s="124"/>
      <c r="HB318" s="124"/>
      <c r="HC318" s="124"/>
      <c r="HD318" s="124"/>
      <c r="HE318" s="124"/>
      <c r="HF318" s="124"/>
      <c r="HG318" s="124"/>
      <c r="HH318" s="124"/>
      <c r="HI318" s="124"/>
      <c r="HJ318" s="124"/>
      <c r="HK318" s="124"/>
    </row>
    <row r="319" spans="1:236" s="122" customFormat="1" hidden="1">
      <c r="A319" s="93" t="s">
        <v>2034</v>
      </c>
      <c r="B319" s="111" t="s">
        <v>559</v>
      </c>
      <c r="C319" s="123" t="s">
        <v>558</v>
      </c>
      <c r="D319" s="58">
        <v>252376.27</v>
      </c>
      <c r="E319" s="58">
        <v>248584.22</v>
      </c>
      <c r="F319" s="58">
        <v>119165.49</v>
      </c>
      <c r="G319" s="58">
        <v>90600</v>
      </c>
      <c r="H319" s="58">
        <v>94030</v>
      </c>
      <c r="I319" s="58">
        <v>97080</v>
      </c>
      <c r="J319" s="58">
        <v>100235</v>
      </c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  <c r="CE319" s="124"/>
      <c r="CF319" s="124"/>
      <c r="CG319" s="124"/>
      <c r="CH319" s="124"/>
      <c r="CI319" s="124"/>
      <c r="CJ319" s="124"/>
      <c r="CK319" s="124"/>
      <c r="CL319" s="124"/>
      <c r="CM319" s="124"/>
      <c r="CN319" s="124"/>
      <c r="CO319" s="124"/>
      <c r="CP319" s="124"/>
      <c r="CQ319" s="124"/>
      <c r="CR319" s="124"/>
      <c r="CS319" s="124"/>
      <c r="CT319" s="124"/>
      <c r="CU319" s="124"/>
      <c r="CV319" s="124"/>
      <c r="CW319" s="124"/>
      <c r="CX319" s="124"/>
      <c r="CY319" s="124"/>
      <c r="CZ319" s="124"/>
      <c r="DA319" s="124"/>
      <c r="DB319" s="124"/>
      <c r="DC319" s="124"/>
      <c r="DD319" s="124"/>
      <c r="DE319" s="124"/>
      <c r="DF319" s="124"/>
      <c r="DG319" s="124"/>
      <c r="DH319" s="124"/>
      <c r="DI319" s="124"/>
      <c r="DJ319" s="124"/>
      <c r="DK319" s="124"/>
      <c r="DL319" s="124"/>
      <c r="DM319" s="124"/>
      <c r="DN319" s="124"/>
      <c r="DO319" s="124"/>
      <c r="DP319" s="124"/>
      <c r="DQ319" s="124"/>
      <c r="DR319" s="124"/>
      <c r="DS319" s="124"/>
      <c r="DT319" s="124"/>
      <c r="DU319" s="124"/>
      <c r="DV319" s="124"/>
      <c r="DW319" s="124"/>
      <c r="DX319" s="124"/>
      <c r="DY319" s="124"/>
      <c r="DZ319" s="124"/>
      <c r="EA319" s="124"/>
      <c r="EB319" s="124"/>
      <c r="EC319" s="124"/>
      <c r="ED319" s="124"/>
      <c r="EE319" s="124"/>
      <c r="EF319" s="124"/>
      <c r="EG319" s="124"/>
      <c r="EH319" s="124"/>
      <c r="EI319" s="124"/>
      <c r="EJ319" s="124"/>
      <c r="EK319" s="124"/>
      <c r="EL319" s="124"/>
      <c r="EM319" s="124"/>
      <c r="EN319" s="124"/>
      <c r="EO319" s="124"/>
      <c r="EP319" s="124"/>
      <c r="EQ319" s="124"/>
      <c r="ER319" s="124"/>
      <c r="ES319" s="124"/>
      <c r="ET319" s="124"/>
      <c r="EU319" s="124"/>
      <c r="EV319" s="124"/>
      <c r="EW319" s="124"/>
      <c r="EX319" s="124"/>
      <c r="EY319" s="124"/>
      <c r="EZ319" s="124"/>
      <c r="FA319" s="124"/>
      <c r="FB319" s="124"/>
      <c r="FC319" s="124"/>
      <c r="FD319" s="124"/>
      <c r="FE319" s="124"/>
      <c r="FF319" s="124"/>
      <c r="FG319" s="124"/>
      <c r="FH319" s="124"/>
      <c r="FI319" s="124"/>
      <c r="FJ319" s="124"/>
      <c r="FK319" s="124"/>
      <c r="FL319" s="124"/>
      <c r="FM319" s="124"/>
      <c r="FN319" s="124"/>
      <c r="FO319" s="124"/>
      <c r="FP319" s="124"/>
      <c r="FQ319" s="124"/>
      <c r="FR319" s="124"/>
      <c r="FS319" s="124"/>
      <c r="FT319" s="124"/>
      <c r="FU319" s="124"/>
      <c r="FV319" s="124"/>
      <c r="FW319" s="124"/>
      <c r="FX319" s="124"/>
      <c r="FY319" s="124"/>
      <c r="FZ319" s="124"/>
      <c r="GA319" s="124"/>
      <c r="GB319" s="124"/>
      <c r="GC319" s="124"/>
      <c r="GD319" s="124"/>
      <c r="GE319" s="124"/>
      <c r="GF319" s="124"/>
      <c r="GG319" s="124"/>
      <c r="GH319" s="124"/>
      <c r="GI319" s="124"/>
      <c r="GJ319" s="124"/>
      <c r="GK319" s="124"/>
      <c r="GL319" s="124"/>
      <c r="GM319" s="124"/>
      <c r="GN319" s="124"/>
      <c r="GO319" s="124"/>
      <c r="GP319" s="124"/>
      <c r="GQ319" s="124"/>
      <c r="GR319" s="124"/>
      <c r="GS319" s="124"/>
      <c r="GT319" s="124"/>
      <c r="GU319" s="124"/>
      <c r="GV319" s="124"/>
      <c r="GW319" s="124"/>
      <c r="GX319" s="124"/>
      <c r="GY319" s="124"/>
      <c r="GZ319" s="124"/>
      <c r="HA319" s="124"/>
      <c r="HB319" s="124"/>
      <c r="HC319" s="124"/>
      <c r="HD319" s="124"/>
      <c r="HE319" s="124"/>
      <c r="HF319" s="124"/>
      <c r="HG319" s="124"/>
      <c r="HH319" s="124"/>
      <c r="HI319" s="124"/>
      <c r="HJ319" s="124"/>
      <c r="HK319" s="124"/>
    </row>
    <row r="320" spans="1:236" s="122" customFormat="1" hidden="1">
      <c r="A320" s="93" t="s">
        <v>2035</v>
      </c>
      <c r="B320" s="111" t="s">
        <v>573</v>
      </c>
      <c r="C320" s="123" t="s">
        <v>218</v>
      </c>
      <c r="D320" s="58">
        <v>60541.32</v>
      </c>
      <c r="E320" s="58">
        <v>126353.93</v>
      </c>
      <c r="F320" s="58">
        <v>49313.42</v>
      </c>
      <c r="G320" s="58">
        <v>61600</v>
      </c>
      <c r="H320" s="58">
        <v>63930</v>
      </c>
      <c r="I320" s="58">
        <v>66000</v>
      </c>
      <c r="J320" s="58">
        <v>68150</v>
      </c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24"/>
      <c r="CD320" s="124"/>
      <c r="CE320" s="124"/>
      <c r="CF320" s="124"/>
      <c r="CG320" s="124"/>
      <c r="CH320" s="124"/>
      <c r="CI320" s="124"/>
      <c r="CJ320" s="124"/>
      <c r="CK320" s="124"/>
      <c r="CL320" s="124"/>
      <c r="CM320" s="124"/>
      <c r="CN320" s="124"/>
      <c r="CO320" s="124"/>
      <c r="CP320" s="124"/>
      <c r="CQ320" s="124"/>
      <c r="CR320" s="124"/>
      <c r="CS320" s="124"/>
      <c r="CT320" s="124"/>
      <c r="CU320" s="124"/>
      <c r="CV320" s="124"/>
      <c r="CW320" s="124"/>
      <c r="CX320" s="124"/>
      <c r="CY320" s="124"/>
      <c r="CZ320" s="124"/>
      <c r="DA320" s="124"/>
      <c r="DB320" s="124"/>
      <c r="DC320" s="124"/>
      <c r="DD320" s="124"/>
      <c r="DE320" s="124"/>
      <c r="DF320" s="124"/>
      <c r="DG320" s="124"/>
      <c r="DH320" s="124"/>
      <c r="DI320" s="124"/>
      <c r="DJ320" s="124"/>
      <c r="DK320" s="124"/>
      <c r="DL320" s="124"/>
      <c r="DM320" s="124"/>
      <c r="DN320" s="124"/>
      <c r="DO320" s="124"/>
      <c r="DP320" s="124"/>
      <c r="DQ320" s="124"/>
      <c r="DR320" s="124"/>
      <c r="DS320" s="124"/>
      <c r="DT320" s="124"/>
      <c r="DU320" s="124"/>
      <c r="DV320" s="124"/>
      <c r="DW320" s="124"/>
      <c r="DX320" s="124"/>
      <c r="DY320" s="124"/>
      <c r="DZ320" s="124"/>
      <c r="EA320" s="124"/>
      <c r="EB320" s="124"/>
      <c r="EC320" s="124"/>
      <c r="ED320" s="124"/>
      <c r="EE320" s="124"/>
      <c r="EF320" s="124"/>
      <c r="EG320" s="124"/>
      <c r="EH320" s="124"/>
      <c r="EI320" s="124"/>
      <c r="EJ320" s="124"/>
      <c r="EK320" s="124"/>
      <c r="EL320" s="124"/>
      <c r="EM320" s="124"/>
      <c r="EN320" s="124"/>
      <c r="EO320" s="124"/>
      <c r="EP320" s="124"/>
      <c r="EQ320" s="124"/>
      <c r="ER320" s="124"/>
      <c r="ES320" s="124"/>
      <c r="ET320" s="124"/>
      <c r="EU320" s="124"/>
      <c r="EV320" s="124"/>
      <c r="EW320" s="124"/>
      <c r="EX320" s="124"/>
      <c r="EY320" s="124"/>
      <c r="EZ320" s="124"/>
      <c r="FA320" s="124"/>
      <c r="FB320" s="124"/>
      <c r="FC320" s="124"/>
      <c r="FD320" s="124"/>
      <c r="FE320" s="124"/>
      <c r="FF320" s="124"/>
      <c r="FG320" s="124"/>
      <c r="FH320" s="124"/>
      <c r="FI320" s="124"/>
      <c r="FJ320" s="124"/>
      <c r="FK320" s="124"/>
      <c r="FL320" s="124"/>
      <c r="FM320" s="124"/>
      <c r="FN320" s="124"/>
      <c r="FO320" s="124"/>
      <c r="FP320" s="124"/>
      <c r="FQ320" s="124"/>
      <c r="FR320" s="124"/>
      <c r="FS320" s="124"/>
      <c r="FT320" s="124"/>
      <c r="FU320" s="124"/>
      <c r="FV320" s="124"/>
      <c r="FW320" s="124"/>
      <c r="FX320" s="124"/>
      <c r="FY320" s="124"/>
      <c r="FZ320" s="124"/>
      <c r="GA320" s="124"/>
      <c r="GB320" s="124"/>
      <c r="GC320" s="124"/>
      <c r="GD320" s="124"/>
      <c r="GE320" s="124"/>
      <c r="GF320" s="124"/>
      <c r="GG320" s="124"/>
      <c r="GH320" s="124"/>
      <c r="GI320" s="124"/>
      <c r="GJ320" s="124"/>
      <c r="GK320" s="124"/>
      <c r="GL320" s="124"/>
      <c r="GM320" s="124"/>
      <c r="GN320" s="124"/>
      <c r="GO320" s="124"/>
      <c r="GP320" s="124"/>
      <c r="GQ320" s="124"/>
      <c r="GR320" s="124"/>
      <c r="GS320" s="124"/>
      <c r="GT320" s="124"/>
      <c r="GU320" s="124"/>
      <c r="GV320" s="124"/>
      <c r="GW320" s="124"/>
      <c r="GX320" s="124"/>
      <c r="GY320" s="124"/>
      <c r="GZ320" s="124"/>
      <c r="HA320" s="124"/>
      <c r="HB320" s="124"/>
      <c r="HC320" s="124"/>
      <c r="HD320" s="124"/>
      <c r="HE320" s="124"/>
      <c r="HF320" s="124"/>
      <c r="HG320" s="124"/>
      <c r="HH320" s="124"/>
      <c r="HI320" s="124"/>
      <c r="HJ320" s="124"/>
      <c r="HK320" s="124"/>
    </row>
    <row r="321" spans="1:219" s="122" customFormat="1" hidden="1">
      <c r="A321" s="93" t="s">
        <v>2036</v>
      </c>
      <c r="B321" s="111" t="s">
        <v>582</v>
      </c>
      <c r="C321" s="123" t="s">
        <v>581</v>
      </c>
      <c r="D321" s="58">
        <v>0</v>
      </c>
      <c r="E321" s="58">
        <v>0</v>
      </c>
      <c r="F321" s="58">
        <v>0</v>
      </c>
      <c r="G321" s="58">
        <v>0</v>
      </c>
      <c r="H321" s="58"/>
      <c r="I321" s="58"/>
      <c r="J321" s="58">
        <f t="shared" ref="J321" si="138">I321*1.0325</f>
        <v>0</v>
      </c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4"/>
      <c r="AJ321" s="124"/>
      <c r="AK321" s="124"/>
      <c r="AL321" s="124"/>
      <c r="AM321" s="124"/>
      <c r="AN321" s="124"/>
      <c r="AO321" s="124"/>
      <c r="AP321" s="124"/>
      <c r="AQ321" s="124"/>
      <c r="AR321" s="124"/>
      <c r="AS321" s="124"/>
      <c r="AT321" s="124"/>
      <c r="AU321" s="124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  <c r="BT321" s="124"/>
      <c r="BU321" s="124"/>
      <c r="BV321" s="124"/>
      <c r="BW321" s="124"/>
      <c r="BX321" s="124"/>
      <c r="BY321" s="124"/>
      <c r="BZ321" s="124"/>
      <c r="CA321" s="124"/>
      <c r="CB321" s="124"/>
      <c r="CC321" s="124"/>
      <c r="CD321" s="124"/>
      <c r="CE321" s="124"/>
      <c r="CF321" s="124"/>
      <c r="CG321" s="124"/>
      <c r="CH321" s="124"/>
      <c r="CI321" s="124"/>
      <c r="CJ321" s="124"/>
      <c r="CK321" s="124"/>
      <c r="CL321" s="124"/>
      <c r="CM321" s="124"/>
      <c r="CN321" s="124"/>
      <c r="CO321" s="124"/>
      <c r="CP321" s="124"/>
      <c r="CQ321" s="124"/>
      <c r="CR321" s="124"/>
      <c r="CS321" s="124"/>
      <c r="CT321" s="124"/>
      <c r="CU321" s="124"/>
      <c r="CV321" s="124"/>
      <c r="CW321" s="124"/>
      <c r="CX321" s="124"/>
      <c r="CY321" s="124"/>
      <c r="CZ321" s="124"/>
      <c r="DA321" s="124"/>
      <c r="DB321" s="124"/>
      <c r="DC321" s="124"/>
      <c r="DD321" s="124"/>
      <c r="DE321" s="124"/>
      <c r="DF321" s="124"/>
      <c r="DG321" s="124"/>
      <c r="DH321" s="124"/>
      <c r="DI321" s="124"/>
      <c r="DJ321" s="124"/>
      <c r="DK321" s="124"/>
      <c r="DL321" s="124"/>
      <c r="DM321" s="124"/>
      <c r="DN321" s="124"/>
      <c r="DO321" s="124"/>
      <c r="DP321" s="124"/>
      <c r="DQ321" s="124"/>
      <c r="DR321" s="124"/>
      <c r="DS321" s="124"/>
      <c r="DT321" s="124"/>
      <c r="DU321" s="124"/>
      <c r="DV321" s="124"/>
      <c r="DW321" s="124"/>
      <c r="DX321" s="124"/>
      <c r="DY321" s="124"/>
      <c r="DZ321" s="124"/>
      <c r="EA321" s="124"/>
      <c r="EB321" s="124"/>
      <c r="EC321" s="124"/>
      <c r="ED321" s="124"/>
      <c r="EE321" s="124"/>
      <c r="EF321" s="124"/>
      <c r="EG321" s="124"/>
      <c r="EH321" s="124"/>
      <c r="EI321" s="124"/>
      <c r="EJ321" s="124"/>
      <c r="EK321" s="124"/>
      <c r="EL321" s="124"/>
      <c r="EM321" s="124"/>
      <c r="EN321" s="124"/>
      <c r="EO321" s="124"/>
      <c r="EP321" s="124"/>
      <c r="EQ321" s="124"/>
      <c r="ER321" s="124"/>
      <c r="ES321" s="124"/>
      <c r="ET321" s="124"/>
      <c r="EU321" s="124"/>
      <c r="EV321" s="124"/>
      <c r="EW321" s="124"/>
      <c r="EX321" s="124"/>
      <c r="EY321" s="124"/>
      <c r="EZ321" s="124"/>
      <c r="FA321" s="124"/>
      <c r="FB321" s="124"/>
      <c r="FC321" s="124"/>
      <c r="FD321" s="124"/>
      <c r="FE321" s="124"/>
      <c r="FF321" s="124"/>
      <c r="FG321" s="124"/>
      <c r="FH321" s="124"/>
      <c r="FI321" s="124"/>
      <c r="FJ321" s="124"/>
      <c r="FK321" s="124"/>
      <c r="FL321" s="124"/>
      <c r="FM321" s="124"/>
      <c r="FN321" s="124"/>
      <c r="FO321" s="124"/>
      <c r="FP321" s="124"/>
      <c r="FQ321" s="124"/>
      <c r="FR321" s="124"/>
      <c r="FS321" s="124"/>
      <c r="FT321" s="124"/>
      <c r="FU321" s="124"/>
      <c r="FV321" s="124"/>
      <c r="FW321" s="124"/>
      <c r="FX321" s="124"/>
      <c r="FY321" s="124"/>
      <c r="FZ321" s="124"/>
      <c r="GA321" s="124"/>
      <c r="GB321" s="124"/>
      <c r="GC321" s="124"/>
      <c r="GD321" s="124"/>
      <c r="GE321" s="124"/>
      <c r="GF321" s="124"/>
      <c r="GG321" s="124"/>
      <c r="GH321" s="124"/>
      <c r="GI321" s="124"/>
      <c r="GJ321" s="124"/>
      <c r="GK321" s="124"/>
      <c r="GL321" s="124"/>
      <c r="GM321" s="124"/>
      <c r="GN321" s="124"/>
      <c r="GO321" s="124"/>
      <c r="GP321" s="124"/>
      <c r="GQ321" s="124"/>
      <c r="GR321" s="124"/>
      <c r="GS321" s="124"/>
      <c r="GT321" s="124"/>
      <c r="GU321" s="124"/>
      <c r="GV321" s="124"/>
      <c r="GW321" s="124"/>
      <c r="GX321" s="124"/>
      <c r="GY321" s="124"/>
      <c r="GZ321" s="124"/>
      <c r="HA321" s="124"/>
      <c r="HB321" s="124"/>
      <c r="HC321" s="124"/>
      <c r="HD321" s="124"/>
      <c r="HE321" s="124"/>
      <c r="HF321" s="124"/>
      <c r="HG321" s="124"/>
      <c r="HH321" s="124"/>
      <c r="HI321" s="124"/>
      <c r="HJ321" s="124"/>
      <c r="HK321" s="124"/>
    </row>
    <row r="322" spans="1:219" s="122" customFormat="1" hidden="1">
      <c r="A322" s="93" t="s">
        <v>2037</v>
      </c>
      <c r="B322" s="93" t="s">
        <v>596</v>
      </c>
      <c r="C322" s="94" t="s">
        <v>224</v>
      </c>
      <c r="D322" s="58">
        <v>524044.91</v>
      </c>
      <c r="E322" s="58">
        <v>426638.15</v>
      </c>
      <c r="F322" s="58">
        <v>142368.04</v>
      </c>
      <c r="G322" s="58">
        <v>75100</v>
      </c>
      <c r="H322" s="58">
        <v>77940</v>
      </c>
      <c r="I322" s="58">
        <v>80470</v>
      </c>
      <c r="J322" s="58">
        <v>83090</v>
      </c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124"/>
      <c r="BJ322" s="124"/>
      <c r="BK322" s="124"/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124"/>
      <c r="CH322" s="124"/>
      <c r="CI322" s="124"/>
      <c r="CJ322" s="124"/>
      <c r="CK322" s="124"/>
      <c r="CL322" s="124"/>
      <c r="CM322" s="124"/>
      <c r="CN322" s="124"/>
      <c r="CO322" s="124"/>
      <c r="CP322" s="124"/>
      <c r="CQ322" s="124"/>
      <c r="CR322" s="124"/>
      <c r="CS322" s="124"/>
      <c r="CT322" s="124"/>
      <c r="CU322" s="124"/>
      <c r="CV322" s="124"/>
      <c r="CW322" s="124"/>
      <c r="CX322" s="124"/>
      <c r="CY322" s="124"/>
      <c r="CZ322" s="124"/>
      <c r="DA322" s="124"/>
      <c r="DB322" s="124"/>
      <c r="DC322" s="124"/>
      <c r="DD322" s="124"/>
      <c r="DE322" s="124"/>
      <c r="DF322" s="124"/>
      <c r="DG322" s="124"/>
      <c r="DH322" s="124"/>
      <c r="DI322" s="124"/>
      <c r="DJ322" s="124"/>
      <c r="DK322" s="124"/>
      <c r="DL322" s="124"/>
      <c r="DM322" s="124"/>
      <c r="DN322" s="124"/>
      <c r="DO322" s="124"/>
      <c r="DP322" s="124"/>
      <c r="DQ322" s="124"/>
      <c r="DR322" s="124"/>
      <c r="DS322" s="124"/>
      <c r="DT322" s="124"/>
      <c r="DU322" s="124"/>
      <c r="DV322" s="124"/>
      <c r="DW322" s="124"/>
      <c r="DX322" s="124"/>
      <c r="DY322" s="124"/>
      <c r="DZ322" s="124"/>
      <c r="EA322" s="124"/>
      <c r="EB322" s="124"/>
      <c r="EC322" s="124"/>
      <c r="ED322" s="124"/>
      <c r="EE322" s="124"/>
      <c r="EF322" s="124"/>
      <c r="EG322" s="124"/>
      <c r="EH322" s="124"/>
      <c r="EI322" s="124"/>
      <c r="EJ322" s="124"/>
      <c r="EK322" s="124"/>
      <c r="EL322" s="124"/>
      <c r="EM322" s="124"/>
      <c r="EN322" s="124"/>
      <c r="EO322" s="124"/>
      <c r="EP322" s="124"/>
      <c r="EQ322" s="124"/>
      <c r="ER322" s="124"/>
      <c r="ES322" s="124"/>
      <c r="ET322" s="124"/>
      <c r="EU322" s="124"/>
      <c r="EV322" s="124"/>
      <c r="EW322" s="124"/>
      <c r="EX322" s="124"/>
      <c r="EY322" s="124"/>
      <c r="EZ322" s="124"/>
      <c r="FA322" s="124"/>
      <c r="FB322" s="124"/>
      <c r="FC322" s="124"/>
      <c r="FD322" s="124"/>
      <c r="FE322" s="124"/>
      <c r="FF322" s="124"/>
      <c r="FG322" s="124"/>
      <c r="FH322" s="124"/>
      <c r="FI322" s="124"/>
      <c r="FJ322" s="124"/>
      <c r="FK322" s="124"/>
      <c r="FL322" s="124"/>
      <c r="FM322" s="124"/>
      <c r="FN322" s="124"/>
      <c r="FO322" s="124"/>
      <c r="FP322" s="124"/>
      <c r="FQ322" s="124"/>
      <c r="FR322" s="124"/>
      <c r="FS322" s="124"/>
      <c r="FT322" s="124"/>
      <c r="FU322" s="124"/>
      <c r="FV322" s="124"/>
      <c r="FW322" s="124"/>
      <c r="FX322" s="124"/>
      <c r="FY322" s="124"/>
      <c r="FZ322" s="124"/>
      <c r="GA322" s="124"/>
      <c r="GB322" s="124"/>
      <c r="GC322" s="124"/>
      <c r="GD322" s="124"/>
      <c r="GE322" s="124"/>
      <c r="GF322" s="124"/>
      <c r="GG322" s="124"/>
      <c r="GH322" s="124"/>
      <c r="GI322" s="124"/>
      <c r="GJ322" s="124"/>
      <c r="GK322" s="124"/>
      <c r="GL322" s="124"/>
      <c r="GM322" s="124"/>
      <c r="GN322" s="124"/>
      <c r="GO322" s="124"/>
      <c r="GP322" s="124"/>
      <c r="GQ322" s="124"/>
      <c r="GR322" s="124"/>
      <c r="GS322" s="124"/>
      <c r="GT322" s="124"/>
      <c r="GU322" s="124"/>
      <c r="GV322" s="124"/>
      <c r="GW322" s="124"/>
      <c r="GX322" s="124"/>
      <c r="GY322" s="124"/>
      <c r="GZ322" s="124"/>
      <c r="HA322" s="124"/>
      <c r="HB322" s="124"/>
      <c r="HC322" s="124"/>
      <c r="HD322" s="124"/>
      <c r="HE322" s="124"/>
      <c r="HF322" s="124"/>
      <c r="HG322" s="124"/>
      <c r="HH322" s="124"/>
      <c r="HI322" s="124"/>
      <c r="HJ322" s="124"/>
      <c r="HK322" s="124"/>
    </row>
    <row r="323" spans="1:219" hidden="1">
      <c r="A323" s="93" t="s">
        <v>2038</v>
      </c>
      <c r="B323" s="93" t="s">
        <v>1563</v>
      </c>
      <c r="C323" s="94" t="s">
        <v>1564</v>
      </c>
      <c r="D323" s="58">
        <v>29058.05</v>
      </c>
      <c r="E323" s="58">
        <v>28206.6</v>
      </c>
      <c r="F323" s="58">
        <v>12605.22</v>
      </c>
      <c r="G323" s="58">
        <v>9500</v>
      </c>
      <c r="H323" s="58"/>
      <c r="I323" s="58"/>
      <c r="J323" s="58"/>
    </row>
    <row r="324" spans="1:219" hidden="1">
      <c r="A324" s="93" t="s">
        <v>2039</v>
      </c>
      <c r="B324" s="93" t="s">
        <v>684</v>
      </c>
      <c r="C324" s="94" t="s">
        <v>683</v>
      </c>
      <c r="D324" s="58">
        <v>9280.27</v>
      </c>
      <c r="E324" s="58">
        <v>11451.8</v>
      </c>
      <c r="F324" s="58">
        <v>6574.99</v>
      </c>
      <c r="G324" s="58">
        <v>5000</v>
      </c>
      <c r="H324" s="58"/>
      <c r="I324" s="58"/>
      <c r="J324" s="58"/>
    </row>
    <row r="325" spans="1:219" hidden="1">
      <c r="A325" s="93" t="s">
        <v>2040</v>
      </c>
      <c r="B325" s="93" t="s">
        <v>1560</v>
      </c>
      <c r="C325" s="94" t="s">
        <v>1561</v>
      </c>
      <c r="D325" s="58">
        <v>43164.68</v>
      </c>
      <c r="E325" s="58">
        <v>7.65</v>
      </c>
      <c r="F325" s="58"/>
      <c r="G325" s="58"/>
      <c r="H325" s="58"/>
      <c r="I325" s="58"/>
      <c r="J325" s="58"/>
    </row>
    <row r="326" spans="1:219" hidden="1">
      <c r="A326" s="93" t="s">
        <v>2041</v>
      </c>
      <c r="B326" s="93" t="s">
        <v>2042</v>
      </c>
      <c r="C326" s="94" t="s">
        <v>564</v>
      </c>
      <c r="D326" s="58">
        <v>675.88</v>
      </c>
      <c r="E326" s="58">
        <v>0</v>
      </c>
      <c r="F326" s="58"/>
      <c r="G326" s="58"/>
      <c r="H326" s="58"/>
      <c r="I326" s="58"/>
      <c r="J326" s="58"/>
    </row>
    <row r="327" spans="1:219" hidden="1">
      <c r="A327" s="93" t="s">
        <v>2043</v>
      </c>
      <c r="B327" s="93" t="s">
        <v>2044</v>
      </c>
      <c r="C327" s="94" t="s">
        <v>567</v>
      </c>
      <c r="D327" s="58">
        <v>157.97999999999999</v>
      </c>
      <c r="E327" s="58">
        <v>145.79</v>
      </c>
      <c r="F327" s="58">
        <v>35.799999999999997</v>
      </c>
      <c r="G327" s="58">
        <v>65</v>
      </c>
      <c r="H327" s="58"/>
      <c r="I327" s="58"/>
      <c r="J327" s="58"/>
    </row>
    <row r="328" spans="1:219" hidden="1">
      <c r="A328" s="93" t="s">
        <v>2045</v>
      </c>
      <c r="B328" s="93" t="s">
        <v>1555</v>
      </c>
      <c r="C328" s="94" t="s">
        <v>575</v>
      </c>
      <c r="D328" s="58">
        <v>66.62</v>
      </c>
      <c r="E328" s="58">
        <v>65.52</v>
      </c>
      <c r="F328" s="58">
        <v>81.13</v>
      </c>
      <c r="G328" s="58">
        <v>75</v>
      </c>
      <c r="H328" s="58"/>
      <c r="I328" s="58"/>
      <c r="J328" s="58"/>
    </row>
    <row r="329" spans="1:219" hidden="1">
      <c r="A329" s="93" t="s">
        <v>2046</v>
      </c>
      <c r="B329" s="93" t="s">
        <v>2047</v>
      </c>
      <c r="C329" s="94" t="s">
        <v>624</v>
      </c>
      <c r="D329" s="58">
        <v>4385.33</v>
      </c>
      <c r="E329" s="58">
        <v>0</v>
      </c>
      <c r="F329" s="58"/>
      <c r="G329" s="58"/>
      <c r="H329" s="58"/>
      <c r="I329" s="58"/>
      <c r="J329" s="58"/>
    </row>
    <row r="330" spans="1:219" hidden="1">
      <c r="A330" s="93" t="s">
        <v>2048</v>
      </c>
      <c r="B330" s="93" t="s">
        <v>634</v>
      </c>
      <c r="C330" s="94" t="s">
        <v>633</v>
      </c>
      <c r="D330" s="58">
        <v>376.49</v>
      </c>
      <c r="E330" s="58">
        <v>0</v>
      </c>
      <c r="F330" s="58"/>
      <c r="G330" s="58"/>
      <c r="H330" s="58"/>
      <c r="I330" s="58"/>
      <c r="J330" s="58"/>
    </row>
    <row r="331" spans="1:219" hidden="1">
      <c r="A331" s="93" t="s">
        <v>2049</v>
      </c>
      <c r="B331" s="93" t="s">
        <v>2050</v>
      </c>
      <c r="C331" s="94" t="s">
        <v>642</v>
      </c>
      <c r="D331" s="58">
        <v>370.53</v>
      </c>
      <c r="E331" s="58">
        <v>262.74</v>
      </c>
      <c r="F331" s="58">
        <v>64.510000000000005</v>
      </c>
      <c r="G331" s="58">
        <v>110</v>
      </c>
      <c r="H331" s="58"/>
      <c r="I331" s="58"/>
      <c r="J331" s="58"/>
    </row>
    <row r="332" spans="1:219" hidden="1">
      <c r="A332" s="93" t="s">
        <v>2051</v>
      </c>
      <c r="B332" s="93" t="s">
        <v>2052</v>
      </c>
      <c r="C332" s="94" t="s">
        <v>651</v>
      </c>
      <c r="D332" s="58">
        <v>14506.63</v>
      </c>
      <c r="E332" s="58">
        <v>1021.45</v>
      </c>
      <c r="F332" s="58"/>
      <c r="G332" s="58"/>
      <c r="H332" s="58"/>
      <c r="I332" s="58"/>
      <c r="J332" s="58"/>
    </row>
    <row r="333" spans="1:219" s="122" customFormat="1" hidden="1">
      <c r="A333" s="93" t="s">
        <v>2053</v>
      </c>
      <c r="B333" s="93" t="s">
        <v>2054</v>
      </c>
      <c r="C333" s="94" t="s">
        <v>221</v>
      </c>
      <c r="D333" s="58">
        <v>31207.72</v>
      </c>
      <c r="E333" s="58">
        <v>31803.21</v>
      </c>
      <c r="F333" s="58">
        <v>11176.79</v>
      </c>
      <c r="G333" s="58">
        <v>19050</v>
      </c>
      <c r="H333" s="58">
        <v>19770</v>
      </c>
      <c r="I333" s="58">
        <v>20400</v>
      </c>
      <c r="J333" s="58">
        <v>21080</v>
      </c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24"/>
      <c r="BN333" s="124"/>
      <c r="BO333" s="124"/>
      <c r="BP333" s="124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24"/>
      <c r="CD333" s="124"/>
      <c r="CE333" s="124"/>
      <c r="CF333" s="124"/>
      <c r="CG333" s="124"/>
      <c r="CH333" s="124"/>
      <c r="CI333" s="124"/>
      <c r="CJ333" s="124"/>
      <c r="CK333" s="124"/>
      <c r="CL333" s="124"/>
      <c r="CM333" s="124"/>
      <c r="CN333" s="124"/>
      <c r="CO333" s="124"/>
      <c r="CP333" s="124"/>
      <c r="CQ333" s="124"/>
      <c r="CR333" s="124"/>
      <c r="CS333" s="124"/>
      <c r="CT333" s="124"/>
      <c r="CU333" s="124"/>
      <c r="CV333" s="124"/>
      <c r="CW333" s="124"/>
      <c r="CX333" s="124"/>
      <c r="CY333" s="124"/>
      <c r="CZ333" s="124"/>
      <c r="DA333" s="124"/>
      <c r="DB333" s="124"/>
      <c r="DC333" s="124"/>
      <c r="DD333" s="124"/>
      <c r="DE333" s="124"/>
      <c r="DF333" s="124"/>
      <c r="DG333" s="124"/>
      <c r="DH333" s="124"/>
      <c r="DI333" s="124"/>
      <c r="DJ333" s="124"/>
      <c r="DK333" s="124"/>
      <c r="DL333" s="124"/>
      <c r="DM333" s="124"/>
      <c r="DN333" s="124"/>
      <c r="DO333" s="124"/>
      <c r="DP333" s="124"/>
      <c r="DQ333" s="124"/>
      <c r="DR333" s="124"/>
      <c r="DS333" s="124"/>
      <c r="DT333" s="124"/>
      <c r="DU333" s="124"/>
      <c r="DV333" s="124"/>
      <c r="DW333" s="124"/>
      <c r="DX333" s="124"/>
      <c r="DY333" s="124"/>
      <c r="DZ333" s="124"/>
      <c r="EA333" s="124"/>
      <c r="EB333" s="124"/>
      <c r="EC333" s="124"/>
      <c r="ED333" s="124"/>
      <c r="EE333" s="124"/>
      <c r="EF333" s="124"/>
      <c r="EG333" s="124"/>
      <c r="EH333" s="124"/>
      <c r="EI333" s="124"/>
      <c r="EJ333" s="124"/>
      <c r="EK333" s="124"/>
      <c r="EL333" s="124"/>
      <c r="EM333" s="124"/>
      <c r="EN333" s="124"/>
      <c r="EO333" s="124"/>
      <c r="EP333" s="124"/>
      <c r="EQ333" s="124"/>
      <c r="ER333" s="124"/>
      <c r="ES333" s="124"/>
      <c r="ET333" s="124"/>
      <c r="EU333" s="124"/>
      <c r="EV333" s="124"/>
      <c r="EW333" s="124"/>
      <c r="EX333" s="124"/>
      <c r="EY333" s="124"/>
      <c r="EZ333" s="124"/>
      <c r="FA333" s="124"/>
      <c r="FB333" s="124"/>
      <c r="FC333" s="124"/>
      <c r="FD333" s="124"/>
      <c r="FE333" s="124"/>
      <c r="FF333" s="124"/>
      <c r="FG333" s="124"/>
      <c r="FH333" s="124"/>
      <c r="FI333" s="124"/>
      <c r="FJ333" s="124"/>
      <c r="FK333" s="124"/>
      <c r="FL333" s="124"/>
      <c r="FM333" s="124"/>
      <c r="FN333" s="124"/>
      <c r="FO333" s="124"/>
      <c r="FP333" s="124"/>
      <c r="FQ333" s="124"/>
      <c r="FR333" s="124"/>
      <c r="FS333" s="124"/>
      <c r="FT333" s="124"/>
      <c r="FU333" s="124"/>
      <c r="FV333" s="124"/>
      <c r="FW333" s="124"/>
      <c r="FX333" s="124"/>
      <c r="FY333" s="124"/>
      <c r="FZ333" s="124"/>
      <c r="GA333" s="124"/>
      <c r="GB333" s="124"/>
      <c r="GC333" s="124"/>
      <c r="GD333" s="124"/>
      <c r="GE333" s="124"/>
      <c r="GF333" s="124"/>
      <c r="GG333" s="124"/>
      <c r="GH333" s="124"/>
      <c r="GI333" s="124"/>
      <c r="GJ333" s="124"/>
      <c r="GK333" s="124"/>
      <c r="GL333" s="124"/>
      <c r="GM333" s="124"/>
      <c r="GN333" s="124"/>
      <c r="GO333" s="124"/>
      <c r="GP333" s="124"/>
      <c r="GQ333" s="124"/>
      <c r="GR333" s="124"/>
      <c r="GS333" s="124"/>
      <c r="GT333" s="124"/>
      <c r="GU333" s="124"/>
      <c r="GV333" s="124"/>
      <c r="GW333" s="124"/>
      <c r="GX333" s="124"/>
      <c r="GY333" s="124"/>
      <c r="GZ333" s="124"/>
      <c r="HA333" s="124"/>
      <c r="HB333" s="124"/>
      <c r="HC333" s="124"/>
      <c r="HD333" s="124"/>
      <c r="HE333" s="124"/>
      <c r="HF333" s="124"/>
      <c r="HG333" s="124"/>
      <c r="HH333" s="124"/>
      <c r="HI333" s="124"/>
      <c r="HJ333" s="124"/>
      <c r="HK333" s="124"/>
    </row>
    <row r="334" spans="1:219" hidden="1">
      <c r="A334" s="93" t="s">
        <v>2055</v>
      </c>
      <c r="B334" s="93" t="s">
        <v>2056</v>
      </c>
      <c r="C334" s="94" t="s">
        <v>1556</v>
      </c>
      <c r="D334" s="58">
        <v>9344.1</v>
      </c>
      <c r="E334" s="58">
        <v>4138.41</v>
      </c>
      <c r="F334" s="58"/>
      <c r="G334" s="58"/>
      <c r="H334" s="58"/>
      <c r="I334" s="58"/>
      <c r="J334" s="58"/>
    </row>
    <row r="335" spans="1:219" hidden="1">
      <c r="A335" s="93" t="s">
        <v>2057</v>
      </c>
      <c r="B335" s="93" t="s">
        <v>2058</v>
      </c>
      <c r="C335" s="94" t="s">
        <v>1558</v>
      </c>
      <c r="D335" s="58">
        <v>636.19000000000005</v>
      </c>
      <c r="E335" s="58">
        <v>491.97</v>
      </c>
      <c r="F335" s="58">
        <v>77.28</v>
      </c>
      <c r="G335" s="58">
        <v>300</v>
      </c>
      <c r="H335" s="58"/>
      <c r="I335" s="58"/>
      <c r="J335" s="58"/>
    </row>
    <row r="336" spans="1:219" hidden="1">
      <c r="A336" s="93" t="s">
        <v>2059</v>
      </c>
      <c r="B336" s="93" t="s">
        <v>2060</v>
      </c>
      <c r="C336" s="94" t="s">
        <v>1559</v>
      </c>
      <c r="D336" s="58">
        <v>2545.2399999999998</v>
      </c>
      <c r="E336" s="58">
        <v>0</v>
      </c>
      <c r="F336" s="58"/>
      <c r="G336" s="58"/>
      <c r="H336" s="58"/>
      <c r="I336" s="58"/>
      <c r="J336" s="58"/>
    </row>
    <row r="337" spans="1:236" hidden="1">
      <c r="A337" s="93" t="s">
        <v>2061</v>
      </c>
      <c r="B337" s="93" t="s">
        <v>2062</v>
      </c>
      <c r="C337" s="94" t="s">
        <v>1562</v>
      </c>
      <c r="D337" s="58">
        <v>7406.62</v>
      </c>
      <c r="E337" s="58">
        <v>0</v>
      </c>
      <c r="F337" s="58"/>
      <c r="G337" s="58"/>
      <c r="H337" s="58"/>
      <c r="I337" s="58"/>
      <c r="J337" s="58"/>
    </row>
    <row r="338" spans="1:236" hidden="1">
      <c r="A338" s="93" t="s">
        <v>2063</v>
      </c>
      <c r="B338" s="93" t="s">
        <v>1565</v>
      </c>
      <c r="C338" s="94" t="s">
        <v>1566</v>
      </c>
      <c r="D338" s="58">
        <v>32.94</v>
      </c>
      <c r="E338" s="58">
        <v>19.96</v>
      </c>
      <c r="F338" s="58"/>
      <c r="G338" s="58"/>
      <c r="H338" s="58"/>
      <c r="I338" s="58"/>
      <c r="J338" s="58"/>
    </row>
    <row r="339" spans="1:236" hidden="1">
      <c r="A339" s="93" t="s">
        <v>2064</v>
      </c>
      <c r="B339" s="93" t="s">
        <v>2065</v>
      </c>
      <c r="C339" s="94" t="s">
        <v>1567</v>
      </c>
      <c r="D339" s="58">
        <v>12474.99</v>
      </c>
      <c r="E339" s="58">
        <v>11135.11</v>
      </c>
      <c r="F339" s="58">
        <v>2636.91</v>
      </c>
      <c r="G339" s="58"/>
      <c r="H339" s="58"/>
      <c r="I339" s="58"/>
      <c r="J339" s="58"/>
    </row>
    <row r="340" spans="1:236" hidden="1">
      <c r="A340" s="93" t="s">
        <v>2066</v>
      </c>
      <c r="B340" s="93" t="s">
        <v>2067</v>
      </c>
      <c r="C340" s="94" t="s">
        <v>1569</v>
      </c>
      <c r="D340" s="58">
        <v>484.34</v>
      </c>
      <c r="E340" s="58">
        <v>0</v>
      </c>
      <c r="F340" s="58"/>
      <c r="G340" s="58"/>
      <c r="H340" s="58"/>
      <c r="I340" s="58"/>
      <c r="J340" s="58"/>
    </row>
    <row r="341" spans="1:236" s="151" customFormat="1" ht="14.25" hidden="1" customHeight="1">
      <c r="A341" s="93" t="s">
        <v>2068</v>
      </c>
      <c r="B341" s="93" t="s">
        <v>582</v>
      </c>
      <c r="C341" s="94" t="s">
        <v>581</v>
      </c>
      <c r="D341" s="158">
        <v>25964.45</v>
      </c>
      <c r="E341" s="158">
        <v>24870.84</v>
      </c>
      <c r="F341" s="158">
        <v>8233.57</v>
      </c>
      <c r="G341" s="158">
        <v>7300</v>
      </c>
      <c r="H341" s="158"/>
      <c r="I341" s="158"/>
      <c r="J341" s="158"/>
      <c r="HL341" s="152"/>
      <c r="HM341" s="152"/>
      <c r="HN341" s="152"/>
      <c r="HO341" s="152"/>
      <c r="HP341" s="152"/>
      <c r="HQ341" s="152"/>
      <c r="HR341" s="152"/>
      <c r="HS341" s="152"/>
      <c r="HT341" s="152"/>
      <c r="HU341" s="152"/>
      <c r="HV341" s="152"/>
      <c r="HW341" s="152"/>
      <c r="HX341" s="152"/>
      <c r="HY341" s="152"/>
      <c r="HZ341" s="152"/>
      <c r="IA341" s="152"/>
      <c r="IB341" s="152"/>
    </row>
    <row r="342" spans="1:236" s="151" customFormat="1" ht="14.25" hidden="1" customHeight="1">
      <c r="A342" s="93" t="s">
        <v>2069</v>
      </c>
      <c r="B342" s="93" t="s">
        <v>2070</v>
      </c>
      <c r="C342" s="94" t="s">
        <v>601</v>
      </c>
      <c r="D342" s="158">
        <v>366.35</v>
      </c>
      <c r="E342" s="158">
        <v>398.37</v>
      </c>
      <c r="F342" s="158">
        <v>96.5</v>
      </c>
      <c r="G342" s="158">
        <v>160</v>
      </c>
      <c r="H342" s="158"/>
      <c r="I342" s="158"/>
      <c r="J342" s="158"/>
      <c r="HL342" s="152"/>
      <c r="HM342" s="152"/>
      <c r="HN342" s="152"/>
      <c r="HO342" s="152"/>
      <c r="HP342" s="152"/>
      <c r="HQ342" s="152"/>
      <c r="HR342" s="152"/>
      <c r="HS342" s="152"/>
      <c r="HT342" s="152"/>
      <c r="HU342" s="152"/>
      <c r="HV342" s="152"/>
      <c r="HW342" s="152"/>
      <c r="HX342" s="152"/>
      <c r="HY342" s="152"/>
      <c r="HZ342" s="152"/>
      <c r="IA342" s="152"/>
      <c r="IB342" s="152"/>
    </row>
    <row r="343" spans="1:236" s="151" customFormat="1" ht="14.25" hidden="1" customHeight="1">
      <c r="A343" s="93" t="s">
        <v>2071</v>
      </c>
      <c r="B343" s="93" t="s">
        <v>2072</v>
      </c>
      <c r="C343" s="94" t="s">
        <v>1568</v>
      </c>
      <c r="D343" s="158">
        <v>4867.72</v>
      </c>
      <c r="E343" s="158">
        <v>10020.69</v>
      </c>
      <c r="F343" s="158">
        <v>4047.66</v>
      </c>
      <c r="G343" s="58">
        <v>3760</v>
      </c>
      <c r="H343" s="58"/>
      <c r="I343" s="58"/>
      <c r="J343" s="58"/>
      <c r="HL343" s="152"/>
      <c r="HM343" s="152"/>
      <c r="HN343" s="152"/>
      <c r="HO343" s="152"/>
      <c r="HP343" s="152"/>
      <c r="HQ343" s="152"/>
      <c r="HR343" s="152"/>
      <c r="HS343" s="152"/>
      <c r="HT343" s="152"/>
      <c r="HU343" s="152"/>
      <c r="HV343" s="152"/>
      <c r="HW343" s="152"/>
      <c r="HX343" s="152"/>
      <c r="HY343" s="152"/>
      <c r="HZ343" s="152"/>
      <c r="IA343" s="152"/>
      <c r="IB343" s="152"/>
    </row>
    <row r="344" spans="1:236" s="151" customFormat="1" ht="14.25" hidden="1" customHeight="1">
      <c r="A344" s="93" t="s">
        <v>2073</v>
      </c>
      <c r="B344" s="93" t="s">
        <v>1570</v>
      </c>
      <c r="C344" s="94" t="s">
        <v>1571</v>
      </c>
      <c r="D344" s="158">
        <v>771.35</v>
      </c>
      <c r="E344" s="158">
        <v>1622.61</v>
      </c>
      <c r="F344" s="158">
        <v>803.91</v>
      </c>
      <c r="G344" s="158">
        <v>1240</v>
      </c>
      <c r="H344" s="158"/>
      <c r="I344" s="158"/>
      <c r="J344" s="158"/>
      <c r="HL344" s="152"/>
      <c r="HM344" s="152"/>
      <c r="HN344" s="152"/>
      <c r="HO344" s="152"/>
      <c r="HP344" s="152"/>
      <c r="HQ344" s="152"/>
      <c r="HR344" s="152"/>
      <c r="HS344" s="152"/>
      <c r="HT344" s="152"/>
      <c r="HU344" s="152"/>
      <c r="HV344" s="152"/>
      <c r="HW344" s="152"/>
      <c r="HX344" s="152"/>
      <c r="HY344" s="152"/>
      <c r="HZ344" s="152"/>
      <c r="IA344" s="152"/>
      <c r="IB344" s="152"/>
    </row>
    <row r="345" spans="1:236" s="151" customFormat="1" ht="14.25" hidden="1" customHeight="1">
      <c r="A345" s="93" t="s">
        <v>2074</v>
      </c>
      <c r="B345" s="93" t="s">
        <v>2075</v>
      </c>
      <c r="C345" s="94" t="s">
        <v>1557</v>
      </c>
      <c r="D345" s="158">
        <v>2761.01</v>
      </c>
      <c r="E345" s="158">
        <v>0</v>
      </c>
      <c r="F345" s="158"/>
      <c r="G345" s="158"/>
      <c r="H345" s="158"/>
      <c r="I345" s="158"/>
      <c r="J345" s="158"/>
      <c r="HL345" s="152"/>
      <c r="HM345" s="152"/>
      <c r="HN345" s="152"/>
      <c r="HO345" s="152"/>
      <c r="HP345" s="152"/>
      <c r="HQ345" s="152"/>
      <c r="HR345" s="152"/>
      <c r="HS345" s="152"/>
      <c r="HT345" s="152"/>
      <c r="HU345" s="152"/>
      <c r="HV345" s="152"/>
      <c r="HW345" s="152"/>
      <c r="HX345" s="152"/>
      <c r="HY345" s="152"/>
      <c r="HZ345" s="152"/>
      <c r="IA345" s="152"/>
      <c r="IB345" s="152"/>
    </row>
    <row r="346" spans="1:236" s="151" customFormat="1" ht="14.25" hidden="1" customHeight="1">
      <c r="A346" s="93" t="s">
        <v>2076</v>
      </c>
      <c r="B346" s="93" t="s">
        <v>3384</v>
      </c>
      <c r="C346" s="94" t="s">
        <v>1362</v>
      </c>
      <c r="D346" s="158"/>
      <c r="E346" s="158"/>
      <c r="F346" s="158">
        <v>881.05</v>
      </c>
      <c r="G346" s="158">
        <v>3800</v>
      </c>
      <c r="H346" s="158"/>
      <c r="I346" s="158"/>
      <c r="J346" s="158"/>
      <c r="HL346" s="152"/>
      <c r="HM346" s="152"/>
      <c r="HN346" s="152"/>
      <c r="HO346" s="152"/>
      <c r="HP346" s="152"/>
      <c r="HQ346" s="152"/>
      <c r="HR346" s="152"/>
      <c r="HS346" s="152"/>
      <c r="HT346" s="152"/>
      <c r="HU346" s="152"/>
      <c r="HV346" s="152"/>
      <c r="HW346" s="152"/>
      <c r="HX346" s="152"/>
      <c r="HY346" s="152"/>
      <c r="HZ346" s="152"/>
      <c r="IA346" s="152"/>
      <c r="IB346" s="152"/>
    </row>
    <row r="347" spans="1:236" s="151" customFormat="1" ht="14.25" hidden="1" customHeight="1">
      <c r="A347" s="93"/>
      <c r="B347" s="93" t="s">
        <v>2077</v>
      </c>
      <c r="C347" s="94" t="s">
        <v>1352</v>
      </c>
      <c r="D347" s="158">
        <v>45.28</v>
      </c>
      <c r="E347" s="158">
        <v>0</v>
      </c>
      <c r="F347" s="158"/>
      <c r="G347" s="158"/>
      <c r="H347" s="158"/>
      <c r="I347" s="158"/>
      <c r="J347" s="158"/>
      <c r="HL347" s="152"/>
      <c r="HM347" s="152"/>
      <c r="HN347" s="152"/>
      <c r="HO347" s="152"/>
      <c r="HP347" s="152"/>
      <c r="HQ347" s="152"/>
      <c r="HR347" s="152"/>
      <c r="HS347" s="152"/>
      <c r="HT347" s="152"/>
      <c r="HU347" s="152"/>
      <c r="HV347" s="152"/>
      <c r="HW347" s="152"/>
      <c r="HX347" s="152"/>
      <c r="HY347" s="152"/>
      <c r="HZ347" s="152"/>
      <c r="IA347" s="152"/>
      <c r="IB347" s="152"/>
    </row>
    <row r="348" spans="1:236" s="151" customFormat="1" ht="14.25" hidden="1" customHeight="1">
      <c r="A348" s="93" t="s">
        <v>2078</v>
      </c>
      <c r="B348" s="93" t="s">
        <v>2079</v>
      </c>
      <c r="C348" s="94" t="s">
        <v>1355</v>
      </c>
      <c r="D348" s="158">
        <v>7.67</v>
      </c>
      <c r="E348" s="158">
        <v>3.12</v>
      </c>
      <c r="F348" s="158">
        <v>0.48</v>
      </c>
      <c r="G348" s="158"/>
      <c r="H348" s="158"/>
      <c r="I348" s="158"/>
      <c r="J348" s="158"/>
      <c r="HL348" s="152"/>
      <c r="HM348" s="152"/>
      <c r="HN348" s="152"/>
      <c r="HO348" s="152"/>
      <c r="HP348" s="152"/>
      <c r="HQ348" s="152"/>
      <c r="HR348" s="152"/>
      <c r="HS348" s="152"/>
      <c r="HT348" s="152"/>
      <c r="HU348" s="152"/>
      <c r="HV348" s="152"/>
      <c r="HW348" s="152"/>
      <c r="HX348" s="152"/>
      <c r="HY348" s="152"/>
      <c r="HZ348" s="152"/>
      <c r="IA348" s="152"/>
      <c r="IB348" s="152"/>
    </row>
    <row r="349" spans="1:236" s="151" customFormat="1" ht="14.25" hidden="1" customHeight="1">
      <c r="A349" s="93" t="s">
        <v>2080</v>
      </c>
      <c r="B349" s="93" t="s">
        <v>2081</v>
      </c>
      <c r="C349" s="94" t="s">
        <v>2082</v>
      </c>
      <c r="D349" s="158">
        <v>3405.97</v>
      </c>
      <c r="E349" s="158">
        <v>6353.59</v>
      </c>
      <c r="F349" s="158">
        <v>838.92</v>
      </c>
      <c r="G349" s="158">
        <v>1900</v>
      </c>
      <c r="H349" s="158"/>
      <c r="I349" s="158"/>
      <c r="J349" s="158"/>
      <c r="HL349" s="152"/>
      <c r="HM349" s="152"/>
      <c r="HN349" s="152"/>
      <c r="HO349" s="152"/>
      <c r="HP349" s="152"/>
      <c r="HQ349" s="152"/>
      <c r="HR349" s="152"/>
      <c r="HS349" s="152"/>
      <c r="HT349" s="152"/>
      <c r="HU349" s="152"/>
      <c r="HV349" s="152"/>
      <c r="HW349" s="152"/>
      <c r="HX349" s="152"/>
      <c r="HY349" s="152"/>
      <c r="HZ349" s="152"/>
      <c r="IA349" s="152"/>
      <c r="IB349" s="152"/>
    </row>
    <row r="350" spans="1:236" s="151" customFormat="1" ht="14.25" hidden="1" customHeight="1">
      <c r="A350" s="93" t="s">
        <v>2083</v>
      </c>
      <c r="B350" s="93" t="s">
        <v>2084</v>
      </c>
      <c r="C350" s="94" t="s">
        <v>2085</v>
      </c>
      <c r="D350" s="158">
        <v>2990.24</v>
      </c>
      <c r="E350" s="158">
        <v>1210.1199999999999</v>
      </c>
      <c r="F350" s="158"/>
      <c r="G350" s="158"/>
      <c r="H350" s="158"/>
      <c r="I350" s="158"/>
      <c r="J350" s="158"/>
      <c r="HL350" s="152"/>
      <c r="HM350" s="152"/>
      <c r="HN350" s="152"/>
      <c r="HO350" s="152"/>
      <c r="HP350" s="152"/>
      <c r="HQ350" s="152"/>
      <c r="HR350" s="152"/>
      <c r="HS350" s="152"/>
      <c r="HT350" s="152"/>
      <c r="HU350" s="152"/>
      <c r="HV350" s="152"/>
      <c r="HW350" s="152"/>
      <c r="HX350" s="152"/>
      <c r="HY350" s="152"/>
      <c r="HZ350" s="152"/>
      <c r="IA350" s="152"/>
      <c r="IB350" s="152"/>
    </row>
    <row r="351" spans="1:236" s="153" customFormat="1" ht="14.25" hidden="1" customHeight="1">
      <c r="A351" s="93" t="s">
        <v>2086</v>
      </c>
      <c r="B351" s="93" t="s">
        <v>2087</v>
      </c>
      <c r="C351" s="94" t="s">
        <v>2088</v>
      </c>
      <c r="D351" s="158">
        <v>2559.71</v>
      </c>
      <c r="E351" s="158">
        <v>1251.07</v>
      </c>
      <c r="F351" s="158">
        <v>250.23</v>
      </c>
      <c r="G351" s="158">
        <v>50</v>
      </c>
      <c r="H351" s="158"/>
      <c r="I351" s="158"/>
      <c r="J351" s="158"/>
      <c r="HL351" s="154"/>
      <c r="HM351" s="154"/>
      <c r="HN351" s="154"/>
      <c r="HO351" s="154"/>
      <c r="HP351" s="154"/>
      <c r="HQ351" s="154"/>
      <c r="HR351" s="154"/>
      <c r="HS351" s="154"/>
      <c r="HT351" s="154"/>
      <c r="HU351" s="154"/>
      <c r="HV351" s="154"/>
      <c r="HW351" s="154"/>
      <c r="HX351" s="154"/>
      <c r="HY351" s="154"/>
      <c r="HZ351" s="154"/>
      <c r="IA351" s="154"/>
      <c r="IB351" s="154"/>
    </row>
    <row r="352" spans="1:236" s="153" customFormat="1" ht="14.25" hidden="1" customHeight="1">
      <c r="A352" s="93" t="s">
        <v>2089</v>
      </c>
      <c r="B352" s="93" t="s">
        <v>2090</v>
      </c>
      <c r="C352" s="94" t="s">
        <v>2091</v>
      </c>
      <c r="D352" s="158">
        <v>74178.559999999998</v>
      </c>
      <c r="E352" s="158">
        <v>1556805.27</v>
      </c>
      <c r="F352" s="158">
        <v>978505.64</v>
      </c>
      <c r="G352" s="58">
        <v>347250</v>
      </c>
      <c r="H352" s="58"/>
      <c r="I352" s="58"/>
      <c r="J352" s="58"/>
      <c r="HL352" s="154"/>
      <c r="HM352" s="154"/>
      <c r="HN352" s="154"/>
      <c r="HO352" s="154"/>
      <c r="HP352" s="154"/>
      <c r="HQ352" s="154"/>
      <c r="HR352" s="154"/>
      <c r="HS352" s="154"/>
      <c r="HT352" s="154"/>
      <c r="HU352" s="154"/>
      <c r="HV352" s="154"/>
      <c r="HW352" s="154"/>
      <c r="HX352" s="154"/>
      <c r="HY352" s="154"/>
      <c r="HZ352" s="154"/>
      <c r="IA352" s="154"/>
      <c r="IB352" s="154"/>
    </row>
    <row r="353" spans="1:236" s="153" customFormat="1" ht="14.25" hidden="1" customHeight="1">
      <c r="A353" s="93" t="s">
        <v>2092</v>
      </c>
      <c r="B353" s="93" t="s">
        <v>2093</v>
      </c>
      <c r="C353" s="94" t="s">
        <v>2094</v>
      </c>
      <c r="D353" s="158">
        <v>1009.68</v>
      </c>
      <c r="E353" s="158">
        <v>6145.36</v>
      </c>
      <c r="F353" s="158"/>
      <c r="G353" s="158"/>
      <c r="H353" s="158"/>
      <c r="I353" s="158"/>
      <c r="J353" s="158"/>
      <c r="HL353" s="154"/>
      <c r="HM353" s="154"/>
      <c r="HN353" s="154"/>
      <c r="HO353" s="154"/>
      <c r="HP353" s="154"/>
      <c r="HQ353" s="154"/>
      <c r="HR353" s="154"/>
      <c r="HS353" s="154"/>
      <c r="HT353" s="154"/>
      <c r="HU353" s="154"/>
      <c r="HV353" s="154"/>
      <c r="HW353" s="154"/>
      <c r="HX353" s="154"/>
      <c r="HY353" s="154"/>
      <c r="HZ353" s="154"/>
      <c r="IA353" s="154"/>
      <c r="IB353" s="154"/>
    </row>
    <row r="354" spans="1:236" s="153" customFormat="1" ht="14.25" hidden="1" customHeight="1">
      <c r="A354" s="93" t="s">
        <v>2095</v>
      </c>
      <c r="B354" s="93" t="s">
        <v>2096</v>
      </c>
      <c r="C354" s="94" t="s">
        <v>2097</v>
      </c>
      <c r="D354" s="158">
        <v>147.76</v>
      </c>
      <c r="E354" s="158">
        <v>165.29</v>
      </c>
      <c r="F354" s="158"/>
      <c r="G354" s="158"/>
      <c r="H354" s="158"/>
      <c r="I354" s="158"/>
      <c r="J354" s="158"/>
      <c r="HL354" s="154"/>
      <c r="HM354" s="154"/>
      <c r="HN354" s="154"/>
      <c r="HO354" s="154"/>
      <c r="HP354" s="154"/>
      <c r="HQ354" s="154"/>
      <c r="HR354" s="154"/>
      <c r="HS354" s="154"/>
      <c r="HT354" s="154"/>
      <c r="HU354" s="154"/>
      <c r="HV354" s="154"/>
      <c r="HW354" s="154"/>
      <c r="HX354" s="154"/>
      <c r="HY354" s="154"/>
      <c r="HZ354" s="154"/>
      <c r="IA354" s="154"/>
      <c r="IB354" s="154"/>
    </row>
    <row r="355" spans="1:236" s="153" customFormat="1" ht="14.25" hidden="1" customHeight="1">
      <c r="A355" s="93" t="s">
        <v>2098</v>
      </c>
      <c r="B355" s="93" t="s">
        <v>2099</v>
      </c>
      <c r="C355" s="94" t="s">
        <v>2100</v>
      </c>
      <c r="D355" s="158">
        <v>295.52</v>
      </c>
      <c r="E355" s="158">
        <v>268.06</v>
      </c>
      <c r="F355" s="158"/>
      <c r="G355" s="158"/>
      <c r="H355" s="158"/>
      <c r="I355" s="158"/>
      <c r="J355" s="158"/>
      <c r="HL355" s="154"/>
      <c r="HM355" s="154"/>
      <c r="HN355" s="154"/>
      <c r="HO355" s="154"/>
      <c r="HP355" s="154"/>
      <c r="HQ355" s="154"/>
      <c r="HR355" s="154"/>
      <c r="HS355" s="154"/>
      <c r="HT355" s="154"/>
      <c r="HU355" s="154"/>
      <c r="HV355" s="154"/>
      <c r="HW355" s="154"/>
      <c r="HX355" s="154"/>
      <c r="HY355" s="154"/>
      <c r="HZ355" s="154"/>
      <c r="IA355" s="154"/>
      <c r="IB355" s="154"/>
    </row>
    <row r="356" spans="1:236" s="153" customFormat="1" ht="14.25" hidden="1" customHeight="1">
      <c r="A356" s="93" t="s">
        <v>2101</v>
      </c>
      <c r="B356" s="93" t="s">
        <v>2102</v>
      </c>
      <c r="C356" s="94" t="s">
        <v>2103</v>
      </c>
      <c r="D356" s="158">
        <v>268.67</v>
      </c>
      <c r="E356" s="158">
        <v>4367.3500000000004</v>
      </c>
      <c r="F356" s="158">
        <v>164.36</v>
      </c>
      <c r="G356" s="158">
        <v>130</v>
      </c>
      <c r="H356" s="158"/>
      <c r="I356" s="158"/>
      <c r="J356" s="158"/>
      <c r="HL356" s="154"/>
      <c r="HM356" s="154"/>
      <c r="HN356" s="154"/>
      <c r="HO356" s="154"/>
      <c r="HP356" s="154"/>
      <c r="HQ356" s="154"/>
      <c r="HR356" s="154"/>
      <c r="HS356" s="154"/>
      <c r="HT356" s="154"/>
      <c r="HU356" s="154"/>
      <c r="HV356" s="154"/>
      <c r="HW356" s="154"/>
      <c r="HX356" s="154"/>
      <c r="HY356" s="154"/>
      <c r="HZ356" s="154"/>
      <c r="IA356" s="154"/>
      <c r="IB356" s="154"/>
    </row>
    <row r="357" spans="1:236" s="153" customFormat="1" ht="14.25" hidden="1" customHeight="1">
      <c r="A357" s="93" t="s">
        <v>2104</v>
      </c>
      <c r="B357" s="93" t="s">
        <v>2105</v>
      </c>
      <c r="C357" s="94" t="s">
        <v>2106</v>
      </c>
      <c r="D357" s="158">
        <v>2370.9899999999998</v>
      </c>
      <c r="E357" s="158">
        <v>46390.5</v>
      </c>
      <c r="F357" s="158">
        <v>4311.25</v>
      </c>
      <c r="G357" s="58">
        <v>5800</v>
      </c>
      <c r="H357" s="58">
        <v>6020</v>
      </c>
      <c r="I357" s="58">
        <v>6210</v>
      </c>
      <c r="J357" s="58">
        <v>6420</v>
      </c>
      <c r="HL357" s="154"/>
      <c r="HM357" s="154"/>
      <c r="HN357" s="154"/>
      <c r="HO357" s="154"/>
      <c r="HP357" s="154"/>
      <c r="HQ357" s="154"/>
      <c r="HR357" s="154"/>
      <c r="HS357" s="154"/>
      <c r="HT357" s="154"/>
      <c r="HU357" s="154"/>
      <c r="HV357" s="154"/>
      <c r="HW357" s="154"/>
      <c r="HX357" s="154"/>
      <c r="HY357" s="154"/>
      <c r="HZ357" s="154"/>
      <c r="IA357" s="154"/>
      <c r="IB357" s="154"/>
    </row>
    <row r="358" spans="1:236" s="153" customFormat="1" ht="14.25" hidden="1" customHeight="1">
      <c r="A358" s="93" t="s">
        <v>2964</v>
      </c>
      <c r="B358" s="93" t="s">
        <v>3166</v>
      </c>
      <c r="C358" s="94" t="s">
        <v>2922</v>
      </c>
      <c r="D358" s="158"/>
      <c r="E358" s="158">
        <v>2543.4</v>
      </c>
      <c r="F358" s="158">
        <v>422.01</v>
      </c>
      <c r="G358" s="158">
        <v>90</v>
      </c>
      <c r="H358" s="158"/>
      <c r="I358" s="158"/>
      <c r="J358" s="158"/>
      <c r="HL358" s="154"/>
      <c r="HM358" s="154"/>
      <c r="HN358" s="154"/>
      <c r="HO358" s="154"/>
      <c r="HP358" s="154"/>
      <c r="HQ358" s="154"/>
      <c r="HR358" s="154"/>
      <c r="HS358" s="154"/>
      <c r="HT358" s="154"/>
      <c r="HU358" s="154"/>
      <c r="HV358" s="154"/>
      <c r="HW358" s="154"/>
      <c r="HX358" s="154"/>
      <c r="HY358" s="154"/>
      <c r="HZ358" s="154"/>
      <c r="IA358" s="154"/>
      <c r="IB358" s="154"/>
    </row>
    <row r="359" spans="1:236" s="153" customFormat="1" ht="14.25" hidden="1" customHeight="1">
      <c r="A359" s="93" t="s">
        <v>3167</v>
      </c>
      <c r="B359" s="93" t="s">
        <v>3168</v>
      </c>
      <c r="C359" s="94" t="s">
        <v>3048</v>
      </c>
      <c r="D359" s="158"/>
      <c r="E359" s="158">
        <v>151.88999999999999</v>
      </c>
      <c r="F359" s="158"/>
      <c r="G359" s="158"/>
      <c r="H359" s="158"/>
      <c r="I359" s="158"/>
      <c r="J359" s="158"/>
      <c r="HL359" s="154"/>
      <c r="HM359" s="154"/>
      <c r="HN359" s="154"/>
      <c r="HO359" s="154"/>
      <c r="HP359" s="154"/>
      <c r="HQ359" s="154"/>
      <c r="HR359" s="154"/>
      <c r="HS359" s="154"/>
      <c r="HT359" s="154"/>
      <c r="HU359" s="154"/>
      <c r="HV359" s="154"/>
      <c r="HW359" s="154"/>
      <c r="HX359" s="154"/>
      <c r="HY359" s="154"/>
      <c r="HZ359" s="154"/>
      <c r="IA359" s="154"/>
      <c r="IB359" s="154"/>
    </row>
    <row r="360" spans="1:236" s="153" customFormat="1" ht="14.25" hidden="1" customHeight="1">
      <c r="A360" s="93" t="s">
        <v>2997</v>
      </c>
      <c r="B360" s="93" t="s">
        <v>3169</v>
      </c>
      <c r="C360" s="94" t="s">
        <v>2998</v>
      </c>
      <c r="D360" s="158"/>
      <c r="E360" s="158">
        <v>17.5</v>
      </c>
      <c r="F360" s="158"/>
      <c r="G360" s="158"/>
      <c r="H360" s="158"/>
      <c r="I360" s="158"/>
      <c r="J360" s="158"/>
      <c r="HL360" s="154"/>
      <c r="HM360" s="154"/>
      <c r="HN360" s="154"/>
      <c r="HO360" s="154"/>
      <c r="HP360" s="154"/>
      <c r="HQ360" s="154"/>
      <c r="HR360" s="154"/>
      <c r="HS360" s="154"/>
      <c r="HT360" s="154"/>
      <c r="HU360" s="154"/>
      <c r="HV360" s="154"/>
      <c r="HW360" s="154"/>
      <c r="HX360" s="154"/>
      <c r="HY360" s="154"/>
      <c r="HZ360" s="154"/>
      <c r="IA360" s="154"/>
      <c r="IB360" s="154"/>
    </row>
    <row r="361" spans="1:236" s="153" customFormat="1" ht="14.25" hidden="1" customHeight="1">
      <c r="A361" s="93" t="s">
        <v>3000</v>
      </c>
      <c r="B361" s="93" t="s">
        <v>3170</v>
      </c>
      <c r="C361" s="94" t="s">
        <v>3001</v>
      </c>
      <c r="D361" s="158"/>
      <c r="E361" s="158">
        <v>1540.65</v>
      </c>
      <c r="F361" s="158">
        <v>5812.82</v>
      </c>
      <c r="G361" s="58">
        <v>6880</v>
      </c>
      <c r="H361" s="58"/>
      <c r="I361" s="58"/>
      <c r="J361" s="58"/>
      <c r="HL361" s="154"/>
      <c r="HM361" s="154"/>
      <c r="HN361" s="154"/>
      <c r="HO361" s="154"/>
      <c r="HP361" s="154"/>
      <c r="HQ361" s="154"/>
      <c r="HR361" s="154"/>
      <c r="HS361" s="154"/>
      <c r="HT361" s="154"/>
      <c r="HU361" s="154"/>
      <c r="HV361" s="154"/>
      <c r="HW361" s="154"/>
      <c r="HX361" s="154"/>
      <c r="HY361" s="154"/>
      <c r="HZ361" s="154"/>
      <c r="IA361" s="154"/>
      <c r="IB361" s="154"/>
    </row>
    <row r="362" spans="1:236" s="153" customFormat="1" ht="14.25" hidden="1" customHeight="1">
      <c r="A362" s="93" t="s">
        <v>3043</v>
      </c>
      <c r="B362" s="93" t="s">
        <v>3171</v>
      </c>
      <c r="C362" s="94" t="s">
        <v>3020</v>
      </c>
      <c r="D362" s="158"/>
      <c r="E362" s="158">
        <v>733.93</v>
      </c>
      <c r="F362" s="158"/>
      <c r="G362" s="158"/>
      <c r="H362" s="158"/>
      <c r="I362" s="158"/>
      <c r="J362" s="158"/>
      <c r="HL362" s="154"/>
      <c r="HM362" s="154"/>
      <c r="HN362" s="154"/>
      <c r="HO362" s="154"/>
      <c r="HP362" s="154"/>
      <c r="HQ362" s="154"/>
      <c r="HR362" s="154"/>
      <c r="HS362" s="154"/>
      <c r="HT362" s="154"/>
      <c r="HU362" s="154"/>
      <c r="HV362" s="154"/>
      <c r="HW362" s="154"/>
      <c r="HX362" s="154"/>
      <c r="HY362" s="154"/>
      <c r="HZ362" s="154"/>
      <c r="IA362" s="154"/>
      <c r="IB362" s="154"/>
    </row>
    <row r="363" spans="1:236" s="153" customFormat="1" ht="14.25" hidden="1" customHeight="1">
      <c r="A363" s="93"/>
      <c r="B363" s="93" t="s">
        <v>3172</v>
      </c>
      <c r="C363" s="94" t="s">
        <v>3022</v>
      </c>
      <c r="D363" s="158"/>
      <c r="E363" s="158">
        <v>368.41</v>
      </c>
      <c r="F363" s="158"/>
      <c r="G363" s="158"/>
      <c r="H363" s="158"/>
      <c r="I363" s="158"/>
      <c r="J363" s="158"/>
      <c r="HL363" s="154"/>
      <c r="HM363" s="154"/>
      <c r="HN363" s="154"/>
      <c r="HO363" s="154"/>
      <c r="HP363" s="154"/>
      <c r="HQ363" s="154"/>
      <c r="HR363" s="154"/>
      <c r="HS363" s="154"/>
      <c r="HT363" s="154"/>
      <c r="HU363" s="154"/>
      <c r="HV363" s="154"/>
      <c r="HW363" s="154"/>
      <c r="HX363" s="154"/>
      <c r="HY363" s="154"/>
      <c r="HZ363" s="154"/>
      <c r="IA363" s="154"/>
      <c r="IB363" s="154"/>
    </row>
    <row r="364" spans="1:236" s="153" customFormat="1" ht="14.25" hidden="1" customHeight="1">
      <c r="A364" s="93" t="s">
        <v>3044</v>
      </c>
      <c r="B364" s="93" t="s">
        <v>3045</v>
      </c>
      <c r="C364" s="94" t="s">
        <v>2432</v>
      </c>
      <c r="D364" s="158"/>
      <c r="E364" s="158">
        <v>1083.31</v>
      </c>
      <c r="F364" s="158">
        <v>409.3</v>
      </c>
      <c r="G364" s="58">
        <v>6750</v>
      </c>
      <c r="H364" s="58">
        <v>7000</v>
      </c>
      <c r="I364" s="58">
        <v>7230</v>
      </c>
      <c r="J364" s="58">
        <v>7470</v>
      </c>
      <c r="HL364" s="154"/>
      <c r="HM364" s="154"/>
      <c r="HN364" s="154"/>
      <c r="HO364" s="154"/>
      <c r="HP364" s="154"/>
      <c r="HQ364" s="154"/>
      <c r="HR364" s="154"/>
      <c r="HS364" s="154"/>
      <c r="HT364" s="154"/>
      <c r="HU364" s="154"/>
      <c r="HV364" s="154"/>
      <c r="HW364" s="154"/>
      <c r="HX364" s="154"/>
      <c r="HY364" s="154"/>
      <c r="HZ364" s="154"/>
      <c r="IA364" s="154"/>
      <c r="IB364" s="154"/>
    </row>
    <row r="365" spans="1:236" s="153" customFormat="1" ht="14.25" hidden="1" customHeight="1">
      <c r="A365" s="93" t="s">
        <v>3173</v>
      </c>
      <c r="B365" s="93" t="s">
        <v>3174</v>
      </c>
      <c r="C365" s="94" t="s">
        <v>3004</v>
      </c>
      <c r="D365" s="158"/>
      <c r="E365" s="158">
        <v>79.5</v>
      </c>
      <c r="F365" s="158">
        <v>76.92</v>
      </c>
      <c r="G365" s="158">
        <v>140</v>
      </c>
      <c r="H365" s="158"/>
      <c r="I365" s="158"/>
      <c r="J365" s="158"/>
      <c r="HL365" s="154"/>
      <c r="HM365" s="154"/>
      <c r="HN365" s="154"/>
      <c r="HO365" s="154"/>
      <c r="HP365" s="154"/>
      <c r="HQ365" s="154"/>
      <c r="HR365" s="154"/>
      <c r="HS365" s="154"/>
      <c r="HT365" s="154"/>
      <c r="HU365" s="154"/>
      <c r="HV365" s="154"/>
      <c r="HW365" s="154"/>
      <c r="HX365" s="154"/>
      <c r="HY365" s="154"/>
      <c r="HZ365" s="154"/>
      <c r="IA365" s="154"/>
      <c r="IB365" s="154"/>
    </row>
    <row r="366" spans="1:236" s="153" customFormat="1" ht="14.25" hidden="1" customHeight="1">
      <c r="A366" s="93" t="s">
        <v>3175</v>
      </c>
      <c r="B366" s="93" t="s">
        <v>3176</v>
      </c>
      <c r="C366" s="94" t="s">
        <v>3093</v>
      </c>
      <c r="D366" s="158"/>
      <c r="E366" s="158">
        <v>104.09</v>
      </c>
      <c r="F366" s="158"/>
      <c r="G366" s="158"/>
      <c r="H366" s="158"/>
      <c r="I366" s="158"/>
      <c r="J366" s="158"/>
      <c r="HL366" s="154"/>
      <c r="HM366" s="154"/>
      <c r="HN366" s="154"/>
      <c r="HO366" s="154"/>
      <c r="HP366" s="154"/>
      <c r="HQ366" s="154"/>
      <c r="HR366" s="154"/>
      <c r="HS366" s="154"/>
      <c r="HT366" s="154"/>
      <c r="HU366" s="154"/>
      <c r="HV366" s="154"/>
      <c r="HW366" s="154"/>
      <c r="HX366" s="154"/>
      <c r="HY366" s="154"/>
      <c r="HZ366" s="154"/>
      <c r="IA366" s="154"/>
      <c r="IB366" s="154"/>
    </row>
    <row r="367" spans="1:236" s="153" customFormat="1" ht="14.25" hidden="1" customHeight="1">
      <c r="A367" s="93" t="s">
        <v>3177</v>
      </c>
      <c r="B367" s="93" t="s">
        <v>3178</v>
      </c>
      <c r="C367" s="94" t="s">
        <v>3096</v>
      </c>
      <c r="D367" s="158"/>
      <c r="E367" s="158">
        <v>418.27</v>
      </c>
      <c r="F367" s="158"/>
      <c r="G367" s="158"/>
      <c r="H367" s="158"/>
      <c r="I367" s="158"/>
      <c r="J367" s="158"/>
      <c r="HL367" s="154"/>
      <c r="HM367" s="154"/>
      <c r="HN367" s="154"/>
      <c r="HO367" s="154"/>
      <c r="HP367" s="154"/>
      <c r="HQ367" s="154"/>
      <c r="HR367" s="154"/>
      <c r="HS367" s="154"/>
      <c r="HT367" s="154"/>
      <c r="HU367" s="154"/>
      <c r="HV367" s="154"/>
      <c r="HW367" s="154"/>
      <c r="HX367" s="154"/>
      <c r="HY367" s="154"/>
      <c r="HZ367" s="154"/>
      <c r="IA367" s="154"/>
      <c r="IB367" s="154"/>
    </row>
    <row r="368" spans="1:236" s="153" customFormat="1" ht="14.25" hidden="1" customHeight="1">
      <c r="A368" s="93" t="s">
        <v>3179</v>
      </c>
      <c r="B368" s="93" t="s">
        <v>3180</v>
      </c>
      <c r="C368" s="94" t="s">
        <v>3072</v>
      </c>
      <c r="D368" s="158"/>
      <c r="E368" s="158">
        <v>5.52</v>
      </c>
      <c r="F368" s="158">
        <v>521.96</v>
      </c>
      <c r="G368" s="158"/>
      <c r="H368" s="158"/>
      <c r="I368" s="158"/>
      <c r="J368" s="158"/>
      <c r="HL368" s="154"/>
      <c r="HM368" s="154"/>
      <c r="HN368" s="154"/>
      <c r="HO368" s="154"/>
      <c r="HP368" s="154"/>
      <c r="HQ368" s="154"/>
      <c r="HR368" s="154"/>
      <c r="HS368" s="154"/>
      <c r="HT368" s="154"/>
      <c r="HU368" s="154"/>
      <c r="HV368" s="154"/>
      <c r="HW368" s="154"/>
      <c r="HX368" s="154"/>
      <c r="HY368" s="154"/>
      <c r="HZ368" s="154"/>
      <c r="IA368" s="154"/>
      <c r="IB368" s="154"/>
    </row>
    <row r="369" spans="1:236" s="153" customFormat="1" ht="14.25" hidden="1" customHeight="1">
      <c r="A369" s="93" t="s">
        <v>3181</v>
      </c>
      <c r="B369" s="93" t="s">
        <v>3182</v>
      </c>
      <c r="C369" s="94" t="s">
        <v>3071</v>
      </c>
      <c r="D369" s="158"/>
      <c r="E369" s="158">
        <v>4.55</v>
      </c>
      <c r="F369" s="158">
        <v>167.66</v>
      </c>
      <c r="G369" s="158"/>
      <c r="H369" s="158"/>
      <c r="I369" s="158"/>
      <c r="J369" s="158"/>
      <c r="HL369" s="154"/>
      <c r="HM369" s="154"/>
      <c r="HN369" s="154"/>
      <c r="HO369" s="154"/>
      <c r="HP369" s="154"/>
      <c r="HQ369" s="154"/>
      <c r="HR369" s="154"/>
      <c r="HS369" s="154"/>
      <c r="HT369" s="154"/>
      <c r="HU369" s="154"/>
      <c r="HV369" s="154"/>
      <c r="HW369" s="154"/>
      <c r="HX369" s="154"/>
      <c r="HY369" s="154"/>
      <c r="HZ369" s="154"/>
      <c r="IA369" s="154"/>
      <c r="IB369" s="154"/>
    </row>
    <row r="370" spans="1:236" s="153" customFormat="1" ht="14.25" hidden="1" customHeight="1">
      <c r="A370" s="93" t="s">
        <v>3234</v>
      </c>
      <c r="B370" s="93" t="s">
        <v>3235</v>
      </c>
      <c r="C370" s="94" t="s">
        <v>2753</v>
      </c>
      <c r="D370" s="158"/>
      <c r="E370" s="158"/>
      <c r="F370" s="158">
        <v>535.71</v>
      </c>
      <c r="G370" s="158">
        <v>1840</v>
      </c>
      <c r="H370" s="158"/>
      <c r="I370" s="158"/>
      <c r="J370" s="158"/>
      <c r="HL370" s="154"/>
      <c r="HM370" s="154"/>
      <c r="HN370" s="154"/>
      <c r="HO370" s="154"/>
      <c r="HP370" s="154"/>
      <c r="HQ370" s="154"/>
      <c r="HR370" s="154"/>
      <c r="HS370" s="154"/>
      <c r="HT370" s="154"/>
      <c r="HU370" s="154"/>
      <c r="HV370" s="154"/>
      <c r="HW370" s="154"/>
      <c r="HX370" s="154"/>
      <c r="HY370" s="154"/>
      <c r="HZ370" s="154"/>
      <c r="IA370" s="154"/>
      <c r="IB370" s="154"/>
    </row>
    <row r="371" spans="1:236" s="153" customFormat="1" ht="14.25" hidden="1" customHeight="1">
      <c r="A371" s="93" t="s">
        <v>3236</v>
      </c>
      <c r="B371" s="93" t="s">
        <v>3237</v>
      </c>
      <c r="C371" s="94" t="s">
        <v>3068</v>
      </c>
      <c r="D371" s="158"/>
      <c r="E371" s="158"/>
      <c r="F371" s="158">
        <v>842.82</v>
      </c>
      <c r="G371" s="158">
        <v>280</v>
      </c>
      <c r="H371" s="158"/>
      <c r="I371" s="158"/>
      <c r="J371" s="158"/>
      <c r="HL371" s="154"/>
      <c r="HM371" s="154"/>
      <c r="HN371" s="154"/>
      <c r="HO371" s="154"/>
      <c r="HP371" s="154"/>
      <c r="HQ371" s="154"/>
      <c r="HR371" s="154"/>
      <c r="HS371" s="154"/>
      <c r="HT371" s="154"/>
      <c r="HU371" s="154"/>
      <c r="HV371" s="154"/>
      <c r="HW371" s="154"/>
      <c r="HX371" s="154"/>
      <c r="HY371" s="154"/>
      <c r="HZ371" s="154"/>
      <c r="IA371" s="154"/>
      <c r="IB371" s="154"/>
    </row>
    <row r="372" spans="1:236" s="153" customFormat="1" ht="14.25" hidden="1" customHeight="1">
      <c r="A372" s="93" t="s">
        <v>3422</v>
      </c>
      <c r="B372" s="93" t="s">
        <v>3423</v>
      </c>
      <c r="C372" s="94" t="s">
        <v>3424</v>
      </c>
      <c r="D372" s="158"/>
      <c r="E372" s="158"/>
      <c r="F372" s="158"/>
      <c r="G372" s="158"/>
      <c r="H372" s="158"/>
      <c r="I372" s="158"/>
      <c r="J372" s="158"/>
      <c r="HL372" s="154"/>
      <c r="HM372" s="154"/>
      <c r="HN372" s="154"/>
      <c r="HO372" s="154"/>
      <c r="HP372" s="154"/>
      <c r="HQ372" s="154"/>
      <c r="HR372" s="154"/>
      <c r="HS372" s="154"/>
      <c r="HT372" s="154"/>
      <c r="HU372" s="154"/>
      <c r="HV372" s="154"/>
      <c r="HW372" s="154"/>
      <c r="HX372" s="154"/>
      <c r="HY372" s="154"/>
      <c r="HZ372" s="154"/>
      <c r="IA372" s="154"/>
      <c r="IB372" s="154"/>
    </row>
    <row r="373" spans="1:236" s="153" customFormat="1" ht="14.25" hidden="1" customHeight="1">
      <c r="A373" s="93" t="s">
        <v>3385</v>
      </c>
      <c r="B373" s="93" t="s">
        <v>3386</v>
      </c>
      <c r="C373" s="94" t="s">
        <v>3332</v>
      </c>
      <c r="D373" s="158"/>
      <c r="E373" s="158"/>
      <c r="F373" s="158">
        <v>0.72</v>
      </c>
      <c r="G373" s="158"/>
      <c r="H373" s="158"/>
      <c r="I373" s="158"/>
      <c r="J373" s="158"/>
      <c r="HL373" s="154"/>
      <c r="HM373" s="154"/>
      <c r="HN373" s="154"/>
      <c r="HO373" s="154"/>
      <c r="HP373" s="154"/>
      <c r="HQ373" s="154"/>
      <c r="HR373" s="154"/>
      <c r="HS373" s="154"/>
      <c r="HT373" s="154"/>
      <c r="HU373" s="154"/>
      <c r="HV373" s="154"/>
      <c r="HW373" s="154"/>
      <c r="HX373" s="154"/>
      <c r="HY373" s="154"/>
      <c r="HZ373" s="154"/>
      <c r="IA373" s="154"/>
      <c r="IB373" s="154"/>
    </row>
    <row r="374" spans="1:236" s="153" customFormat="1" ht="14.25" hidden="1" customHeight="1">
      <c r="A374" s="93" t="s">
        <v>3387</v>
      </c>
      <c r="B374" s="93" t="s">
        <v>3388</v>
      </c>
      <c r="C374" s="94" t="s">
        <v>3339</v>
      </c>
      <c r="D374" s="158"/>
      <c r="E374" s="158"/>
      <c r="F374" s="158">
        <v>13.86</v>
      </c>
      <c r="G374" s="158"/>
      <c r="H374" s="158"/>
      <c r="I374" s="158"/>
      <c r="J374" s="158"/>
      <c r="HL374" s="154"/>
      <c r="HM374" s="154"/>
      <c r="HN374" s="154"/>
      <c r="HO374" s="154"/>
      <c r="HP374" s="154"/>
      <c r="HQ374" s="154"/>
      <c r="HR374" s="154"/>
      <c r="HS374" s="154"/>
      <c r="HT374" s="154"/>
      <c r="HU374" s="154"/>
      <c r="HV374" s="154"/>
      <c r="HW374" s="154"/>
      <c r="HX374" s="154"/>
      <c r="HY374" s="154"/>
      <c r="HZ374" s="154"/>
      <c r="IA374" s="154"/>
      <c r="IB374" s="154"/>
    </row>
    <row r="375" spans="1:236" s="153" customFormat="1" ht="14.25" hidden="1" customHeight="1">
      <c r="A375" s="93" t="s">
        <v>3389</v>
      </c>
      <c r="B375" s="93" t="s">
        <v>3390</v>
      </c>
      <c r="C375" s="94" t="s">
        <v>3391</v>
      </c>
      <c r="D375" s="158"/>
      <c r="E375" s="158"/>
      <c r="F375" s="158">
        <v>52.29</v>
      </c>
      <c r="G375" s="158"/>
      <c r="H375" s="158"/>
      <c r="I375" s="158"/>
      <c r="J375" s="158"/>
      <c r="HL375" s="154"/>
      <c r="HM375" s="154"/>
      <c r="HN375" s="154"/>
      <c r="HO375" s="154"/>
      <c r="HP375" s="154"/>
      <c r="HQ375" s="154"/>
      <c r="HR375" s="154"/>
      <c r="HS375" s="154"/>
      <c r="HT375" s="154"/>
      <c r="HU375" s="154"/>
      <c r="HV375" s="154"/>
      <c r="HW375" s="154"/>
      <c r="HX375" s="154"/>
      <c r="HY375" s="154"/>
      <c r="HZ375" s="154"/>
      <c r="IA375" s="154"/>
      <c r="IB375" s="154"/>
    </row>
    <row r="376" spans="1:236" s="153" customFormat="1" ht="14.25" hidden="1" customHeight="1">
      <c r="A376" s="93" t="s">
        <v>3240</v>
      </c>
      <c r="B376" s="93" t="s">
        <v>3318</v>
      </c>
      <c r="C376" s="94" t="s">
        <v>3319</v>
      </c>
      <c r="D376" s="158"/>
      <c r="E376" s="158"/>
      <c r="F376" s="158">
        <v>32.619999999999997</v>
      </c>
      <c r="G376" s="158"/>
      <c r="H376" s="158"/>
      <c r="I376" s="158"/>
      <c r="J376" s="158"/>
      <c r="HL376" s="154"/>
      <c r="HM376" s="154"/>
      <c r="HN376" s="154"/>
      <c r="HO376" s="154"/>
      <c r="HP376" s="154"/>
      <c r="HQ376" s="154"/>
      <c r="HR376" s="154"/>
      <c r="HS376" s="154"/>
      <c r="HT376" s="154"/>
      <c r="HU376" s="154"/>
      <c r="HV376" s="154"/>
      <c r="HW376" s="154"/>
      <c r="HX376" s="154"/>
      <c r="HY376" s="154"/>
      <c r="HZ376" s="154"/>
      <c r="IA376" s="154"/>
      <c r="IB376" s="154"/>
    </row>
    <row r="377" spans="1:236" s="153" customFormat="1" ht="14.25" hidden="1" customHeight="1">
      <c r="A377" s="93" t="s">
        <v>3273</v>
      </c>
      <c r="B377" s="93" t="s">
        <v>3274</v>
      </c>
      <c r="C377" s="94" t="s">
        <v>3069</v>
      </c>
      <c r="D377" s="158"/>
      <c r="E377" s="158"/>
      <c r="F377" s="158">
        <v>179.85</v>
      </c>
      <c r="G377" s="158">
        <v>430</v>
      </c>
      <c r="H377" s="158"/>
      <c r="I377" s="158"/>
      <c r="J377" s="158"/>
      <c r="HL377" s="154"/>
      <c r="HM377" s="154"/>
      <c r="HN377" s="154"/>
      <c r="HO377" s="154"/>
      <c r="HP377" s="154"/>
      <c r="HQ377" s="154"/>
      <c r="HR377" s="154"/>
      <c r="HS377" s="154"/>
      <c r="HT377" s="154"/>
      <c r="HU377" s="154"/>
      <c r="HV377" s="154"/>
      <c r="HW377" s="154"/>
      <c r="HX377" s="154"/>
      <c r="HY377" s="154"/>
      <c r="HZ377" s="154"/>
      <c r="IA377" s="154"/>
      <c r="IB377" s="154"/>
    </row>
    <row r="378" spans="1:236" s="153" customFormat="1" ht="14.25" hidden="1" customHeight="1">
      <c r="A378" s="93" t="s">
        <v>3275</v>
      </c>
      <c r="B378" s="93" t="s">
        <v>3276</v>
      </c>
      <c r="C378" s="94" t="s">
        <v>3277</v>
      </c>
      <c r="D378" s="158"/>
      <c r="E378" s="158"/>
      <c r="F378" s="158">
        <v>285.18</v>
      </c>
      <c r="G378" s="158">
        <v>700</v>
      </c>
      <c r="H378" s="158"/>
      <c r="I378" s="158"/>
      <c r="J378" s="158"/>
      <c r="HL378" s="154"/>
      <c r="HM378" s="154"/>
      <c r="HN378" s="154"/>
      <c r="HO378" s="154"/>
      <c r="HP378" s="154"/>
      <c r="HQ378" s="154"/>
      <c r="HR378" s="154"/>
      <c r="HS378" s="154"/>
      <c r="HT378" s="154"/>
      <c r="HU378" s="154"/>
      <c r="HV378" s="154"/>
      <c r="HW378" s="154"/>
      <c r="HX378" s="154"/>
      <c r="HY378" s="154"/>
      <c r="HZ378" s="154"/>
      <c r="IA378" s="154"/>
      <c r="IB378" s="154"/>
    </row>
    <row r="379" spans="1:236" s="153" customFormat="1" ht="14.25" hidden="1" customHeight="1">
      <c r="A379" s="93" t="s">
        <v>3320</v>
      </c>
      <c r="B379" s="93" t="s">
        <v>3321</v>
      </c>
      <c r="C379" s="94" t="s">
        <v>3317</v>
      </c>
      <c r="D379" s="158"/>
      <c r="E379" s="158"/>
      <c r="F379" s="158">
        <v>43.16</v>
      </c>
      <c r="G379" s="158"/>
      <c r="H379" s="158"/>
      <c r="I379" s="158"/>
      <c r="J379" s="158"/>
      <c r="HL379" s="154"/>
      <c r="HM379" s="154"/>
      <c r="HN379" s="154"/>
      <c r="HO379" s="154"/>
      <c r="HP379" s="154"/>
      <c r="HQ379" s="154"/>
      <c r="HR379" s="154"/>
      <c r="HS379" s="154"/>
      <c r="HT379" s="154"/>
      <c r="HU379" s="154"/>
      <c r="HV379" s="154"/>
      <c r="HW379" s="154"/>
      <c r="HX379" s="154"/>
      <c r="HY379" s="154"/>
      <c r="HZ379" s="154"/>
      <c r="IA379" s="154"/>
      <c r="IB379" s="154"/>
    </row>
    <row r="380" spans="1:236" s="153" customFormat="1" ht="14.25" hidden="1" customHeight="1">
      <c r="A380" s="93" t="s">
        <v>3322</v>
      </c>
      <c r="B380" s="93" t="s">
        <v>3323</v>
      </c>
      <c r="C380" s="94" t="s">
        <v>3307</v>
      </c>
      <c r="D380" s="158"/>
      <c r="E380" s="158"/>
      <c r="F380" s="158">
        <v>5.23</v>
      </c>
      <c r="G380" s="158">
        <v>100</v>
      </c>
      <c r="H380" s="158"/>
      <c r="I380" s="158"/>
      <c r="J380" s="158"/>
      <c r="HL380" s="154"/>
      <c r="HM380" s="154"/>
      <c r="HN380" s="154"/>
      <c r="HO380" s="154"/>
      <c r="HP380" s="154"/>
      <c r="HQ380" s="154"/>
      <c r="HR380" s="154"/>
      <c r="HS380" s="154"/>
      <c r="HT380" s="154"/>
      <c r="HU380" s="154"/>
      <c r="HV380" s="154"/>
      <c r="HW380" s="154"/>
      <c r="HX380" s="154"/>
      <c r="HY380" s="154"/>
      <c r="HZ380" s="154"/>
      <c r="IA380" s="154"/>
      <c r="IB380" s="154"/>
    </row>
    <row r="381" spans="1:236" s="153" customFormat="1" ht="14.25" hidden="1" customHeight="1">
      <c r="A381" s="93" t="s">
        <v>3392</v>
      </c>
      <c r="B381" s="93" t="s">
        <v>3393</v>
      </c>
      <c r="C381" s="94" t="s">
        <v>1571</v>
      </c>
      <c r="D381" s="158"/>
      <c r="E381" s="158"/>
      <c r="F381" s="158">
        <v>503.29</v>
      </c>
      <c r="G381" s="158"/>
      <c r="H381" s="158"/>
      <c r="I381" s="158"/>
      <c r="J381" s="158"/>
      <c r="HL381" s="154"/>
      <c r="HM381" s="154"/>
      <c r="HN381" s="154"/>
      <c r="HO381" s="154"/>
      <c r="HP381" s="154"/>
      <c r="HQ381" s="154"/>
      <c r="HR381" s="154"/>
      <c r="HS381" s="154"/>
      <c r="HT381" s="154"/>
      <c r="HU381" s="154"/>
      <c r="HV381" s="154"/>
      <c r="HW381" s="154"/>
      <c r="HX381" s="154"/>
      <c r="HY381" s="154"/>
      <c r="HZ381" s="154"/>
      <c r="IA381" s="154"/>
      <c r="IB381" s="154"/>
    </row>
    <row r="382" spans="1:236" s="153" customFormat="1" ht="14.25" hidden="1" customHeight="1">
      <c r="A382" s="93" t="s">
        <v>3394</v>
      </c>
      <c r="B382" s="93" t="s">
        <v>3395</v>
      </c>
      <c r="C382" s="94" t="s">
        <v>2756</v>
      </c>
      <c r="D382" s="158"/>
      <c r="E382" s="158"/>
      <c r="F382" s="158">
        <v>9.2100000000000009</v>
      </c>
      <c r="G382" s="158">
        <v>2200</v>
      </c>
      <c r="H382" s="158"/>
      <c r="I382" s="158"/>
      <c r="J382" s="158"/>
      <c r="HL382" s="154"/>
      <c r="HM382" s="154"/>
      <c r="HN382" s="154"/>
      <c r="HO382" s="154"/>
      <c r="HP382" s="154"/>
      <c r="HQ382" s="154"/>
      <c r="HR382" s="154"/>
      <c r="HS382" s="154"/>
      <c r="HT382" s="154"/>
      <c r="HU382" s="154"/>
      <c r="HV382" s="154"/>
      <c r="HW382" s="154"/>
      <c r="HX382" s="154"/>
      <c r="HY382" s="154"/>
      <c r="HZ382" s="154"/>
      <c r="IA382" s="154"/>
      <c r="IB382" s="154"/>
    </row>
    <row r="383" spans="1:236" s="153" customFormat="1" ht="14.25" hidden="1" customHeight="1">
      <c r="A383" s="93" t="s">
        <v>3396</v>
      </c>
      <c r="B383" s="93" t="s">
        <v>3397</v>
      </c>
      <c r="C383" s="94" t="s">
        <v>3090</v>
      </c>
      <c r="D383" s="158"/>
      <c r="E383" s="158"/>
      <c r="F383" s="158">
        <v>0.54</v>
      </c>
      <c r="G383" s="158"/>
      <c r="H383" s="158"/>
      <c r="I383" s="158"/>
      <c r="J383" s="158"/>
      <c r="HL383" s="154"/>
      <c r="HM383" s="154"/>
      <c r="HN383" s="154"/>
      <c r="HO383" s="154"/>
      <c r="HP383" s="154"/>
      <c r="HQ383" s="154"/>
      <c r="HR383" s="154"/>
      <c r="HS383" s="154"/>
      <c r="HT383" s="154"/>
      <c r="HU383" s="154"/>
      <c r="HV383" s="154"/>
      <c r="HW383" s="154"/>
      <c r="HX383" s="154"/>
      <c r="HY383" s="154"/>
      <c r="HZ383" s="154"/>
      <c r="IA383" s="154"/>
      <c r="IB383" s="154"/>
    </row>
    <row r="384" spans="1:236" s="20" customFormat="1" ht="25.5" customHeight="1">
      <c r="A384" s="171" t="s">
        <v>2107</v>
      </c>
      <c r="B384" s="170" t="s">
        <v>2108</v>
      </c>
      <c r="C384" s="123"/>
      <c r="D384" s="56">
        <f t="shared" ref="D384:I384" si="139">SUM(D385+D387)</f>
        <v>2163770.7400000002</v>
      </c>
      <c r="E384" s="56">
        <f t="shared" si="139"/>
        <v>2683192.63</v>
      </c>
      <c r="F384" s="56">
        <f t="shared" si="139"/>
        <v>1838713.41</v>
      </c>
      <c r="G384" s="56">
        <f t="shared" si="139"/>
        <v>2652000</v>
      </c>
      <c r="H384" s="56">
        <f t="shared" si="139"/>
        <v>2738500</v>
      </c>
      <c r="I384" s="56">
        <f t="shared" si="139"/>
        <v>2825000</v>
      </c>
      <c r="J384" s="56">
        <f t="shared" ref="J384" si="140">SUM(J385+J387)</f>
        <v>2915000</v>
      </c>
      <c r="HL384" s="102"/>
      <c r="HM384" s="102"/>
      <c r="HN384" s="102"/>
      <c r="HO384" s="102"/>
      <c r="HP384" s="102"/>
      <c r="HQ384" s="102"/>
      <c r="HR384" s="102"/>
      <c r="HS384" s="102"/>
      <c r="HT384" s="102"/>
      <c r="HU384" s="102"/>
      <c r="HV384" s="102"/>
      <c r="HW384" s="102"/>
      <c r="HX384" s="102"/>
      <c r="HY384" s="102"/>
      <c r="HZ384" s="102"/>
      <c r="IA384" s="102"/>
      <c r="IB384" s="102"/>
    </row>
    <row r="385" spans="1:236" s="20" customFormat="1" ht="25.5" hidden="1" customHeight="1">
      <c r="A385" s="171" t="s">
        <v>2109</v>
      </c>
      <c r="B385" s="170" t="s">
        <v>2110</v>
      </c>
      <c r="C385" s="123"/>
      <c r="D385" s="56">
        <f t="shared" ref="D385:J385" si="141">SUM(D386)</f>
        <v>0</v>
      </c>
      <c r="E385" s="56">
        <f t="shared" si="141"/>
        <v>0</v>
      </c>
      <c r="F385" s="56">
        <f t="shared" si="141"/>
        <v>0</v>
      </c>
      <c r="G385" s="56">
        <f t="shared" si="141"/>
        <v>0</v>
      </c>
      <c r="H385" s="56">
        <f t="shared" si="141"/>
        <v>0</v>
      </c>
      <c r="I385" s="56">
        <f t="shared" si="141"/>
        <v>0</v>
      </c>
      <c r="J385" s="56">
        <f t="shared" si="141"/>
        <v>0</v>
      </c>
      <c r="HL385" s="102"/>
      <c r="HM385" s="102"/>
      <c r="HN385" s="102"/>
      <c r="HO385" s="102"/>
      <c r="HP385" s="102"/>
      <c r="HQ385" s="102"/>
      <c r="HR385" s="102"/>
      <c r="HS385" s="102"/>
      <c r="HT385" s="102"/>
      <c r="HU385" s="102"/>
      <c r="HV385" s="102"/>
      <c r="HW385" s="102"/>
      <c r="HX385" s="102"/>
      <c r="HY385" s="102"/>
      <c r="HZ385" s="102"/>
      <c r="IA385" s="102"/>
      <c r="IB385" s="102"/>
    </row>
    <row r="386" spans="1:236" s="122" customFormat="1" ht="18" hidden="1" customHeight="1">
      <c r="A386" s="93" t="s">
        <v>2111</v>
      </c>
      <c r="B386" s="111" t="s">
        <v>2112</v>
      </c>
      <c r="C386" s="123" t="s">
        <v>29</v>
      </c>
      <c r="D386" s="58">
        <v>0</v>
      </c>
      <c r="E386" s="58">
        <v>0</v>
      </c>
      <c r="F386" s="58"/>
      <c r="G386" s="58"/>
      <c r="H386" s="58"/>
      <c r="I386" s="58"/>
      <c r="J386" s="58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  <c r="CD386" s="124"/>
      <c r="CE386" s="124"/>
      <c r="CF386" s="124"/>
      <c r="CG386" s="124"/>
      <c r="CH386" s="124"/>
      <c r="CI386" s="124"/>
      <c r="CJ386" s="124"/>
      <c r="CK386" s="124"/>
      <c r="CL386" s="124"/>
      <c r="CM386" s="124"/>
      <c r="CN386" s="124"/>
      <c r="CO386" s="124"/>
      <c r="CP386" s="124"/>
      <c r="CQ386" s="124"/>
      <c r="CR386" s="124"/>
      <c r="CS386" s="124"/>
      <c r="CT386" s="124"/>
      <c r="CU386" s="124"/>
      <c r="CV386" s="124"/>
      <c r="CW386" s="124"/>
      <c r="CX386" s="124"/>
      <c r="CY386" s="124"/>
      <c r="CZ386" s="124"/>
      <c r="DA386" s="124"/>
      <c r="DB386" s="124"/>
      <c r="DC386" s="124"/>
      <c r="DD386" s="124"/>
      <c r="DE386" s="124"/>
      <c r="DF386" s="124"/>
      <c r="DG386" s="124"/>
      <c r="DH386" s="124"/>
      <c r="DI386" s="124"/>
      <c r="DJ386" s="124"/>
      <c r="DK386" s="124"/>
      <c r="DL386" s="124"/>
      <c r="DM386" s="124"/>
      <c r="DN386" s="124"/>
      <c r="DO386" s="124"/>
      <c r="DP386" s="124"/>
      <c r="DQ386" s="124"/>
      <c r="DR386" s="124"/>
      <c r="DS386" s="124"/>
      <c r="DT386" s="124"/>
      <c r="DU386" s="124"/>
      <c r="DV386" s="124"/>
      <c r="DW386" s="124"/>
      <c r="DX386" s="124"/>
      <c r="DY386" s="124"/>
      <c r="DZ386" s="124"/>
      <c r="EA386" s="124"/>
      <c r="EB386" s="124"/>
      <c r="EC386" s="124"/>
      <c r="ED386" s="124"/>
      <c r="EE386" s="124"/>
      <c r="EF386" s="124"/>
      <c r="EG386" s="124"/>
      <c r="EH386" s="124"/>
      <c r="EI386" s="124"/>
      <c r="EJ386" s="124"/>
      <c r="EK386" s="124"/>
      <c r="EL386" s="124"/>
      <c r="EM386" s="124"/>
      <c r="EN386" s="124"/>
      <c r="EO386" s="124"/>
      <c r="EP386" s="124"/>
      <c r="EQ386" s="124"/>
      <c r="ER386" s="124"/>
      <c r="ES386" s="124"/>
      <c r="ET386" s="124"/>
      <c r="EU386" s="124"/>
      <c r="EV386" s="124"/>
      <c r="EW386" s="124"/>
      <c r="EX386" s="124"/>
      <c r="EY386" s="124"/>
      <c r="EZ386" s="124"/>
      <c r="FA386" s="124"/>
      <c r="FB386" s="124"/>
      <c r="FC386" s="124"/>
      <c r="FD386" s="124"/>
      <c r="FE386" s="124"/>
      <c r="FF386" s="124"/>
      <c r="FG386" s="124"/>
      <c r="FH386" s="124"/>
      <c r="FI386" s="124"/>
      <c r="FJ386" s="124"/>
      <c r="FK386" s="124"/>
      <c r="FL386" s="124"/>
      <c r="FM386" s="124"/>
      <c r="FN386" s="124"/>
      <c r="FO386" s="124"/>
      <c r="FP386" s="124"/>
      <c r="FQ386" s="124"/>
      <c r="FR386" s="124"/>
      <c r="FS386" s="124"/>
      <c r="FT386" s="124"/>
      <c r="FU386" s="124"/>
      <c r="FV386" s="124"/>
      <c r="FW386" s="124"/>
      <c r="FX386" s="124"/>
      <c r="FY386" s="124"/>
      <c r="FZ386" s="124"/>
      <c r="GA386" s="124"/>
      <c r="GB386" s="124"/>
      <c r="GC386" s="124"/>
      <c r="GD386" s="124"/>
      <c r="GE386" s="124"/>
      <c r="GF386" s="124"/>
      <c r="GG386" s="124"/>
      <c r="GH386" s="124"/>
      <c r="GI386" s="124"/>
      <c r="GJ386" s="124"/>
      <c r="GK386" s="124"/>
      <c r="GL386" s="124"/>
      <c r="GM386" s="124"/>
      <c r="GN386" s="124"/>
      <c r="GO386" s="124"/>
      <c r="GP386" s="124"/>
      <c r="GQ386" s="124"/>
      <c r="GR386" s="124"/>
      <c r="GS386" s="124"/>
      <c r="GT386" s="124"/>
      <c r="GU386" s="124"/>
      <c r="GV386" s="124"/>
      <c r="GW386" s="124"/>
      <c r="GX386" s="124"/>
      <c r="GY386" s="124"/>
      <c r="GZ386" s="124"/>
      <c r="HA386" s="124"/>
      <c r="HB386" s="124"/>
      <c r="HC386" s="124"/>
      <c r="HD386" s="124"/>
      <c r="HE386" s="124"/>
      <c r="HF386" s="124"/>
      <c r="HG386" s="124"/>
      <c r="HH386" s="124"/>
      <c r="HI386" s="124"/>
      <c r="HJ386" s="124"/>
      <c r="HK386" s="124"/>
    </row>
    <row r="387" spans="1:236" s="147" customFormat="1" ht="25.5" customHeight="1">
      <c r="A387" s="145" t="s">
        <v>2113</v>
      </c>
      <c r="B387" s="146" t="s">
        <v>2114</v>
      </c>
      <c r="C387" s="123"/>
      <c r="D387" s="56">
        <f t="shared" ref="D387:I387" si="142">SUM(D388:D389)</f>
        <v>2163770.7400000002</v>
      </c>
      <c r="E387" s="56">
        <f t="shared" si="142"/>
        <v>2683192.63</v>
      </c>
      <c r="F387" s="56">
        <f t="shared" si="142"/>
        <v>1838713.41</v>
      </c>
      <c r="G387" s="56">
        <f t="shared" si="142"/>
        <v>2652000</v>
      </c>
      <c r="H387" s="56">
        <f t="shared" si="142"/>
        <v>2738500</v>
      </c>
      <c r="I387" s="56">
        <f t="shared" si="142"/>
        <v>2825000</v>
      </c>
      <c r="J387" s="56">
        <f t="shared" ref="J387" si="143">SUM(J388:J389)</f>
        <v>2915000</v>
      </c>
      <c r="HL387" s="104"/>
      <c r="HM387" s="104"/>
      <c r="HN387" s="104"/>
      <c r="HO387" s="104"/>
      <c r="HP387" s="104"/>
      <c r="HQ387" s="104"/>
      <c r="HR387" s="104"/>
      <c r="HS387" s="104"/>
      <c r="HT387" s="104"/>
      <c r="HU387" s="104"/>
      <c r="HV387" s="104"/>
      <c r="HW387" s="104"/>
      <c r="HX387" s="104"/>
      <c r="HY387" s="104"/>
      <c r="HZ387" s="104"/>
      <c r="IA387" s="104"/>
      <c r="IB387" s="104"/>
    </row>
    <row r="388" spans="1:236" s="122" customFormat="1">
      <c r="A388" s="93" t="s">
        <v>2115</v>
      </c>
      <c r="B388" s="111" t="s">
        <v>702</v>
      </c>
      <c r="C388" s="123" t="s">
        <v>29</v>
      </c>
      <c r="D388" s="58">
        <v>2138195.25</v>
      </c>
      <c r="E388" s="58">
        <v>2632266.61</v>
      </c>
      <c r="F388" s="58">
        <v>1820429.68</v>
      </c>
      <c r="G388" s="58">
        <v>2632000</v>
      </c>
      <c r="H388" s="58">
        <v>2731500</v>
      </c>
      <c r="I388" s="58">
        <v>2820000</v>
      </c>
      <c r="J388" s="58">
        <v>2912000</v>
      </c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4"/>
      <c r="AI388" s="124"/>
      <c r="AJ388" s="124"/>
      <c r="AK388" s="124"/>
      <c r="AL388" s="124"/>
      <c r="AM388" s="124"/>
      <c r="AN388" s="124"/>
      <c r="AO388" s="124"/>
      <c r="AP388" s="124"/>
      <c r="AQ388" s="124"/>
      <c r="AR388" s="124"/>
      <c r="AS388" s="124"/>
      <c r="AT388" s="124"/>
      <c r="AU388" s="124"/>
      <c r="AV388" s="124"/>
      <c r="AW388" s="124"/>
      <c r="AX388" s="124"/>
      <c r="AY388" s="124"/>
      <c r="AZ388" s="124"/>
      <c r="BA388" s="124"/>
      <c r="BB388" s="124"/>
      <c r="BC388" s="124"/>
      <c r="BD388" s="124"/>
      <c r="BE388" s="124"/>
      <c r="BF388" s="124"/>
      <c r="BG388" s="124"/>
      <c r="BH388" s="124"/>
      <c r="BI388" s="124"/>
      <c r="BJ388" s="124"/>
      <c r="BK388" s="124"/>
      <c r="BL388" s="124"/>
      <c r="BM388" s="124"/>
      <c r="BN388" s="124"/>
      <c r="BO388" s="124"/>
      <c r="BP388" s="124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  <c r="CC388" s="124"/>
      <c r="CD388" s="124"/>
      <c r="CE388" s="124"/>
      <c r="CF388" s="124"/>
      <c r="CG388" s="124"/>
      <c r="CH388" s="124"/>
      <c r="CI388" s="124"/>
      <c r="CJ388" s="124"/>
      <c r="CK388" s="124"/>
      <c r="CL388" s="124"/>
      <c r="CM388" s="124"/>
      <c r="CN388" s="124"/>
      <c r="CO388" s="124"/>
      <c r="CP388" s="124"/>
      <c r="CQ388" s="124"/>
      <c r="CR388" s="124"/>
      <c r="CS388" s="124"/>
      <c r="CT388" s="124"/>
      <c r="CU388" s="124"/>
      <c r="CV388" s="124"/>
      <c r="CW388" s="124"/>
      <c r="CX388" s="124"/>
      <c r="CY388" s="124"/>
      <c r="CZ388" s="124"/>
      <c r="DA388" s="124"/>
      <c r="DB388" s="124"/>
      <c r="DC388" s="124"/>
      <c r="DD388" s="124"/>
      <c r="DE388" s="124"/>
      <c r="DF388" s="124"/>
      <c r="DG388" s="124"/>
      <c r="DH388" s="124"/>
      <c r="DI388" s="124"/>
      <c r="DJ388" s="124"/>
      <c r="DK388" s="124"/>
      <c r="DL388" s="124"/>
      <c r="DM388" s="124"/>
      <c r="DN388" s="124"/>
      <c r="DO388" s="124"/>
      <c r="DP388" s="124"/>
      <c r="DQ388" s="124"/>
      <c r="DR388" s="124"/>
      <c r="DS388" s="124"/>
      <c r="DT388" s="124"/>
      <c r="DU388" s="124"/>
      <c r="DV388" s="124"/>
      <c r="DW388" s="124"/>
      <c r="DX388" s="124"/>
      <c r="DY388" s="124"/>
      <c r="DZ388" s="124"/>
      <c r="EA388" s="124"/>
      <c r="EB388" s="124"/>
      <c r="EC388" s="124"/>
      <c r="ED388" s="124"/>
      <c r="EE388" s="124"/>
      <c r="EF388" s="124"/>
      <c r="EG388" s="124"/>
      <c r="EH388" s="124"/>
      <c r="EI388" s="124"/>
      <c r="EJ388" s="124"/>
      <c r="EK388" s="124"/>
      <c r="EL388" s="124"/>
      <c r="EM388" s="124"/>
      <c r="EN388" s="124"/>
      <c r="EO388" s="124"/>
      <c r="EP388" s="124"/>
      <c r="EQ388" s="124"/>
      <c r="ER388" s="124"/>
      <c r="ES388" s="124"/>
      <c r="ET388" s="124"/>
      <c r="EU388" s="124"/>
      <c r="EV388" s="124"/>
      <c r="EW388" s="124"/>
      <c r="EX388" s="124"/>
      <c r="EY388" s="124"/>
      <c r="EZ388" s="124"/>
      <c r="FA388" s="124"/>
      <c r="FB388" s="124"/>
      <c r="FC388" s="124"/>
      <c r="FD388" s="124"/>
      <c r="FE388" s="124"/>
      <c r="FF388" s="124"/>
      <c r="FG388" s="124"/>
      <c r="FH388" s="124"/>
      <c r="FI388" s="124"/>
      <c r="FJ388" s="124"/>
      <c r="FK388" s="124"/>
      <c r="FL388" s="124"/>
      <c r="FM388" s="124"/>
      <c r="FN388" s="124"/>
      <c r="FO388" s="124"/>
      <c r="FP388" s="124"/>
      <c r="FQ388" s="124"/>
      <c r="FR388" s="124"/>
      <c r="FS388" s="124"/>
      <c r="FT388" s="124"/>
      <c r="FU388" s="124"/>
      <c r="FV388" s="124"/>
      <c r="FW388" s="124"/>
      <c r="FX388" s="124"/>
      <c r="FY388" s="124"/>
      <c r="FZ388" s="124"/>
      <c r="GA388" s="124"/>
      <c r="GB388" s="124"/>
      <c r="GC388" s="124"/>
      <c r="GD388" s="124"/>
      <c r="GE388" s="124"/>
      <c r="GF388" s="124"/>
      <c r="GG388" s="124"/>
      <c r="GH388" s="124"/>
      <c r="GI388" s="124"/>
      <c r="GJ388" s="124"/>
      <c r="GK388" s="124"/>
      <c r="GL388" s="124"/>
      <c r="GM388" s="124"/>
      <c r="GN388" s="124"/>
      <c r="GO388" s="124"/>
      <c r="GP388" s="124"/>
      <c r="GQ388" s="124"/>
      <c r="GR388" s="124"/>
      <c r="GS388" s="124"/>
      <c r="GT388" s="124"/>
      <c r="GU388" s="124"/>
      <c r="GV388" s="124"/>
      <c r="GW388" s="124"/>
      <c r="GX388" s="124"/>
      <c r="GY388" s="124"/>
      <c r="GZ388" s="124"/>
      <c r="HA388" s="124"/>
      <c r="HB388" s="124"/>
      <c r="HC388" s="124"/>
      <c r="HD388" s="124"/>
      <c r="HE388" s="124"/>
      <c r="HF388" s="124"/>
      <c r="HG388" s="124"/>
      <c r="HH388" s="124"/>
      <c r="HI388" s="124"/>
      <c r="HJ388" s="124"/>
      <c r="HK388" s="124"/>
    </row>
    <row r="389" spans="1:236">
      <c r="A389" s="93" t="s">
        <v>2116</v>
      </c>
      <c r="B389" s="111" t="s">
        <v>1572</v>
      </c>
      <c r="C389" s="123" t="s">
        <v>29</v>
      </c>
      <c r="D389" s="58">
        <v>25575.49</v>
      </c>
      <c r="E389" s="58">
        <v>50926.02</v>
      </c>
      <c r="F389" s="58">
        <v>18283.73</v>
      </c>
      <c r="G389" s="58">
        <v>20000</v>
      </c>
      <c r="H389" s="58">
        <v>7000</v>
      </c>
      <c r="I389" s="58">
        <v>5000</v>
      </c>
      <c r="J389" s="58">
        <v>3000</v>
      </c>
    </row>
    <row r="390" spans="1:236" s="20" customFormat="1" ht="18" customHeight="1">
      <c r="A390" s="95" t="s">
        <v>2117</v>
      </c>
      <c r="B390" s="110" t="s">
        <v>2118</v>
      </c>
      <c r="C390" s="123"/>
      <c r="D390" s="56">
        <f t="shared" ref="D390:J390" si="144">D391</f>
        <v>38988473.759999998</v>
      </c>
      <c r="E390" s="56">
        <f t="shared" si="144"/>
        <v>54516356.260000005</v>
      </c>
      <c r="F390" s="56">
        <f t="shared" si="144"/>
        <v>119801202.44999999</v>
      </c>
      <c r="G390" s="56">
        <f t="shared" si="144"/>
        <v>27191000</v>
      </c>
      <c r="H390" s="56">
        <f t="shared" si="144"/>
        <v>24673000</v>
      </c>
      <c r="I390" s="56">
        <f t="shared" si="144"/>
        <v>25495000</v>
      </c>
      <c r="J390" s="56">
        <f t="shared" si="144"/>
        <v>26321000</v>
      </c>
      <c r="HL390" s="102"/>
      <c r="HM390" s="102"/>
      <c r="HN390" s="102"/>
      <c r="HO390" s="102"/>
      <c r="HP390" s="102"/>
      <c r="HQ390" s="102"/>
      <c r="HR390" s="102"/>
      <c r="HS390" s="102"/>
      <c r="HT390" s="102"/>
      <c r="HU390" s="102"/>
      <c r="HV390" s="102"/>
      <c r="HW390" s="102"/>
      <c r="HX390" s="102"/>
      <c r="HY390" s="102"/>
      <c r="HZ390" s="102"/>
      <c r="IA390" s="102"/>
      <c r="IB390" s="102"/>
    </row>
    <row r="391" spans="1:236" s="20" customFormat="1" ht="25.5" customHeight="1">
      <c r="A391" s="95" t="s">
        <v>2119</v>
      </c>
      <c r="B391" s="110" t="s">
        <v>2120</v>
      </c>
      <c r="C391" s="123"/>
      <c r="D391" s="56">
        <f>SUM(D392:D395)</f>
        <v>38988473.759999998</v>
      </c>
      <c r="E391" s="56">
        <f>SUM(E392:E396)</f>
        <v>54516356.260000005</v>
      </c>
      <c r="F391" s="56">
        <f>SUM(F392:F396)</f>
        <v>119801202.44999999</v>
      </c>
      <c r="G391" s="56">
        <f>SUM(G392:G397)</f>
        <v>27191000</v>
      </c>
      <c r="H391" s="56">
        <f t="shared" ref="H391:I391" si="145">SUM(H392:H397)</f>
        <v>24673000</v>
      </c>
      <c r="I391" s="56">
        <f t="shared" si="145"/>
        <v>25495000</v>
      </c>
      <c r="J391" s="56">
        <f t="shared" ref="J391" si="146">SUM(J392:J397)</f>
        <v>26321000</v>
      </c>
      <c r="HL391" s="102"/>
      <c r="HM391" s="102"/>
      <c r="HN391" s="102"/>
      <c r="HO391" s="102"/>
      <c r="HP391" s="102"/>
      <c r="HQ391" s="102"/>
      <c r="HR391" s="102"/>
      <c r="HS391" s="102"/>
      <c r="HT391" s="102"/>
      <c r="HU391" s="102"/>
      <c r="HV391" s="102"/>
      <c r="HW391" s="102"/>
      <c r="HX391" s="102"/>
      <c r="HY391" s="102"/>
      <c r="HZ391" s="102"/>
      <c r="IA391" s="102"/>
      <c r="IB391" s="102"/>
    </row>
    <row r="392" spans="1:236" hidden="1">
      <c r="A392" s="93" t="s">
        <v>2121</v>
      </c>
      <c r="B392" s="111" t="s">
        <v>710</v>
      </c>
      <c r="C392" s="123" t="s">
        <v>173</v>
      </c>
      <c r="D392" s="58">
        <v>35980331.280000001</v>
      </c>
      <c r="E392" s="58">
        <v>48698192.009999998</v>
      </c>
      <c r="F392" s="58">
        <v>51191367.710000001</v>
      </c>
      <c r="G392" s="58"/>
      <c r="H392" s="58"/>
      <c r="I392" s="58"/>
      <c r="J392" s="58"/>
    </row>
    <row r="393" spans="1:236" ht="18" hidden="1">
      <c r="A393" s="93" t="s">
        <v>2122</v>
      </c>
      <c r="B393" s="111" t="s">
        <v>712</v>
      </c>
      <c r="C393" s="123" t="s">
        <v>173</v>
      </c>
      <c r="D393" s="58">
        <v>265493.78999999998</v>
      </c>
      <c r="E393" s="58">
        <v>309284.34999999998</v>
      </c>
      <c r="F393" s="58">
        <v>256359.8</v>
      </c>
      <c r="G393" s="58"/>
      <c r="H393" s="58"/>
      <c r="I393" s="58"/>
      <c r="J393" s="58"/>
    </row>
    <row r="394" spans="1:236" s="103" customFormat="1" ht="14.25" hidden="1" customHeight="1">
      <c r="A394" s="93" t="s">
        <v>2123</v>
      </c>
      <c r="B394" s="111" t="s">
        <v>714</v>
      </c>
      <c r="C394" s="123" t="s">
        <v>173</v>
      </c>
      <c r="D394" s="58">
        <v>430720.37</v>
      </c>
      <c r="E394" s="58">
        <v>431009.6</v>
      </c>
      <c r="F394" s="58">
        <v>451216.11</v>
      </c>
      <c r="G394" s="58"/>
      <c r="H394" s="58"/>
      <c r="I394" s="58"/>
      <c r="J394" s="58"/>
      <c r="HL394" s="102"/>
      <c r="HM394" s="102"/>
      <c r="HN394" s="102"/>
      <c r="HO394" s="102"/>
      <c r="HP394" s="102"/>
      <c r="HQ394" s="102"/>
      <c r="HR394" s="102"/>
      <c r="HS394" s="102"/>
      <c r="HT394" s="102"/>
      <c r="HU394" s="102"/>
      <c r="HV394" s="102"/>
      <c r="HW394" s="102"/>
      <c r="HX394" s="102"/>
      <c r="HY394" s="102"/>
      <c r="HZ394" s="102"/>
      <c r="IA394" s="102"/>
      <c r="IB394" s="102"/>
    </row>
    <row r="395" spans="1:236" s="103" customFormat="1" hidden="1">
      <c r="A395" s="93" t="s">
        <v>2124</v>
      </c>
      <c r="B395" s="111" t="s">
        <v>1573</v>
      </c>
      <c r="C395" s="123" t="s">
        <v>173</v>
      </c>
      <c r="D395" s="58">
        <v>2311928.3199999998</v>
      </c>
      <c r="E395" s="58">
        <v>3147711.35</v>
      </c>
      <c r="F395" s="58">
        <v>2745028.51</v>
      </c>
      <c r="G395" s="58"/>
      <c r="H395" s="58"/>
      <c r="I395" s="58"/>
      <c r="J395" s="58"/>
      <c r="HL395" s="102"/>
      <c r="HM395" s="102"/>
      <c r="HN395" s="102"/>
      <c r="HO395" s="102"/>
      <c r="HP395" s="102"/>
      <c r="HQ395" s="102"/>
      <c r="HR395" s="102"/>
      <c r="HS395" s="102"/>
      <c r="HT395" s="102"/>
      <c r="HU395" s="102"/>
      <c r="HV395" s="102"/>
      <c r="HW395" s="102"/>
      <c r="HX395" s="102"/>
      <c r="HY395" s="102"/>
      <c r="HZ395" s="102"/>
      <c r="IA395" s="102"/>
      <c r="IB395" s="102"/>
    </row>
    <row r="396" spans="1:236" s="103" customFormat="1" hidden="1">
      <c r="A396" s="93" t="s">
        <v>3183</v>
      </c>
      <c r="B396" s="111" t="s">
        <v>1531</v>
      </c>
      <c r="C396" s="123" t="s">
        <v>173</v>
      </c>
      <c r="D396" s="58"/>
      <c r="E396" s="58">
        <v>1930158.95</v>
      </c>
      <c r="F396" s="58">
        <v>65157230.32</v>
      </c>
      <c r="G396" s="58"/>
      <c r="H396" s="58"/>
      <c r="I396" s="58"/>
      <c r="J396" s="58"/>
      <c r="HL396" s="102"/>
      <c r="HM396" s="102"/>
      <c r="HN396" s="102"/>
      <c r="HO396" s="102"/>
      <c r="HP396" s="102"/>
      <c r="HQ396" s="102"/>
      <c r="HR396" s="102"/>
      <c r="HS396" s="102"/>
      <c r="HT396" s="102"/>
      <c r="HU396" s="102"/>
      <c r="HV396" s="102"/>
      <c r="HW396" s="102"/>
      <c r="HX396" s="102"/>
      <c r="HY396" s="102"/>
      <c r="HZ396" s="102"/>
      <c r="IA396" s="102"/>
      <c r="IB396" s="102"/>
    </row>
    <row r="397" spans="1:236" s="103" customFormat="1" ht="18" hidden="1">
      <c r="A397" s="93" t="s">
        <v>3329</v>
      </c>
      <c r="B397" s="111" t="s">
        <v>2118</v>
      </c>
      <c r="C397" s="123" t="s">
        <v>173</v>
      </c>
      <c r="D397" s="58"/>
      <c r="E397" s="58"/>
      <c r="F397" s="58"/>
      <c r="G397" s="58">
        <v>27191000</v>
      </c>
      <c r="H397" s="58">
        <v>24673000</v>
      </c>
      <c r="I397" s="58">
        <v>25495000</v>
      </c>
      <c r="J397" s="58">
        <v>26321000</v>
      </c>
      <c r="HL397" s="102"/>
      <c r="HM397" s="102"/>
      <c r="HN397" s="102"/>
      <c r="HO397" s="102"/>
      <c r="HP397" s="102"/>
      <c r="HQ397" s="102"/>
      <c r="HR397" s="102"/>
      <c r="HS397" s="102"/>
      <c r="HT397" s="102"/>
      <c r="HU397" s="102"/>
      <c r="HV397" s="102"/>
      <c r="HW397" s="102"/>
      <c r="HX397" s="102"/>
      <c r="HY397" s="102"/>
      <c r="HZ397" s="102"/>
      <c r="IA397" s="102"/>
      <c r="IB397" s="102"/>
    </row>
    <row r="398" spans="1:236" s="124" customFormat="1" hidden="1">
      <c r="A398" s="95" t="s">
        <v>2125</v>
      </c>
      <c r="B398" s="110" t="s">
        <v>2126</v>
      </c>
      <c r="C398" s="111"/>
      <c r="D398" s="56">
        <f>D399</f>
        <v>591.78</v>
      </c>
      <c r="E398" s="110"/>
      <c r="F398" s="110"/>
      <c r="G398" s="110"/>
      <c r="H398" s="110"/>
      <c r="I398" s="110"/>
      <c r="J398" s="110"/>
      <c r="HL398" s="122"/>
      <c r="HM398" s="122"/>
      <c r="HN398" s="122"/>
      <c r="HO398" s="122"/>
      <c r="HP398" s="122"/>
      <c r="HQ398" s="122"/>
      <c r="HR398" s="122"/>
      <c r="HS398" s="122"/>
      <c r="HT398" s="122"/>
      <c r="HU398" s="122"/>
      <c r="HV398" s="122"/>
      <c r="HW398" s="122"/>
      <c r="HX398" s="122"/>
      <c r="HY398" s="122"/>
      <c r="HZ398" s="122"/>
      <c r="IA398" s="122"/>
      <c r="IB398" s="122"/>
    </row>
    <row r="399" spans="1:236" s="124" customFormat="1" hidden="1">
      <c r="A399" s="93" t="s">
        <v>2127</v>
      </c>
      <c r="B399" s="111" t="s">
        <v>2126</v>
      </c>
      <c r="C399" s="111"/>
      <c r="D399" s="58">
        <f>D400</f>
        <v>591.78</v>
      </c>
      <c r="E399" s="111"/>
      <c r="F399" s="111"/>
      <c r="G399" s="111"/>
      <c r="H399" s="111"/>
      <c r="I399" s="111"/>
      <c r="J399" s="111"/>
      <c r="HL399" s="122"/>
      <c r="HM399" s="122"/>
      <c r="HN399" s="122"/>
      <c r="HO399" s="122"/>
      <c r="HP399" s="122"/>
      <c r="HQ399" s="122"/>
      <c r="HR399" s="122"/>
      <c r="HS399" s="122"/>
      <c r="HT399" s="122"/>
      <c r="HU399" s="122"/>
      <c r="HV399" s="122"/>
      <c r="HW399" s="122"/>
      <c r="HX399" s="122"/>
      <c r="HY399" s="122"/>
      <c r="HZ399" s="122"/>
      <c r="IA399" s="122"/>
      <c r="IB399" s="122"/>
    </row>
    <row r="400" spans="1:236" s="124" customFormat="1" hidden="1">
      <c r="A400" s="93" t="s">
        <v>2128</v>
      </c>
      <c r="B400" s="111" t="s">
        <v>2129</v>
      </c>
      <c r="C400" s="123" t="s">
        <v>29</v>
      </c>
      <c r="D400" s="58">
        <v>591.78</v>
      </c>
      <c r="E400" s="111"/>
      <c r="F400" s="111"/>
      <c r="G400" s="111"/>
      <c r="H400" s="111"/>
      <c r="I400" s="111"/>
      <c r="J400" s="111"/>
      <c r="HL400" s="122"/>
      <c r="HM400" s="122"/>
      <c r="HN400" s="122"/>
      <c r="HO400" s="122"/>
      <c r="HP400" s="122"/>
      <c r="HQ400" s="122"/>
      <c r="HR400" s="122"/>
      <c r="HS400" s="122"/>
      <c r="HT400" s="122"/>
      <c r="HU400" s="122"/>
      <c r="HV400" s="122"/>
      <c r="HW400" s="122"/>
      <c r="HX400" s="122"/>
      <c r="HY400" s="122"/>
      <c r="HZ400" s="122"/>
      <c r="IA400" s="122"/>
      <c r="IB400" s="122"/>
    </row>
    <row r="401" spans="1:236" s="20" customFormat="1" ht="13.5" customHeight="1">
      <c r="A401" s="95" t="s">
        <v>2130</v>
      </c>
      <c r="B401" s="110" t="s">
        <v>2131</v>
      </c>
      <c r="C401" s="123"/>
      <c r="D401" s="56">
        <f t="shared" ref="D401:J404" si="147">D402</f>
        <v>433117.88</v>
      </c>
      <c r="E401" s="56">
        <f t="shared" si="147"/>
        <v>1471759.67</v>
      </c>
      <c r="F401" s="56">
        <f t="shared" si="147"/>
        <v>1504415.54</v>
      </c>
      <c r="G401" s="56">
        <f t="shared" si="147"/>
        <v>1400000</v>
      </c>
      <c r="H401" s="56">
        <f t="shared" si="147"/>
        <v>1453000</v>
      </c>
      <c r="I401" s="56">
        <f t="shared" si="147"/>
        <v>1500000</v>
      </c>
      <c r="J401" s="56">
        <f t="shared" si="147"/>
        <v>1548000</v>
      </c>
      <c r="HL401" s="102"/>
      <c r="HM401" s="102"/>
      <c r="HN401" s="102"/>
      <c r="HO401" s="102"/>
      <c r="HP401" s="102"/>
      <c r="HQ401" s="102"/>
      <c r="HR401" s="102"/>
      <c r="HS401" s="102"/>
      <c r="HT401" s="102"/>
      <c r="HU401" s="102"/>
      <c r="HV401" s="102"/>
      <c r="HW401" s="102"/>
      <c r="HX401" s="102"/>
      <c r="HY401" s="102"/>
      <c r="HZ401" s="102"/>
      <c r="IA401" s="102"/>
      <c r="IB401" s="102"/>
    </row>
    <row r="402" spans="1:236" ht="19.5" customHeight="1">
      <c r="A402" s="95" t="s">
        <v>2132</v>
      </c>
      <c r="B402" s="110" t="s">
        <v>2133</v>
      </c>
      <c r="C402" s="123"/>
      <c r="D402" s="56">
        <f t="shared" si="147"/>
        <v>433117.88</v>
      </c>
      <c r="E402" s="56">
        <f t="shared" si="147"/>
        <v>1471759.67</v>
      </c>
      <c r="F402" s="56">
        <f t="shared" si="147"/>
        <v>1504415.54</v>
      </c>
      <c r="G402" s="56">
        <f t="shared" si="147"/>
        <v>1400000</v>
      </c>
      <c r="H402" s="56">
        <f t="shared" si="147"/>
        <v>1453000</v>
      </c>
      <c r="I402" s="56">
        <f t="shared" si="147"/>
        <v>1500000</v>
      </c>
      <c r="J402" s="56">
        <f t="shared" si="147"/>
        <v>1548000</v>
      </c>
    </row>
    <row r="403" spans="1:236" s="20" customFormat="1" ht="18.75" customHeight="1">
      <c r="A403" s="95" t="s">
        <v>2134</v>
      </c>
      <c r="B403" s="110" t="s">
        <v>2133</v>
      </c>
      <c r="C403" s="123"/>
      <c r="D403" s="56">
        <f t="shared" si="147"/>
        <v>433117.88</v>
      </c>
      <c r="E403" s="56">
        <f t="shared" si="147"/>
        <v>1471759.67</v>
      </c>
      <c r="F403" s="56">
        <f t="shared" si="147"/>
        <v>1504415.54</v>
      </c>
      <c r="G403" s="56">
        <f t="shared" si="147"/>
        <v>1400000</v>
      </c>
      <c r="H403" s="56">
        <f t="shared" si="147"/>
        <v>1453000</v>
      </c>
      <c r="I403" s="56">
        <f t="shared" si="147"/>
        <v>1500000</v>
      </c>
      <c r="J403" s="56">
        <f t="shared" si="147"/>
        <v>1548000</v>
      </c>
      <c r="HL403" s="102"/>
      <c r="HM403" s="102"/>
      <c r="HN403" s="102"/>
      <c r="HO403" s="102"/>
      <c r="HP403" s="102"/>
      <c r="HQ403" s="102"/>
      <c r="HR403" s="102"/>
      <c r="HS403" s="102"/>
      <c r="HT403" s="102"/>
      <c r="HU403" s="102"/>
      <c r="HV403" s="102"/>
      <c r="HW403" s="102"/>
      <c r="HX403" s="102"/>
      <c r="HY403" s="102"/>
      <c r="HZ403" s="102"/>
      <c r="IA403" s="102"/>
      <c r="IB403" s="102"/>
    </row>
    <row r="404" spans="1:236" s="20" customFormat="1" ht="21.75" customHeight="1">
      <c r="A404" s="95" t="s">
        <v>2135</v>
      </c>
      <c r="B404" s="110" t="s">
        <v>2136</v>
      </c>
      <c r="C404" s="123"/>
      <c r="D404" s="56">
        <f>D405</f>
        <v>433117.88</v>
      </c>
      <c r="E404" s="56">
        <f t="shared" si="147"/>
        <v>1471759.67</v>
      </c>
      <c r="F404" s="56">
        <f t="shared" si="147"/>
        <v>1504415.54</v>
      </c>
      <c r="G404" s="56">
        <f t="shared" si="147"/>
        <v>1400000</v>
      </c>
      <c r="H404" s="56">
        <f t="shared" si="147"/>
        <v>1453000</v>
      </c>
      <c r="I404" s="56">
        <f t="shared" si="147"/>
        <v>1500000</v>
      </c>
      <c r="J404" s="56">
        <f t="shared" si="147"/>
        <v>1548000</v>
      </c>
      <c r="HL404" s="102"/>
      <c r="HM404" s="102"/>
      <c r="HN404" s="102"/>
      <c r="HO404" s="102"/>
      <c r="HP404" s="102"/>
      <c r="HQ404" s="102"/>
      <c r="HR404" s="102"/>
      <c r="HS404" s="102"/>
      <c r="HT404" s="102"/>
      <c r="HU404" s="102"/>
      <c r="HV404" s="102"/>
      <c r="HW404" s="102"/>
      <c r="HX404" s="102"/>
      <c r="HY404" s="102"/>
      <c r="HZ404" s="102"/>
      <c r="IA404" s="102"/>
      <c r="IB404" s="102"/>
    </row>
    <row r="405" spans="1:236" s="124" customFormat="1" ht="22.5">
      <c r="A405" s="95" t="s">
        <v>2137</v>
      </c>
      <c r="B405" s="110" t="s">
        <v>2138</v>
      </c>
      <c r="C405" s="123" t="s">
        <v>29</v>
      </c>
      <c r="D405" s="58">
        <v>433117.88</v>
      </c>
      <c r="E405" s="58">
        <v>1471759.67</v>
      </c>
      <c r="F405" s="58">
        <v>1504415.54</v>
      </c>
      <c r="G405" s="58">
        <v>1400000</v>
      </c>
      <c r="H405" s="58">
        <v>1453000</v>
      </c>
      <c r="I405" s="58">
        <v>1500000</v>
      </c>
      <c r="J405" s="58">
        <v>1548000</v>
      </c>
      <c r="HL405" s="122"/>
      <c r="HM405" s="122"/>
      <c r="HN405" s="122"/>
      <c r="HO405" s="122"/>
      <c r="HP405" s="122"/>
      <c r="HQ405" s="122"/>
      <c r="HR405" s="122"/>
      <c r="HS405" s="122"/>
      <c r="HT405" s="122"/>
      <c r="HU405" s="122"/>
      <c r="HV405" s="122"/>
      <c r="HW405" s="122"/>
      <c r="HX405" s="122"/>
      <c r="HY405" s="122"/>
      <c r="HZ405" s="122"/>
      <c r="IA405" s="122"/>
      <c r="IB405" s="122"/>
    </row>
    <row r="406" spans="1:236" ht="14.25" customHeight="1">
      <c r="A406" s="119" t="s">
        <v>2139</v>
      </c>
      <c r="B406" s="120" t="s">
        <v>735</v>
      </c>
      <c r="C406" s="180"/>
      <c r="D406" s="118">
        <f>D411+D424</f>
        <v>2612198.75</v>
      </c>
      <c r="E406" s="118">
        <f>E411+E424</f>
        <v>275.92</v>
      </c>
      <c r="F406" s="118">
        <f>F411+F424+F407</f>
        <v>870724.83</v>
      </c>
      <c r="G406" s="118">
        <f>G411+G424+G407+G416</f>
        <v>8840</v>
      </c>
      <c r="H406" s="118">
        <f t="shared" ref="H406:J406" si="148">H411+H424+H407+H416</f>
        <v>3000</v>
      </c>
      <c r="I406" s="118">
        <f t="shared" si="148"/>
        <v>3100</v>
      </c>
      <c r="J406" s="118">
        <f t="shared" si="148"/>
        <v>3200</v>
      </c>
    </row>
    <row r="407" spans="1:236" ht="14.25" hidden="1" customHeight="1">
      <c r="A407" s="95" t="s">
        <v>3250</v>
      </c>
      <c r="B407" s="110" t="s">
        <v>3251</v>
      </c>
      <c r="C407" s="123"/>
      <c r="D407" s="118"/>
      <c r="E407" s="118"/>
      <c r="F407" s="56">
        <f>F408</f>
        <v>834330</v>
      </c>
      <c r="G407" s="56">
        <f t="shared" ref="G407:J409" si="149">G408</f>
        <v>5940</v>
      </c>
      <c r="H407" s="56">
        <f t="shared" si="149"/>
        <v>0</v>
      </c>
      <c r="I407" s="56">
        <f t="shared" si="149"/>
        <v>0</v>
      </c>
      <c r="J407" s="56">
        <f t="shared" si="149"/>
        <v>0</v>
      </c>
    </row>
    <row r="408" spans="1:236" ht="14.25" hidden="1" customHeight="1">
      <c r="A408" s="95" t="s">
        <v>3252</v>
      </c>
      <c r="B408" s="110" t="s">
        <v>3253</v>
      </c>
      <c r="C408" s="123"/>
      <c r="D408" s="118"/>
      <c r="E408" s="118"/>
      <c r="F408" s="56">
        <f>F409</f>
        <v>834330</v>
      </c>
      <c r="G408" s="56">
        <f t="shared" si="149"/>
        <v>5940</v>
      </c>
      <c r="H408" s="56">
        <f t="shared" si="149"/>
        <v>0</v>
      </c>
      <c r="I408" s="56">
        <f t="shared" si="149"/>
        <v>0</v>
      </c>
      <c r="J408" s="56">
        <f t="shared" si="149"/>
        <v>0</v>
      </c>
    </row>
    <row r="409" spans="1:236" ht="14.25" hidden="1" customHeight="1">
      <c r="A409" s="95" t="s">
        <v>3254</v>
      </c>
      <c r="B409" s="110" t="s">
        <v>3253</v>
      </c>
      <c r="C409" s="123"/>
      <c r="D409" s="118"/>
      <c r="E409" s="118"/>
      <c r="F409" s="56">
        <f>F410</f>
        <v>834330</v>
      </c>
      <c r="G409" s="56">
        <f t="shared" si="149"/>
        <v>5940</v>
      </c>
      <c r="H409" s="56">
        <f t="shared" si="149"/>
        <v>0</v>
      </c>
      <c r="I409" s="56">
        <f t="shared" si="149"/>
        <v>0</v>
      </c>
      <c r="J409" s="56">
        <f t="shared" si="149"/>
        <v>0</v>
      </c>
    </row>
    <row r="410" spans="1:236" ht="14.25" hidden="1" customHeight="1">
      <c r="A410" s="95" t="s">
        <v>3255</v>
      </c>
      <c r="B410" s="110" t="s">
        <v>3256</v>
      </c>
      <c r="C410" s="123" t="s">
        <v>29</v>
      </c>
      <c r="D410" s="118"/>
      <c r="E410" s="118"/>
      <c r="F410" s="56">
        <v>834330</v>
      </c>
      <c r="G410" s="56">
        <v>5940</v>
      </c>
      <c r="H410" s="56"/>
      <c r="I410" s="56"/>
      <c r="J410" s="56"/>
    </row>
    <row r="411" spans="1:236" ht="14.25" hidden="1" customHeight="1">
      <c r="A411" s="95" t="s">
        <v>2140</v>
      </c>
      <c r="B411" s="110" t="s">
        <v>2141</v>
      </c>
      <c r="C411" s="123"/>
      <c r="D411" s="56">
        <f t="shared" ref="D411:J421" si="150">D412</f>
        <v>2611548.46</v>
      </c>
      <c r="E411" s="56">
        <f t="shared" si="150"/>
        <v>0</v>
      </c>
      <c r="F411" s="56">
        <f t="shared" si="150"/>
        <v>3368.87</v>
      </c>
      <c r="G411" s="56">
        <f t="shared" si="150"/>
        <v>0</v>
      </c>
      <c r="H411" s="56">
        <f t="shared" si="150"/>
        <v>0</v>
      </c>
      <c r="I411" s="56">
        <f t="shared" si="150"/>
        <v>0</v>
      </c>
      <c r="J411" s="56">
        <f t="shared" si="150"/>
        <v>0</v>
      </c>
    </row>
    <row r="412" spans="1:236" ht="14.25" hidden="1" customHeight="1">
      <c r="A412" s="95" t="s">
        <v>2142</v>
      </c>
      <c r="B412" s="110" t="s">
        <v>2143</v>
      </c>
      <c r="C412" s="123"/>
      <c r="D412" s="56">
        <f t="shared" si="150"/>
        <v>2611548.46</v>
      </c>
      <c r="E412" s="56">
        <f t="shared" si="150"/>
        <v>0</v>
      </c>
      <c r="F412" s="56">
        <f>F414+F416</f>
        <v>3368.87</v>
      </c>
      <c r="G412" s="56">
        <f t="shared" si="150"/>
        <v>0</v>
      </c>
      <c r="H412" s="56">
        <f t="shared" si="150"/>
        <v>0</v>
      </c>
      <c r="I412" s="56">
        <f t="shared" si="150"/>
        <v>0</v>
      </c>
      <c r="J412" s="56">
        <f t="shared" si="150"/>
        <v>0</v>
      </c>
    </row>
    <row r="413" spans="1:236" ht="14.25" hidden="1" customHeight="1">
      <c r="A413" s="95" t="s">
        <v>2144</v>
      </c>
      <c r="B413" s="110" t="s">
        <v>2143</v>
      </c>
      <c r="C413" s="123"/>
      <c r="D413" s="56">
        <f t="shared" si="150"/>
        <v>2611548.46</v>
      </c>
      <c r="E413" s="56">
        <f t="shared" si="150"/>
        <v>0</v>
      </c>
      <c r="F413" s="56">
        <f t="shared" si="150"/>
        <v>0</v>
      </c>
      <c r="G413" s="56">
        <f t="shared" si="150"/>
        <v>0</v>
      </c>
      <c r="H413" s="56">
        <f t="shared" si="150"/>
        <v>0</v>
      </c>
      <c r="I413" s="56">
        <f t="shared" si="150"/>
        <v>0</v>
      </c>
      <c r="J413" s="56">
        <f t="shared" si="150"/>
        <v>0</v>
      </c>
    </row>
    <row r="414" spans="1:236" ht="14.25" hidden="1" customHeight="1">
      <c r="A414" s="95" t="s">
        <v>2145</v>
      </c>
      <c r="B414" s="110" t="s">
        <v>2146</v>
      </c>
      <c r="C414" s="123"/>
      <c r="D414" s="56">
        <f t="shared" si="150"/>
        <v>2611548.46</v>
      </c>
      <c r="E414" s="56">
        <f t="shared" si="150"/>
        <v>0</v>
      </c>
      <c r="F414" s="56">
        <f t="shared" si="150"/>
        <v>0</v>
      </c>
      <c r="G414" s="56">
        <f t="shared" si="150"/>
        <v>0</v>
      </c>
      <c r="H414" s="56">
        <f t="shared" si="150"/>
        <v>0</v>
      </c>
      <c r="I414" s="56">
        <f t="shared" si="150"/>
        <v>0</v>
      </c>
      <c r="J414" s="56">
        <f t="shared" si="150"/>
        <v>0</v>
      </c>
    </row>
    <row r="415" spans="1:236" ht="14.25" hidden="1" customHeight="1">
      <c r="A415" s="93" t="s">
        <v>2147</v>
      </c>
      <c r="B415" s="111" t="s">
        <v>743</v>
      </c>
      <c r="C415" s="123" t="s">
        <v>257</v>
      </c>
      <c r="D415" s="56">
        <v>2611548.46</v>
      </c>
      <c r="E415" s="56"/>
      <c r="F415" s="56"/>
      <c r="G415" s="56"/>
      <c r="H415" s="56"/>
      <c r="I415" s="56"/>
      <c r="J415" s="56"/>
    </row>
    <row r="416" spans="1:236" ht="14.25" hidden="1" customHeight="1">
      <c r="A416" s="95" t="s">
        <v>3184</v>
      </c>
      <c r="B416" s="110" t="s">
        <v>3185</v>
      </c>
      <c r="C416" s="123"/>
      <c r="D416" s="56">
        <f t="shared" si="150"/>
        <v>0</v>
      </c>
      <c r="E416" s="56">
        <f t="shared" si="150"/>
        <v>0</v>
      </c>
      <c r="F416" s="56">
        <f>F417</f>
        <v>3368.87</v>
      </c>
      <c r="G416" s="56">
        <f t="shared" si="150"/>
        <v>2900</v>
      </c>
      <c r="H416" s="56">
        <f t="shared" si="150"/>
        <v>3000</v>
      </c>
      <c r="I416" s="56">
        <f t="shared" si="150"/>
        <v>3100</v>
      </c>
      <c r="J416" s="56">
        <f t="shared" si="150"/>
        <v>3200</v>
      </c>
    </row>
    <row r="417" spans="1:236" ht="14.25" hidden="1" customHeight="1">
      <c r="A417" s="95" t="s">
        <v>3186</v>
      </c>
      <c r="B417" s="110" t="s">
        <v>3187</v>
      </c>
      <c r="C417" s="123"/>
      <c r="D417" s="56">
        <f t="shared" si="150"/>
        <v>0</v>
      </c>
      <c r="E417" s="56">
        <f t="shared" si="150"/>
        <v>0</v>
      </c>
      <c r="F417" s="56">
        <f>F418</f>
        <v>3368.87</v>
      </c>
      <c r="G417" s="56">
        <f>G418</f>
        <v>2900</v>
      </c>
      <c r="H417" s="56">
        <f t="shared" si="150"/>
        <v>3000</v>
      </c>
      <c r="I417" s="56">
        <f t="shared" si="150"/>
        <v>3100</v>
      </c>
      <c r="J417" s="56">
        <f t="shared" si="150"/>
        <v>3200</v>
      </c>
    </row>
    <row r="418" spans="1:236" ht="14.25" hidden="1" customHeight="1">
      <c r="A418" s="95" t="s">
        <v>3188</v>
      </c>
      <c r="B418" s="110" t="s">
        <v>3187</v>
      </c>
      <c r="C418" s="123"/>
      <c r="D418" s="56">
        <f t="shared" si="150"/>
        <v>0</v>
      </c>
      <c r="E418" s="56">
        <f t="shared" si="150"/>
        <v>0</v>
      </c>
      <c r="F418" s="56">
        <f>F419+F421</f>
        <v>3368.87</v>
      </c>
      <c r="G418" s="56">
        <f t="shared" ref="G418:J418" si="151">G419+G421</f>
        <v>2900</v>
      </c>
      <c r="H418" s="56">
        <f t="shared" si="151"/>
        <v>3000</v>
      </c>
      <c r="I418" s="56">
        <f t="shared" si="151"/>
        <v>3100</v>
      </c>
      <c r="J418" s="56">
        <f t="shared" si="151"/>
        <v>3200</v>
      </c>
    </row>
    <row r="419" spans="1:236" ht="14.25" hidden="1" customHeight="1">
      <c r="A419" s="95" t="s">
        <v>3189</v>
      </c>
      <c r="B419" s="110" t="s">
        <v>3190</v>
      </c>
      <c r="C419" s="123"/>
      <c r="D419" s="56">
        <f t="shared" si="150"/>
        <v>0</v>
      </c>
      <c r="E419" s="56">
        <f t="shared" si="150"/>
        <v>0</v>
      </c>
      <c r="F419" s="56">
        <f>F420</f>
        <v>2425.11</v>
      </c>
      <c r="G419" s="56">
        <f t="shared" si="150"/>
        <v>0</v>
      </c>
      <c r="H419" s="56">
        <f t="shared" si="150"/>
        <v>0</v>
      </c>
      <c r="I419" s="56">
        <f t="shared" si="150"/>
        <v>0</v>
      </c>
      <c r="J419" s="56">
        <f t="shared" si="150"/>
        <v>0</v>
      </c>
    </row>
    <row r="420" spans="1:236" ht="14.25" hidden="1" customHeight="1">
      <c r="A420" s="93" t="s">
        <v>3191</v>
      </c>
      <c r="B420" s="111" t="s">
        <v>3192</v>
      </c>
      <c r="C420" s="123" t="s">
        <v>545</v>
      </c>
      <c r="D420" s="56"/>
      <c r="E420" s="56"/>
      <c r="F420" s="56">
        <v>2425.11</v>
      </c>
      <c r="G420" s="56">
        <v>0</v>
      </c>
      <c r="H420" s="56">
        <v>0</v>
      </c>
      <c r="I420" s="56">
        <v>0</v>
      </c>
      <c r="J420" s="56">
        <v>0</v>
      </c>
    </row>
    <row r="421" spans="1:236" ht="14.25" hidden="1" customHeight="1">
      <c r="A421" s="95" t="s">
        <v>3193</v>
      </c>
      <c r="B421" s="110" t="s">
        <v>3194</v>
      </c>
      <c r="C421" s="123"/>
      <c r="D421" s="56">
        <f t="shared" si="150"/>
        <v>0</v>
      </c>
      <c r="E421" s="56">
        <f t="shared" si="150"/>
        <v>0</v>
      </c>
      <c r="F421" s="56">
        <f>F422+F423</f>
        <v>943.76</v>
      </c>
      <c r="G421" s="56">
        <f t="shared" ref="G421:I421" si="152">G422+G423</f>
        <v>2900</v>
      </c>
      <c r="H421" s="56">
        <f t="shared" si="152"/>
        <v>3000</v>
      </c>
      <c r="I421" s="56">
        <f t="shared" si="152"/>
        <v>3100</v>
      </c>
      <c r="J421" s="56">
        <f t="shared" ref="J421" si="153">J422+J423</f>
        <v>3200</v>
      </c>
    </row>
    <row r="422" spans="1:236" ht="14.25" hidden="1" customHeight="1">
      <c r="A422" s="93" t="s">
        <v>3238</v>
      </c>
      <c r="B422" s="111" t="s">
        <v>3192</v>
      </c>
      <c r="C422" s="123" t="s">
        <v>545</v>
      </c>
      <c r="D422" s="56"/>
      <c r="E422" s="56"/>
      <c r="F422" s="56">
        <v>386.68</v>
      </c>
      <c r="G422" s="56">
        <v>2340</v>
      </c>
      <c r="H422" s="58">
        <v>2400</v>
      </c>
      <c r="I422" s="58">
        <v>2500</v>
      </c>
      <c r="J422" s="58">
        <v>2550</v>
      </c>
    </row>
    <row r="423" spans="1:236" ht="14.25" hidden="1" customHeight="1">
      <c r="A423" s="93" t="s">
        <v>3239</v>
      </c>
      <c r="B423" s="111" t="s">
        <v>3241</v>
      </c>
      <c r="C423" s="123" t="s">
        <v>537</v>
      </c>
      <c r="D423" s="56"/>
      <c r="E423" s="56"/>
      <c r="F423" s="56">
        <v>557.08000000000004</v>
      </c>
      <c r="G423" s="56">
        <v>560</v>
      </c>
      <c r="H423" s="58">
        <v>600</v>
      </c>
      <c r="I423" s="58">
        <v>600</v>
      </c>
      <c r="J423" s="58">
        <v>650</v>
      </c>
    </row>
    <row r="424" spans="1:236" s="162" customFormat="1" ht="11.25" hidden="1">
      <c r="A424" s="95" t="s">
        <v>2148</v>
      </c>
      <c r="B424" s="95" t="s">
        <v>1574</v>
      </c>
      <c r="C424" s="123"/>
      <c r="D424" s="56">
        <f t="shared" ref="D424:J434" si="154">D425</f>
        <v>650.29</v>
      </c>
      <c r="E424" s="56">
        <f t="shared" si="154"/>
        <v>275.92</v>
      </c>
      <c r="F424" s="56">
        <f t="shared" si="154"/>
        <v>33025.96</v>
      </c>
      <c r="G424" s="56">
        <f t="shared" si="154"/>
        <v>0</v>
      </c>
      <c r="H424" s="56">
        <f t="shared" si="154"/>
        <v>0</v>
      </c>
      <c r="I424" s="56">
        <f t="shared" si="154"/>
        <v>0</v>
      </c>
      <c r="J424" s="56">
        <f t="shared" si="154"/>
        <v>0</v>
      </c>
      <c r="HL424" s="148"/>
      <c r="HM424" s="148"/>
      <c r="HN424" s="148"/>
      <c r="HO424" s="148"/>
      <c r="HP424" s="148"/>
      <c r="HQ424" s="148"/>
      <c r="HR424" s="148"/>
      <c r="HS424" s="148"/>
      <c r="HT424" s="148"/>
      <c r="HU424" s="148"/>
      <c r="HV424" s="148"/>
      <c r="HW424" s="148"/>
      <c r="HX424" s="148"/>
      <c r="HY424" s="148"/>
      <c r="HZ424" s="148"/>
      <c r="IA424" s="148"/>
      <c r="IB424" s="148"/>
    </row>
    <row r="425" spans="1:236" s="162" customFormat="1" ht="11.25" hidden="1">
      <c r="A425" s="95" t="s">
        <v>2149</v>
      </c>
      <c r="B425" s="95" t="s">
        <v>1574</v>
      </c>
      <c r="C425" s="123"/>
      <c r="D425" s="56">
        <f t="shared" si="154"/>
        <v>650.29</v>
      </c>
      <c r="E425" s="56">
        <f t="shared" si="154"/>
        <v>275.92</v>
      </c>
      <c r="F425" s="56">
        <f t="shared" si="154"/>
        <v>33025.96</v>
      </c>
      <c r="G425" s="56">
        <f t="shared" si="154"/>
        <v>0</v>
      </c>
      <c r="H425" s="56">
        <f t="shared" si="154"/>
        <v>0</v>
      </c>
      <c r="I425" s="56">
        <f t="shared" si="154"/>
        <v>0</v>
      </c>
      <c r="J425" s="56">
        <f t="shared" si="154"/>
        <v>0</v>
      </c>
      <c r="HL425" s="148"/>
      <c r="HM425" s="148"/>
      <c r="HN425" s="148"/>
      <c r="HO425" s="148"/>
      <c r="HP425" s="148"/>
      <c r="HQ425" s="148"/>
      <c r="HR425" s="148"/>
      <c r="HS425" s="148"/>
      <c r="HT425" s="148"/>
      <c r="HU425" s="148"/>
      <c r="HV425" s="148"/>
      <c r="HW425" s="148"/>
      <c r="HX425" s="148"/>
      <c r="HY425" s="148"/>
      <c r="HZ425" s="148"/>
      <c r="IA425" s="148"/>
      <c r="IB425" s="148"/>
    </row>
    <row r="426" spans="1:236" s="162" customFormat="1" ht="11.25" hidden="1">
      <c r="A426" s="95" t="s">
        <v>2150</v>
      </c>
      <c r="B426" s="95" t="s">
        <v>1574</v>
      </c>
      <c r="C426" s="123"/>
      <c r="D426" s="56">
        <f t="shared" ref="D426:I426" si="155">D427+D430+D432+D434</f>
        <v>650.29</v>
      </c>
      <c r="E426" s="56">
        <f t="shared" si="155"/>
        <v>275.92</v>
      </c>
      <c r="F426" s="56">
        <f t="shared" si="155"/>
        <v>33025.96</v>
      </c>
      <c r="G426" s="56">
        <f t="shared" si="155"/>
        <v>0</v>
      </c>
      <c r="H426" s="56">
        <f t="shared" si="155"/>
        <v>0</v>
      </c>
      <c r="I426" s="56">
        <f t="shared" si="155"/>
        <v>0</v>
      </c>
      <c r="J426" s="56">
        <f t="shared" ref="J426" si="156">J427+J430+J432+J434</f>
        <v>0</v>
      </c>
      <c r="HL426" s="148"/>
      <c r="HM426" s="148"/>
      <c r="HN426" s="148"/>
      <c r="HO426" s="148"/>
      <c r="HP426" s="148"/>
      <c r="HQ426" s="148"/>
      <c r="HR426" s="148"/>
      <c r="HS426" s="148"/>
      <c r="HT426" s="148"/>
      <c r="HU426" s="148"/>
      <c r="HV426" s="148"/>
      <c r="HW426" s="148"/>
      <c r="HX426" s="148"/>
      <c r="HY426" s="148"/>
      <c r="HZ426" s="148"/>
      <c r="IA426" s="148"/>
      <c r="IB426" s="148"/>
    </row>
    <row r="427" spans="1:236" s="162" customFormat="1" ht="11.25" hidden="1">
      <c r="A427" s="95" t="s">
        <v>2151</v>
      </c>
      <c r="B427" s="95" t="s">
        <v>2152</v>
      </c>
      <c r="C427" s="123"/>
      <c r="D427" s="56">
        <f t="shared" si="154"/>
        <v>0</v>
      </c>
      <c r="E427" s="56">
        <f t="shared" si="154"/>
        <v>0</v>
      </c>
      <c r="F427" s="56">
        <f>F428+F429</f>
        <v>33025.96</v>
      </c>
      <c r="G427" s="56">
        <f t="shared" ref="G427:J427" si="157">G428+G429</f>
        <v>0</v>
      </c>
      <c r="H427" s="56">
        <f t="shared" si="157"/>
        <v>0</v>
      </c>
      <c r="I427" s="56">
        <f t="shared" si="157"/>
        <v>0</v>
      </c>
      <c r="J427" s="56">
        <f t="shared" si="157"/>
        <v>0</v>
      </c>
      <c r="HL427" s="148"/>
      <c r="HM427" s="148"/>
      <c r="HN427" s="148"/>
      <c r="HO427" s="148"/>
      <c r="HP427" s="148"/>
      <c r="HQ427" s="148"/>
      <c r="HR427" s="148"/>
      <c r="HS427" s="148"/>
      <c r="HT427" s="148"/>
      <c r="HU427" s="148"/>
      <c r="HV427" s="148"/>
      <c r="HW427" s="148"/>
      <c r="HX427" s="148"/>
      <c r="HY427" s="148"/>
      <c r="HZ427" s="148"/>
      <c r="IA427" s="148"/>
      <c r="IB427" s="148"/>
    </row>
    <row r="428" spans="1:236" s="124" customFormat="1" hidden="1">
      <c r="A428" s="136" t="s">
        <v>2153</v>
      </c>
      <c r="B428" s="137" t="s">
        <v>1575</v>
      </c>
      <c r="C428" s="123" t="s">
        <v>29</v>
      </c>
      <c r="D428" s="58">
        <v>0</v>
      </c>
      <c r="E428" s="58"/>
      <c r="F428" s="58"/>
      <c r="G428" s="58"/>
      <c r="H428" s="58"/>
      <c r="I428" s="58"/>
      <c r="J428" s="58"/>
      <c r="HL428" s="122"/>
      <c r="HM428" s="122"/>
      <c r="HN428" s="122"/>
      <c r="HO428" s="122"/>
      <c r="HP428" s="122"/>
      <c r="HQ428" s="122"/>
      <c r="HR428" s="122"/>
      <c r="HS428" s="122"/>
      <c r="HT428" s="122"/>
      <c r="HU428" s="122"/>
      <c r="HV428" s="122"/>
      <c r="HW428" s="122"/>
      <c r="HX428" s="122"/>
      <c r="HY428" s="122"/>
      <c r="HZ428" s="122"/>
      <c r="IA428" s="122"/>
      <c r="IB428" s="122"/>
    </row>
    <row r="429" spans="1:236" s="124" customFormat="1" hidden="1">
      <c r="A429" s="136" t="s">
        <v>3398</v>
      </c>
      <c r="B429" s="137" t="s">
        <v>3399</v>
      </c>
      <c r="C429" s="123" t="s">
        <v>173</v>
      </c>
      <c r="D429" s="58"/>
      <c r="E429" s="58"/>
      <c r="F429" s="58">
        <v>33025.96</v>
      </c>
      <c r="G429" s="58"/>
      <c r="H429" s="58"/>
      <c r="I429" s="58"/>
      <c r="J429" s="58"/>
      <c r="HL429" s="122"/>
      <c r="HM429" s="122"/>
      <c r="HN429" s="122"/>
      <c r="HO429" s="122"/>
      <c r="HP429" s="122"/>
      <c r="HQ429" s="122"/>
      <c r="HR429" s="122"/>
      <c r="HS429" s="122"/>
      <c r="HT429" s="122"/>
      <c r="HU429" s="122"/>
      <c r="HV429" s="122"/>
      <c r="HW429" s="122"/>
      <c r="HX429" s="122"/>
      <c r="HY429" s="122"/>
      <c r="HZ429" s="122"/>
      <c r="IA429" s="122"/>
      <c r="IB429" s="122"/>
    </row>
    <row r="430" spans="1:236" s="162" customFormat="1" ht="11.25" hidden="1">
      <c r="A430" s="95" t="s">
        <v>2154</v>
      </c>
      <c r="B430" s="95" t="s">
        <v>2155</v>
      </c>
      <c r="C430" s="123"/>
      <c r="D430" s="56">
        <f t="shared" si="154"/>
        <v>0</v>
      </c>
      <c r="E430" s="56">
        <f t="shared" si="154"/>
        <v>0</v>
      </c>
      <c r="F430" s="56">
        <f t="shared" si="154"/>
        <v>0</v>
      </c>
      <c r="G430" s="56">
        <f t="shared" si="154"/>
        <v>0</v>
      </c>
      <c r="H430" s="56">
        <f t="shared" si="154"/>
        <v>0</v>
      </c>
      <c r="I430" s="56">
        <f t="shared" si="154"/>
        <v>0</v>
      </c>
      <c r="J430" s="56">
        <f t="shared" si="154"/>
        <v>0</v>
      </c>
      <c r="HL430" s="148"/>
      <c r="HM430" s="148"/>
      <c r="HN430" s="148"/>
      <c r="HO430" s="148"/>
      <c r="HP430" s="148"/>
      <c r="HQ430" s="148"/>
      <c r="HR430" s="148"/>
      <c r="HS430" s="148"/>
      <c r="HT430" s="148"/>
      <c r="HU430" s="148"/>
      <c r="HV430" s="148"/>
      <c r="HW430" s="148"/>
      <c r="HX430" s="148"/>
      <c r="HY430" s="148"/>
      <c r="HZ430" s="148"/>
      <c r="IA430" s="148"/>
      <c r="IB430" s="148"/>
    </row>
    <row r="431" spans="1:236" s="124" customFormat="1" hidden="1">
      <c r="A431" s="136" t="s">
        <v>2156</v>
      </c>
      <c r="B431" s="137" t="s">
        <v>1575</v>
      </c>
      <c r="C431" s="123" t="s">
        <v>29</v>
      </c>
      <c r="D431" s="58">
        <v>0</v>
      </c>
      <c r="E431" s="58"/>
      <c r="F431" s="58"/>
      <c r="G431" s="58"/>
      <c r="H431" s="58"/>
      <c r="I431" s="58"/>
      <c r="J431" s="58"/>
      <c r="HL431" s="122"/>
      <c r="HM431" s="122"/>
      <c r="HN431" s="122"/>
      <c r="HO431" s="122"/>
      <c r="HP431" s="122"/>
      <c r="HQ431" s="122"/>
      <c r="HR431" s="122"/>
      <c r="HS431" s="122"/>
      <c r="HT431" s="122"/>
      <c r="HU431" s="122"/>
      <c r="HV431" s="122"/>
      <c r="HW431" s="122"/>
      <c r="HX431" s="122"/>
      <c r="HY431" s="122"/>
      <c r="HZ431" s="122"/>
      <c r="IA431" s="122"/>
      <c r="IB431" s="122"/>
    </row>
    <row r="432" spans="1:236" s="162" customFormat="1" ht="13.5" hidden="1" customHeight="1">
      <c r="A432" s="95" t="s">
        <v>2157</v>
      </c>
      <c r="B432" s="95" t="s">
        <v>2158</v>
      </c>
      <c r="C432" s="123"/>
      <c r="D432" s="56">
        <f t="shared" si="154"/>
        <v>511.44</v>
      </c>
      <c r="E432" s="56">
        <f t="shared" si="154"/>
        <v>222.84</v>
      </c>
      <c r="F432" s="56">
        <f t="shared" si="154"/>
        <v>0</v>
      </c>
      <c r="G432" s="56">
        <f t="shared" si="154"/>
        <v>0</v>
      </c>
      <c r="H432" s="56">
        <f t="shared" si="154"/>
        <v>0</v>
      </c>
      <c r="I432" s="56">
        <f t="shared" si="154"/>
        <v>0</v>
      </c>
      <c r="J432" s="56">
        <f t="shared" si="154"/>
        <v>0</v>
      </c>
      <c r="HL432" s="148"/>
      <c r="HM432" s="148"/>
      <c r="HN432" s="148"/>
      <c r="HO432" s="148"/>
      <c r="HP432" s="148"/>
      <c r="HQ432" s="148"/>
      <c r="HR432" s="148"/>
      <c r="HS432" s="148"/>
      <c r="HT432" s="148"/>
      <c r="HU432" s="148"/>
      <c r="HV432" s="148"/>
      <c r="HW432" s="148"/>
      <c r="HX432" s="148"/>
      <c r="HY432" s="148"/>
      <c r="HZ432" s="148"/>
      <c r="IA432" s="148"/>
      <c r="IB432" s="148"/>
    </row>
    <row r="433" spans="1:236" s="124" customFormat="1" hidden="1">
      <c r="A433" s="136" t="s">
        <v>2159</v>
      </c>
      <c r="B433" s="137" t="s">
        <v>1575</v>
      </c>
      <c r="C433" s="123" t="s">
        <v>29</v>
      </c>
      <c r="D433" s="58">
        <v>511.44</v>
      </c>
      <c r="E433" s="58">
        <v>222.84</v>
      </c>
      <c r="F433" s="58"/>
      <c r="G433" s="58"/>
      <c r="H433" s="58"/>
      <c r="I433" s="58"/>
      <c r="J433" s="58"/>
      <c r="HL433" s="122"/>
      <c r="HM433" s="122"/>
      <c r="HN433" s="122"/>
      <c r="HO433" s="122"/>
      <c r="HP433" s="122"/>
      <c r="HQ433" s="122"/>
      <c r="HR433" s="122"/>
      <c r="HS433" s="122"/>
      <c r="HT433" s="122"/>
      <c r="HU433" s="122"/>
      <c r="HV433" s="122"/>
      <c r="HW433" s="122"/>
      <c r="HX433" s="122"/>
      <c r="HY433" s="122"/>
      <c r="HZ433" s="122"/>
      <c r="IA433" s="122"/>
      <c r="IB433" s="122"/>
    </row>
    <row r="434" spans="1:236" s="162" customFormat="1" ht="13.5" hidden="1" customHeight="1">
      <c r="A434" s="95" t="s">
        <v>2160</v>
      </c>
      <c r="B434" s="95" t="s">
        <v>2161</v>
      </c>
      <c r="C434" s="123"/>
      <c r="D434" s="56">
        <f t="shared" si="154"/>
        <v>138.85</v>
      </c>
      <c r="E434" s="56">
        <f t="shared" si="154"/>
        <v>53.08</v>
      </c>
      <c r="F434" s="56"/>
      <c r="G434" s="56"/>
      <c r="H434" s="56"/>
      <c r="I434" s="56"/>
      <c r="J434" s="56"/>
      <c r="HL434" s="148"/>
      <c r="HM434" s="148"/>
      <c r="HN434" s="148"/>
      <c r="HO434" s="148"/>
      <c r="HP434" s="148"/>
      <c r="HQ434" s="148"/>
      <c r="HR434" s="148"/>
      <c r="HS434" s="148"/>
      <c r="HT434" s="148"/>
      <c r="HU434" s="148"/>
      <c r="HV434" s="148"/>
      <c r="HW434" s="148"/>
      <c r="HX434" s="148"/>
      <c r="HY434" s="148"/>
      <c r="HZ434" s="148"/>
      <c r="IA434" s="148"/>
      <c r="IB434" s="148"/>
    </row>
    <row r="435" spans="1:236" s="124" customFormat="1" hidden="1">
      <c r="A435" s="136" t="s">
        <v>2162</v>
      </c>
      <c r="B435" s="137" t="s">
        <v>1575</v>
      </c>
      <c r="C435" s="123" t="s">
        <v>29</v>
      </c>
      <c r="D435" s="58">
        <v>138.85</v>
      </c>
      <c r="E435" s="58">
        <v>53.08</v>
      </c>
      <c r="F435" s="58"/>
      <c r="G435" s="58"/>
      <c r="H435" s="58"/>
      <c r="I435" s="58"/>
      <c r="J435" s="58"/>
      <c r="HL435" s="122"/>
      <c r="HM435" s="122"/>
      <c r="HN435" s="122"/>
      <c r="HO435" s="122"/>
      <c r="HP435" s="122"/>
      <c r="HQ435" s="122"/>
      <c r="HR435" s="122"/>
      <c r="HS435" s="122"/>
      <c r="HT435" s="122"/>
      <c r="HU435" s="122"/>
      <c r="HV435" s="122"/>
      <c r="HW435" s="122"/>
      <c r="HX435" s="122"/>
      <c r="HY435" s="122"/>
      <c r="HZ435" s="122"/>
      <c r="IA435" s="122"/>
      <c r="IB435" s="122"/>
    </row>
    <row r="436" spans="1:236" ht="14.25" customHeight="1">
      <c r="A436" s="119" t="s">
        <v>2163</v>
      </c>
      <c r="B436" s="120" t="s">
        <v>2164</v>
      </c>
      <c r="C436" s="180"/>
      <c r="D436" s="118">
        <f>SUM(D437+D590+D657+D665+D670)</f>
        <v>364004378.54000002</v>
      </c>
      <c r="E436" s="118">
        <f t="shared" ref="E436:J436" si="158">SUM(E437+E590+E657+E665+E670+E653)</f>
        <v>383393849.00999999</v>
      </c>
      <c r="F436" s="118">
        <f t="shared" si="158"/>
        <v>441412378.71000004</v>
      </c>
      <c r="G436" s="118">
        <f t="shared" si="158"/>
        <v>437981200</v>
      </c>
      <c r="H436" s="118">
        <f t="shared" si="158"/>
        <v>456376660</v>
      </c>
      <c r="I436" s="118">
        <f t="shared" si="158"/>
        <v>473200750</v>
      </c>
      <c r="J436" s="118">
        <f t="shared" si="158"/>
        <v>486373420</v>
      </c>
    </row>
    <row r="437" spans="1:236" s="20" customFormat="1" ht="13.5" customHeight="1">
      <c r="A437" s="95" t="s">
        <v>2165</v>
      </c>
      <c r="B437" s="110" t="s">
        <v>2166</v>
      </c>
      <c r="C437" s="123"/>
      <c r="D437" s="56">
        <f t="shared" ref="D437:I437" si="159">D442+D438</f>
        <v>111649112.75</v>
      </c>
      <c r="E437" s="56">
        <f t="shared" si="159"/>
        <v>121325125.28000003</v>
      </c>
      <c r="F437" s="56">
        <f t="shared" si="159"/>
        <v>164320481.84999999</v>
      </c>
      <c r="G437" s="56">
        <f t="shared" si="159"/>
        <v>127173500</v>
      </c>
      <c r="H437" s="56">
        <f t="shared" si="159"/>
        <v>133916760</v>
      </c>
      <c r="I437" s="56">
        <f t="shared" si="159"/>
        <v>138194350</v>
      </c>
      <c r="J437" s="56">
        <f t="shared" ref="J437" si="160">J442+J438</f>
        <v>142609620</v>
      </c>
      <c r="HL437" s="102"/>
      <c r="HM437" s="102"/>
      <c r="HN437" s="102"/>
      <c r="HO437" s="102"/>
      <c r="HP437" s="102"/>
      <c r="HQ437" s="102"/>
      <c r="HR437" s="102"/>
      <c r="HS437" s="102"/>
      <c r="HT437" s="102"/>
      <c r="HU437" s="102"/>
      <c r="HV437" s="102"/>
      <c r="HW437" s="102"/>
      <c r="HX437" s="102"/>
      <c r="HY437" s="102"/>
      <c r="HZ437" s="102"/>
      <c r="IA437" s="102"/>
      <c r="IB437" s="102"/>
    </row>
    <row r="438" spans="1:236" s="20" customFormat="1" ht="13.5" customHeight="1">
      <c r="A438" s="95" t="s">
        <v>2167</v>
      </c>
      <c r="B438" s="110" t="s">
        <v>2166</v>
      </c>
      <c r="C438" s="123"/>
      <c r="D438" s="56">
        <f t="shared" ref="D438:J438" si="161">D439</f>
        <v>473649.98</v>
      </c>
      <c r="E438" s="56">
        <f t="shared" si="161"/>
        <v>491637.7</v>
      </c>
      <c r="F438" s="56">
        <f t="shared" si="161"/>
        <v>211290.65</v>
      </c>
      <c r="G438" s="56">
        <f t="shared" si="161"/>
        <v>200000</v>
      </c>
      <c r="H438" s="56">
        <f t="shared" si="161"/>
        <v>207560</v>
      </c>
      <c r="I438" s="56">
        <f t="shared" si="161"/>
        <v>214300</v>
      </c>
      <c r="J438" s="56">
        <f t="shared" si="161"/>
        <v>221270</v>
      </c>
      <c r="HL438" s="102"/>
      <c r="HM438" s="102"/>
      <c r="HN438" s="102"/>
      <c r="HO438" s="102"/>
      <c r="HP438" s="102"/>
      <c r="HQ438" s="102"/>
      <c r="HR438" s="102"/>
      <c r="HS438" s="102"/>
      <c r="HT438" s="102"/>
      <c r="HU438" s="102"/>
      <c r="HV438" s="102"/>
      <c r="HW438" s="102"/>
      <c r="HX438" s="102"/>
      <c r="HY438" s="102"/>
      <c r="HZ438" s="102"/>
      <c r="IA438" s="102"/>
      <c r="IB438" s="102"/>
    </row>
    <row r="439" spans="1:236" s="20" customFormat="1" ht="13.5" customHeight="1">
      <c r="A439" s="95" t="s">
        <v>2168</v>
      </c>
      <c r="B439" s="110" t="s">
        <v>2169</v>
      </c>
      <c r="C439" s="123"/>
      <c r="D439" s="56">
        <f>D440</f>
        <v>473649.98</v>
      </c>
      <c r="E439" s="56">
        <f t="shared" ref="E439:J439" si="162">E440+E441</f>
        <v>491637.7</v>
      </c>
      <c r="F439" s="56">
        <f t="shared" si="162"/>
        <v>211290.65</v>
      </c>
      <c r="G439" s="56">
        <f t="shared" si="162"/>
        <v>200000</v>
      </c>
      <c r="H439" s="56">
        <f t="shared" si="162"/>
        <v>207560</v>
      </c>
      <c r="I439" s="56">
        <f t="shared" si="162"/>
        <v>214300</v>
      </c>
      <c r="J439" s="56">
        <f t="shared" si="162"/>
        <v>221270</v>
      </c>
      <c r="HL439" s="102"/>
      <c r="HM439" s="102"/>
      <c r="HN439" s="102"/>
      <c r="HO439" s="102"/>
      <c r="HP439" s="102"/>
      <c r="HQ439" s="102"/>
      <c r="HR439" s="102"/>
      <c r="HS439" s="102"/>
      <c r="HT439" s="102"/>
      <c r="HU439" s="102"/>
      <c r="HV439" s="102"/>
      <c r="HW439" s="102"/>
      <c r="HX439" s="102"/>
      <c r="HY439" s="102"/>
      <c r="HZ439" s="102"/>
      <c r="IA439" s="102"/>
      <c r="IB439" s="102"/>
    </row>
    <row r="440" spans="1:236" s="121" customFormat="1" ht="13.5" customHeight="1">
      <c r="A440" s="95" t="s">
        <v>2170</v>
      </c>
      <c r="B440" s="110" t="s">
        <v>2171</v>
      </c>
      <c r="C440" s="123" t="s">
        <v>29</v>
      </c>
      <c r="D440" s="56">
        <v>473649.98</v>
      </c>
      <c r="E440" s="56">
        <v>142194.76</v>
      </c>
      <c r="F440" s="56">
        <v>0</v>
      </c>
      <c r="G440" s="56"/>
      <c r="H440" s="56"/>
      <c r="I440" s="56"/>
      <c r="J440" s="56"/>
      <c r="HL440" s="122"/>
      <c r="HM440" s="122"/>
      <c r="HN440" s="122"/>
      <c r="HO440" s="122"/>
      <c r="HP440" s="122"/>
      <c r="HQ440" s="122"/>
      <c r="HR440" s="122"/>
      <c r="HS440" s="122"/>
      <c r="HT440" s="122"/>
      <c r="HU440" s="122"/>
      <c r="HV440" s="122"/>
      <c r="HW440" s="122"/>
      <c r="HX440" s="122"/>
      <c r="HY440" s="122"/>
      <c r="HZ440" s="122"/>
      <c r="IA440" s="122"/>
      <c r="IB440" s="122"/>
    </row>
    <row r="441" spans="1:236" s="121" customFormat="1" ht="14.25" customHeight="1">
      <c r="A441" s="95" t="s">
        <v>2170</v>
      </c>
      <c r="B441" s="110" t="s">
        <v>2171</v>
      </c>
      <c r="C441" s="123" t="s">
        <v>3001</v>
      </c>
      <c r="D441" s="56"/>
      <c r="E441" s="56">
        <v>349442.94</v>
      </c>
      <c r="F441" s="56">
        <v>211290.65</v>
      </c>
      <c r="G441" s="56">
        <v>200000</v>
      </c>
      <c r="H441" s="56">
        <v>207560</v>
      </c>
      <c r="I441" s="56">
        <v>214300</v>
      </c>
      <c r="J441" s="56">
        <v>221270</v>
      </c>
      <c r="HL441" s="122"/>
      <c r="HM441" s="122"/>
      <c r="HN441" s="122"/>
      <c r="HO441" s="122"/>
      <c r="HP441" s="122"/>
      <c r="HQ441" s="122"/>
      <c r="HR441" s="122"/>
      <c r="HS441" s="122"/>
      <c r="HT441" s="122"/>
      <c r="HU441" s="122"/>
      <c r="HV441" s="122"/>
      <c r="HW441" s="122"/>
      <c r="HX441" s="122"/>
      <c r="HY441" s="122"/>
      <c r="HZ441" s="122"/>
      <c r="IA441" s="122"/>
      <c r="IB441" s="122"/>
    </row>
    <row r="442" spans="1:236" s="20" customFormat="1" ht="25.5" customHeight="1">
      <c r="A442" s="95" t="s">
        <v>2172</v>
      </c>
      <c r="B442" s="110" t="s">
        <v>2173</v>
      </c>
      <c r="C442" s="123"/>
      <c r="D442" s="56">
        <f>SUM(D443+D466+D469+D524+D535+D552+D573)</f>
        <v>111175462.77</v>
      </c>
      <c r="E442" s="56">
        <f t="shared" ref="E442:J442" si="163">SUM(E443+E466+E469+E559+E535+E552+E573)</f>
        <v>120833487.58000003</v>
      </c>
      <c r="F442" s="56">
        <f t="shared" si="163"/>
        <v>164109191.19999999</v>
      </c>
      <c r="G442" s="56">
        <f t="shared" si="163"/>
        <v>126973500</v>
      </c>
      <c r="H442" s="56">
        <f t="shared" si="163"/>
        <v>133709200</v>
      </c>
      <c r="I442" s="56">
        <f t="shared" si="163"/>
        <v>137980050</v>
      </c>
      <c r="J442" s="56">
        <f t="shared" si="163"/>
        <v>142388350</v>
      </c>
      <c r="HL442" s="102"/>
      <c r="HM442" s="102"/>
      <c r="HN442" s="102"/>
      <c r="HO442" s="102"/>
      <c r="HP442" s="102"/>
      <c r="HQ442" s="102"/>
      <c r="HR442" s="102"/>
      <c r="HS442" s="102"/>
      <c r="HT442" s="102"/>
      <c r="HU442" s="102"/>
      <c r="HV442" s="102"/>
      <c r="HW442" s="102"/>
      <c r="HX442" s="102"/>
      <c r="HY442" s="102"/>
      <c r="HZ442" s="102"/>
      <c r="IA442" s="102"/>
      <c r="IB442" s="102"/>
    </row>
    <row r="443" spans="1:236" s="103" customFormat="1">
      <c r="A443" s="95" t="s">
        <v>2174</v>
      </c>
      <c r="B443" s="110" t="s">
        <v>753</v>
      </c>
      <c r="C443" s="123"/>
      <c r="D443" s="56">
        <f t="shared" ref="D443:I443" si="164">SUM(D444+D450+D455+D460)</f>
        <v>72019654.030000001</v>
      </c>
      <c r="E443" s="56">
        <f t="shared" si="164"/>
        <v>75709799.090000004</v>
      </c>
      <c r="F443" s="56">
        <f t="shared" si="164"/>
        <v>72368457.390000001</v>
      </c>
      <c r="G443" s="56">
        <f t="shared" si="164"/>
        <v>86032000</v>
      </c>
      <c r="H443" s="56">
        <f t="shared" si="164"/>
        <v>89280000</v>
      </c>
      <c r="I443" s="56">
        <f t="shared" si="164"/>
        <v>92181000</v>
      </c>
      <c r="J443" s="56">
        <f t="shared" ref="J443" si="165">SUM(J444+J450+J455+J460)</f>
        <v>95173000</v>
      </c>
      <c r="HL443" s="102"/>
      <c r="HM443" s="102"/>
      <c r="HN443" s="102"/>
      <c r="HO443" s="102"/>
      <c r="HP443" s="102"/>
      <c r="HQ443" s="102"/>
      <c r="HR443" s="102"/>
      <c r="HS443" s="102"/>
      <c r="HT443" s="102"/>
      <c r="HU443" s="102"/>
      <c r="HV443" s="102"/>
      <c r="HW443" s="102"/>
      <c r="HX443" s="102"/>
      <c r="HY443" s="102"/>
      <c r="HZ443" s="102"/>
      <c r="IA443" s="102"/>
      <c r="IB443" s="102"/>
    </row>
    <row r="444" spans="1:236" s="103" customFormat="1" ht="25.5" customHeight="1">
      <c r="A444" s="95" t="s">
        <v>2175</v>
      </c>
      <c r="B444" s="110" t="s">
        <v>2176</v>
      </c>
      <c r="C444" s="123"/>
      <c r="D444" s="56">
        <f t="shared" ref="D444:J444" si="166">D445</f>
        <v>65330117.439999998</v>
      </c>
      <c r="E444" s="56">
        <f t="shared" si="166"/>
        <v>68753808.290000007</v>
      </c>
      <c r="F444" s="56">
        <f t="shared" si="166"/>
        <v>65440284.969999999</v>
      </c>
      <c r="G444" s="56">
        <f t="shared" si="166"/>
        <v>78778000</v>
      </c>
      <c r="H444" s="56">
        <f t="shared" si="166"/>
        <v>81753000</v>
      </c>
      <c r="I444" s="56">
        <f t="shared" si="166"/>
        <v>84380000</v>
      </c>
      <c r="J444" s="56">
        <f t="shared" si="166"/>
        <v>87118000</v>
      </c>
      <c r="HL444" s="102"/>
      <c r="HM444" s="102"/>
      <c r="HN444" s="102"/>
      <c r="HO444" s="102"/>
      <c r="HP444" s="102"/>
      <c r="HQ444" s="102"/>
      <c r="HR444" s="102"/>
      <c r="HS444" s="102"/>
      <c r="HT444" s="102"/>
      <c r="HU444" s="102"/>
      <c r="HV444" s="102"/>
      <c r="HW444" s="102"/>
      <c r="HX444" s="102"/>
      <c r="HY444" s="102"/>
      <c r="HZ444" s="102"/>
      <c r="IA444" s="102"/>
      <c r="IB444" s="102"/>
    </row>
    <row r="445" spans="1:236" s="124" customFormat="1" ht="25.5" customHeight="1">
      <c r="A445" s="95" t="s">
        <v>2177</v>
      </c>
      <c r="B445" s="110" t="s">
        <v>2178</v>
      </c>
      <c r="C445" s="123"/>
      <c r="D445" s="56">
        <f t="shared" ref="D445:J445" si="167">SUM(D446:D449)</f>
        <v>65330117.439999998</v>
      </c>
      <c r="E445" s="56">
        <f t="shared" si="167"/>
        <v>68753808.290000007</v>
      </c>
      <c r="F445" s="56">
        <f t="shared" si="167"/>
        <v>65440284.969999999</v>
      </c>
      <c r="G445" s="56">
        <f t="shared" si="167"/>
        <v>78778000</v>
      </c>
      <c r="H445" s="56">
        <f t="shared" si="167"/>
        <v>81753000</v>
      </c>
      <c r="I445" s="56">
        <f t="shared" si="167"/>
        <v>84380000</v>
      </c>
      <c r="J445" s="56">
        <f t="shared" si="167"/>
        <v>87118000</v>
      </c>
      <c r="HL445" s="122"/>
      <c r="HM445" s="122"/>
      <c r="HN445" s="122"/>
      <c r="HO445" s="122"/>
      <c r="HP445" s="122"/>
      <c r="HQ445" s="122"/>
      <c r="HR445" s="122"/>
      <c r="HS445" s="122"/>
      <c r="HT445" s="122"/>
      <c r="HU445" s="122"/>
      <c r="HV445" s="122"/>
      <c r="HW445" s="122"/>
      <c r="HX445" s="122"/>
      <c r="HY445" s="122"/>
      <c r="HZ445" s="122"/>
      <c r="IA445" s="122"/>
      <c r="IB445" s="122"/>
    </row>
    <row r="446" spans="1:236" s="122" customFormat="1" hidden="1">
      <c r="A446" s="93" t="s">
        <v>2179</v>
      </c>
      <c r="B446" s="111" t="s">
        <v>2180</v>
      </c>
      <c r="C446" s="123" t="s">
        <v>29</v>
      </c>
      <c r="D446" s="58">
        <v>39198070.659999996</v>
      </c>
      <c r="E446" s="58">
        <v>41252285.329999998</v>
      </c>
      <c r="F446" s="58">
        <v>39264171.329999998</v>
      </c>
      <c r="G446" s="58">
        <v>47266800</v>
      </c>
      <c r="H446" s="58">
        <v>49051800</v>
      </c>
      <c r="I446" s="58">
        <v>50628000</v>
      </c>
      <c r="J446" s="58">
        <v>52270800</v>
      </c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124"/>
      <c r="BE446" s="124"/>
      <c r="BF446" s="124"/>
      <c r="BG446" s="124"/>
      <c r="BH446" s="124"/>
      <c r="BI446" s="124"/>
      <c r="BJ446" s="124"/>
      <c r="BK446" s="124"/>
      <c r="BL446" s="124"/>
      <c r="BM446" s="124"/>
      <c r="BN446" s="124"/>
      <c r="BO446" s="124"/>
      <c r="BP446" s="124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  <c r="CC446" s="124"/>
      <c r="CD446" s="124"/>
      <c r="CE446" s="124"/>
      <c r="CF446" s="124"/>
      <c r="CG446" s="124"/>
      <c r="CH446" s="124"/>
      <c r="CI446" s="124"/>
      <c r="CJ446" s="124"/>
      <c r="CK446" s="124"/>
      <c r="CL446" s="124"/>
      <c r="CM446" s="124"/>
      <c r="CN446" s="124"/>
      <c r="CO446" s="124"/>
      <c r="CP446" s="124"/>
      <c r="CQ446" s="124"/>
      <c r="CR446" s="124"/>
      <c r="CS446" s="124"/>
      <c r="CT446" s="124"/>
      <c r="CU446" s="124"/>
      <c r="CV446" s="124"/>
      <c r="CW446" s="124"/>
      <c r="CX446" s="124"/>
      <c r="CY446" s="124"/>
      <c r="CZ446" s="124"/>
      <c r="DA446" s="124"/>
      <c r="DB446" s="124"/>
      <c r="DC446" s="124"/>
      <c r="DD446" s="124"/>
      <c r="DE446" s="124"/>
      <c r="DF446" s="124"/>
      <c r="DG446" s="124"/>
      <c r="DH446" s="124"/>
      <c r="DI446" s="124"/>
      <c r="DJ446" s="124"/>
      <c r="DK446" s="124"/>
      <c r="DL446" s="124"/>
      <c r="DM446" s="124"/>
      <c r="DN446" s="124"/>
      <c r="DO446" s="124"/>
      <c r="DP446" s="124"/>
      <c r="DQ446" s="124"/>
      <c r="DR446" s="124"/>
      <c r="DS446" s="124"/>
      <c r="DT446" s="124"/>
      <c r="DU446" s="124"/>
      <c r="DV446" s="124"/>
      <c r="DW446" s="124"/>
      <c r="DX446" s="124"/>
      <c r="DY446" s="124"/>
      <c r="DZ446" s="124"/>
      <c r="EA446" s="124"/>
      <c r="EB446" s="124"/>
      <c r="EC446" s="124"/>
      <c r="ED446" s="124"/>
      <c r="EE446" s="124"/>
      <c r="EF446" s="124"/>
      <c r="EG446" s="124"/>
      <c r="EH446" s="124"/>
      <c r="EI446" s="124"/>
      <c r="EJ446" s="124"/>
      <c r="EK446" s="124"/>
      <c r="EL446" s="124"/>
      <c r="EM446" s="124"/>
      <c r="EN446" s="124"/>
      <c r="EO446" s="124"/>
      <c r="EP446" s="124"/>
      <c r="EQ446" s="124"/>
      <c r="ER446" s="124"/>
      <c r="ES446" s="124"/>
      <c r="ET446" s="124"/>
      <c r="EU446" s="124"/>
      <c r="EV446" s="124"/>
      <c r="EW446" s="124"/>
      <c r="EX446" s="124"/>
      <c r="EY446" s="124"/>
      <c r="EZ446" s="124"/>
      <c r="FA446" s="124"/>
      <c r="FB446" s="124"/>
      <c r="FC446" s="124"/>
      <c r="FD446" s="124"/>
      <c r="FE446" s="124"/>
      <c r="FF446" s="124"/>
      <c r="FG446" s="124"/>
      <c r="FH446" s="124"/>
      <c r="FI446" s="124"/>
      <c r="FJ446" s="124"/>
      <c r="FK446" s="124"/>
      <c r="FL446" s="124"/>
      <c r="FM446" s="124"/>
      <c r="FN446" s="124"/>
      <c r="FO446" s="124"/>
      <c r="FP446" s="124"/>
      <c r="FQ446" s="124"/>
      <c r="FR446" s="124"/>
      <c r="FS446" s="124"/>
      <c r="FT446" s="124"/>
      <c r="FU446" s="124"/>
      <c r="FV446" s="124"/>
      <c r="FW446" s="124"/>
      <c r="FX446" s="124"/>
      <c r="FY446" s="124"/>
      <c r="FZ446" s="124"/>
      <c r="GA446" s="124"/>
      <c r="GB446" s="124"/>
      <c r="GC446" s="124"/>
      <c r="GD446" s="124"/>
      <c r="GE446" s="124"/>
      <c r="GF446" s="124"/>
      <c r="GG446" s="124"/>
      <c r="GH446" s="124"/>
      <c r="GI446" s="124"/>
      <c r="GJ446" s="124"/>
      <c r="GK446" s="124"/>
      <c r="GL446" s="124"/>
      <c r="GM446" s="124"/>
      <c r="GN446" s="124"/>
      <c r="GO446" s="124"/>
      <c r="GP446" s="124"/>
      <c r="GQ446" s="124"/>
      <c r="GR446" s="124"/>
      <c r="GS446" s="124"/>
      <c r="GT446" s="124"/>
      <c r="GU446" s="124"/>
      <c r="GV446" s="124"/>
      <c r="GW446" s="124"/>
      <c r="GX446" s="124"/>
      <c r="GY446" s="124"/>
      <c r="GZ446" s="124"/>
      <c r="HA446" s="124"/>
      <c r="HB446" s="124"/>
      <c r="HC446" s="124"/>
      <c r="HD446" s="124"/>
      <c r="HE446" s="124"/>
      <c r="HF446" s="124"/>
      <c r="HG446" s="124"/>
      <c r="HH446" s="124"/>
      <c r="HI446" s="124"/>
      <c r="HJ446" s="124"/>
      <c r="HK446" s="124"/>
    </row>
    <row r="447" spans="1:236" s="122" customFormat="1" hidden="1">
      <c r="A447" s="93" t="s">
        <v>2181</v>
      </c>
      <c r="B447" s="111" t="s">
        <v>2182</v>
      </c>
      <c r="C447" s="123" t="s">
        <v>32</v>
      </c>
      <c r="D447" s="58">
        <v>3266506.04</v>
      </c>
      <c r="E447" s="58">
        <v>3437690.49</v>
      </c>
      <c r="F447" s="58">
        <v>3272014.36</v>
      </c>
      <c r="G447" s="58">
        <v>3938900</v>
      </c>
      <c r="H447" s="58">
        <v>4087650</v>
      </c>
      <c r="I447" s="58">
        <v>4219000</v>
      </c>
      <c r="J447" s="58">
        <v>4355900</v>
      </c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124"/>
      <c r="AP447" s="124"/>
      <c r="AQ447" s="124"/>
      <c r="AR447" s="124"/>
      <c r="AS447" s="124"/>
      <c r="AT447" s="124"/>
      <c r="AU447" s="124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24"/>
      <c r="CD447" s="124"/>
      <c r="CE447" s="124"/>
      <c r="CF447" s="124"/>
      <c r="CG447" s="124"/>
      <c r="CH447" s="124"/>
      <c r="CI447" s="124"/>
      <c r="CJ447" s="124"/>
      <c r="CK447" s="124"/>
      <c r="CL447" s="124"/>
      <c r="CM447" s="124"/>
      <c r="CN447" s="124"/>
      <c r="CO447" s="124"/>
      <c r="CP447" s="124"/>
      <c r="CQ447" s="124"/>
      <c r="CR447" s="124"/>
      <c r="CS447" s="124"/>
      <c r="CT447" s="124"/>
      <c r="CU447" s="124"/>
      <c r="CV447" s="124"/>
      <c r="CW447" s="124"/>
      <c r="CX447" s="124"/>
      <c r="CY447" s="124"/>
      <c r="CZ447" s="124"/>
      <c r="DA447" s="124"/>
      <c r="DB447" s="124"/>
      <c r="DC447" s="124"/>
      <c r="DD447" s="124"/>
      <c r="DE447" s="124"/>
      <c r="DF447" s="124"/>
      <c r="DG447" s="124"/>
      <c r="DH447" s="124"/>
      <c r="DI447" s="124"/>
      <c r="DJ447" s="124"/>
      <c r="DK447" s="124"/>
      <c r="DL447" s="124"/>
      <c r="DM447" s="124"/>
      <c r="DN447" s="124"/>
      <c r="DO447" s="124"/>
      <c r="DP447" s="124"/>
      <c r="DQ447" s="124"/>
      <c r="DR447" s="124"/>
      <c r="DS447" s="124"/>
      <c r="DT447" s="124"/>
      <c r="DU447" s="124"/>
      <c r="DV447" s="124"/>
      <c r="DW447" s="124"/>
      <c r="DX447" s="124"/>
      <c r="DY447" s="124"/>
      <c r="DZ447" s="124"/>
      <c r="EA447" s="124"/>
      <c r="EB447" s="124"/>
      <c r="EC447" s="124"/>
      <c r="ED447" s="124"/>
      <c r="EE447" s="124"/>
      <c r="EF447" s="124"/>
      <c r="EG447" s="124"/>
      <c r="EH447" s="124"/>
      <c r="EI447" s="124"/>
      <c r="EJ447" s="124"/>
      <c r="EK447" s="124"/>
      <c r="EL447" s="124"/>
      <c r="EM447" s="124"/>
      <c r="EN447" s="124"/>
      <c r="EO447" s="124"/>
      <c r="EP447" s="124"/>
      <c r="EQ447" s="124"/>
      <c r="ER447" s="124"/>
      <c r="ES447" s="124"/>
      <c r="ET447" s="124"/>
      <c r="EU447" s="124"/>
      <c r="EV447" s="124"/>
      <c r="EW447" s="124"/>
      <c r="EX447" s="124"/>
      <c r="EY447" s="124"/>
      <c r="EZ447" s="124"/>
      <c r="FA447" s="124"/>
      <c r="FB447" s="124"/>
      <c r="FC447" s="124"/>
      <c r="FD447" s="124"/>
      <c r="FE447" s="124"/>
      <c r="FF447" s="124"/>
      <c r="FG447" s="124"/>
      <c r="FH447" s="124"/>
      <c r="FI447" s="124"/>
      <c r="FJ447" s="124"/>
      <c r="FK447" s="124"/>
      <c r="FL447" s="124"/>
      <c r="FM447" s="124"/>
      <c r="FN447" s="124"/>
      <c r="FO447" s="124"/>
      <c r="FP447" s="124"/>
      <c r="FQ447" s="124"/>
      <c r="FR447" s="124"/>
      <c r="FS447" s="124"/>
      <c r="FT447" s="124"/>
      <c r="FU447" s="124"/>
      <c r="FV447" s="124"/>
      <c r="FW447" s="124"/>
      <c r="FX447" s="124"/>
      <c r="FY447" s="124"/>
      <c r="FZ447" s="124"/>
      <c r="GA447" s="124"/>
      <c r="GB447" s="124"/>
      <c r="GC447" s="124"/>
      <c r="GD447" s="124"/>
      <c r="GE447" s="124"/>
      <c r="GF447" s="124"/>
      <c r="GG447" s="124"/>
      <c r="GH447" s="124"/>
      <c r="GI447" s="124"/>
      <c r="GJ447" s="124"/>
      <c r="GK447" s="124"/>
      <c r="GL447" s="124"/>
      <c r="GM447" s="124"/>
      <c r="GN447" s="124"/>
      <c r="GO447" s="124"/>
      <c r="GP447" s="124"/>
      <c r="GQ447" s="124"/>
      <c r="GR447" s="124"/>
      <c r="GS447" s="124"/>
      <c r="GT447" s="124"/>
      <c r="GU447" s="124"/>
      <c r="GV447" s="124"/>
      <c r="GW447" s="124"/>
      <c r="GX447" s="124"/>
      <c r="GY447" s="124"/>
      <c r="GZ447" s="124"/>
      <c r="HA447" s="124"/>
      <c r="HB447" s="124"/>
      <c r="HC447" s="124"/>
      <c r="HD447" s="124"/>
      <c r="HE447" s="124"/>
      <c r="HF447" s="124"/>
      <c r="HG447" s="124"/>
      <c r="HH447" s="124"/>
      <c r="HI447" s="124"/>
      <c r="HJ447" s="124"/>
      <c r="HK447" s="124"/>
    </row>
    <row r="448" spans="1:236" s="122" customFormat="1" hidden="1">
      <c r="A448" s="93" t="s">
        <v>2183</v>
      </c>
      <c r="B448" s="111" t="s">
        <v>2184</v>
      </c>
      <c r="C448" s="123" t="s">
        <v>35</v>
      </c>
      <c r="D448" s="58">
        <v>9799517.8000000007</v>
      </c>
      <c r="E448" s="58">
        <v>10313071.35</v>
      </c>
      <c r="F448" s="58">
        <v>9816042.8499999996</v>
      </c>
      <c r="G448" s="58">
        <v>11816700</v>
      </c>
      <c r="H448" s="58">
        <v>12262950</v>
      </c>
      <c r="I448" s="58">
        <v>12657000</v>
      </c>
      <c r="J448" s="58">
        <v>13067700</v>
      </c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4"/>
      <c r="AI448" s="124"/>
      <c r="AJ448" s="124"/>
      <c r="AK448" s="124"/>
      <c r="AL448" s="124"/>
      <c r="AM448" s="124"/>
      <c r="AN448" s="124"/>
      <c r="AO448" s="124"/>
      <c r="AP448" s="124"/>
      <c r="AQ448" s="124"/>
      <c r="AR448" s="124"/>
      <c r="AS448" s="124"/>
      <c r="AT448" s="124"/>
      <c r="AU448" s="124"/>
      <c r="AV448" s="124"/>
      <c r="AW448" s="124"/>
      <c r="AX448" s="124"/>
      <c r="AY448" s="124"/>
      <c r="AZ448" s="124"/>
      <c r="BA448" s="124"/>
      <c r="BB448" s="124"/>
      <c r="BC448" s="124"/>
      <c r="BD448" s="124"/>
      <c r="BE448" s="124"/>
      <c r="BF448" s="124"/>
      <c r="BG448" s="124"/>
      <c r="BH448" s="124"/>
      <c r="BI448" s="124"/>
      <c r="BJ448" s="124"/>
      <c r="BK448" s="124"/>
      <c r="BL448" s="124"/>
      <c r="BM448" s="124"/>
      <c r="BN448" s="124"/>
      <c r="BO448" s="124"/>
      <c r="BP448" s="124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  <c r="CC448" s="124"/>
      <c r="CD448" s="124"/>
      <c r="CE448" s="124"/>
      <c r="CF448" s="124"/>
      <c r="CG448" s="124"/>
      <c r="CH448" s="124"/>
      <c r="CI448" s="124"/>
      <c r="CJ448" s="124"/>
      <c r="CK448" s="124"/>
      <c r="CL448" s="124"/>
      <c r="CM448" s="124"/>
      <c r="CN448" s="124"/>
      <c r="CO448" s="124"/>
      <c r="CP448" s="124"/>
      <c r="CQ448" s="124"/>
      <c r="CR448" s="124"/>
      <c r="CS448" s="124"/>
      <c r="CT448" s="124"/>
      <c r="CU448" s="124"/>
      <c r="CV448" s="124"/>
      <c r="CW448" s="124"/>
      <c r="CX448" s="124"/>
      <c r="CY448" s="124"/>
      <c r="CZ448" s="124"/>
      <c r="DA448" s="124"/>
      <c r="DB448" s="124"/>
      <c r="DC448" s="124"/>
      <c r="DD448" s="124"/>
      <c r="DE448" s="124"/>
      <c r="DF448" s="124"/>
      <c r="DG448" s="124"/>
      <c r="DH448" s="124"/>
      <c r="DI448" s="124"/>
      <c r="DJ448" s="124"/>
      <c r="DK448" s="124"/>
      <c r="DL448" s="124"/>
      <c r="DM448" s="124"/>
      <c r="DN448" s="124"/>
      <c r="DO448" s="124"/>
      <c r="DP448" s="124"/>
      <c r="DQ448" s="124"/>
      <c r="DR448" s="124"/>
      <c r="DS448" s="124"/>
      <c r="DT448" s="124"/>
      <c r="DU448" s="124"/>
      <c r="DV448" s="124"/>
      <c r="DW448" s="124"/>
      <c r="DX448" s="124"/>
      <c r="DY448" s="124"/>
      <c r="DZ448" s="124"/>
      <c r="EA448" s="124"/>
      <c r="EB448" s="124"/>
      <c r="EC448" s="124"/>
      <c r="ED448" s="124"/>
      <c r="EE448" s="124"/>
      <c r="EF448" s="124"/>
      <c r="EG448" s="124"/>
      <c r="EH448" s="124"/>
      <c r="EI448" s="124"/>
      <c r="EJ448" s="124"/>
      <c r="EK448" s="124"/>
      <c r="EL448" s="124"/>
      <c r="EM448" s="124"/>
      <c r="EN448" s="124"/>
      <c r="EO448" s="124"/>
      <c r="EP448" s="124"/>
      <c r="EQ448" s="124"/>
      <c r="ER448" s="124"/>
      <c r="ES448" s="124"/>
      <c r="ET448" s="124"/>
      <c r="EU448" s="124"/>
      <c r="EV448" s="124"/>
      <c r="EW448" s="124"/>
      <c r="EX448" s="124"/>
      <c r="EY448" s="124"/>
      <c r="EZ448" s="124"/>
      <c r="FA448" s="124"/>
      <c r="FB448" s="124"/>
      <c r="FC448" s="124"/>
      <c r="FD448" s="124"/>
      <c r="FE448" s="124"/>
      <c r="FF448" s="124"/>
      <c r="FG448" s="124"/>
      <c r="FH448" s="124"/>
      <c r="FI448" s="124"/>
      <c r="FJ448" s="124"/>
      <c r="FK448" s="124"/>
      <c r="FL448" s="124"/>
      <c r="FM448" s="124"/>
      <c r="FN448" s="124"/>
      <c r="FO448" s="124"/>
      <c r="FP448" s="124"/>
      <c r="FQ448" s="124"/>
      <c r="FR448" s="124"/>
      <c r="FS448" s="124"/>
      <c r="FT448" s="124"/>
      <c r="FU448" s="124"/>
      <c r="FV448" s="124"/>
      <c r="FW448" s="124"/>
      <c r="FX448" s="124"/>
      <c r="FY448" s="124"/>
      <c r="FZ448" s="124"/>
      <c r="GA448" s="124"/>
      <c r="GB448" s="124"/>
      <c r="GC448" s="124"/>
      <c r="GD448" s="124"/>
      <c r="GE448" s="124"/>
      <c r="GF448" s="124"/>
      <c r="GG448" s="124"/>
      <c r="GH448" s="124"/>
      <c r="GI448" s="124"/>
      <c r="GJ448" s="124"/>
      <c r="GK448" s="124"/>
      <c r="GL448" s="124"/>
      <c r="GM448" s="124"/>
      <c r="GN448" s="124"/>
      <c r="GO448" s="124"/>
      <c r="GP448" s="124"/>
      <c r="GQ448" s="124"/>
      <c r="GR448" s="124"/>
      <c r="GS448" s="124"/>
      <c r="GT448" s="124"/>
      <c r="GU448" s="124"/>
      <c r="GV448" s="124"/>
      <c r="GW448" s="124"/>
      <c r="GX448" s="124"/>
      <c r="GY448" s="124"/>
      <c r="GZ448" s="124"/>
      <c r="HA448" s="124"/>
      <c r="HB448" s="124"/>
      <c r="HC448" s="124"/>
      <c r="HD448" s="124"/>
      <c r="HE448" s="124"/>
      <c r="HF448" s="124"/>
      <c r="HG448" s="124"/>
      <c r="HH448" s="124"/>
      <c r="HI448" s="124"/>
      <c r="HJ448" s="124"/>
      <c r="HK448" s="124"/>
    </row>
    <row r="449" spans="1:236" s="122" customFormat="1" hidden="1">
      <c r="A449" s="93" t="s">
        <v>2185</v>
      </c>
      <c r="B449" s="111" t="s">
        <v>2186</v>
      </c>
      <c r="C449" s="123" t="s">
        <v>249</v>
      </c>
      <c r="D449" s="58">
        <v>13066022.939999999</v>
      </c>
      <c r="E449" s="58">
        <v>13750761.119999999</v>
      </c>
      <c r="F449" s="58">
        <v>13088056.43</v>
      </c>
      <c r="G449" s="58">
        <v>15755600</v>
      </c>
      <c r="H449" s="58">
        <v>16350600</v>
      </c>
      <c r="I449" s="58">
        <v>16876000</v>
      </c>
      <c r="J449" s="58">
        <v>17423600</v>
      </c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124"/>
      <c r="AP449" s="124"/>
      <c r="AQ449" s="124"/>
      <c r="AR449" s="124"/>
      <c r="AS449" s="124"/>
      <c r="AT449" s="124"/>
      <c r="AU449" s="124"/>
      <c r="AV449" s="124"/>
      <c r="AW449" s="124"/>
      <c r="AX449" s="124"/>
      <c r="AY449" s="124"/>
      <c r="AZ449" s="124"/>
      <c r="BA449" s="124"/>
      <c r="BB449" s="124"/>
      <c r="BC449" s="124"/>
      <c r="BD449" s="124"/>
      <c r="BE449" s="124"/>
      <c r="BF449" s="124"/>
      <c r="BG449" s="124"/>
      <c r="BH449" s="124"/>
      <c r="BI449" s="124"/>
      <c r="BJ449" s="124"/>
      <c r="BK449" s="124"/>
      <c r="BL449" s="124"/>
      <c r="BM449" s="124"/>
      <c r="BN449" s="124"/>
      <c r="BO449" s="124"/>
      <c r="BP449" s="124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  <c r="CC449" s="124"/>
      <c r="CD449" s="124"/>
      <c r="CE449" s="124"/>
      <c r="CF449" s="124"/>
      <c r="CG449" s="124"/>
      <c r="CH449" s="124"/>
      <c r="CI449" s="124"/>
      <c r="CJ449" s="124"/>
      <c r="CK449" s="124"/>
      <c r="CL449" s="124"/>
      <c r="CM449" s="124"/>
      <c r="CN449" s="124"/>
      <c r="CO449" s="124"/>
      <c r="CP449" s="124"/>
      <c r="CQ449" s="124"/>
      <c r="CR449" s="124"/>
      <c r="CS449" s="124"/>
      <c r="CT449" s="124"/>
      <c r="CU449" s="124"/>
      <c r="CV449" s="124"/>
      <c r="CW449" s="124"/>
      <c r="CX449" s="124"/>
      <c r="CY449" s="124"/>
      <c r="CZ449" s="124"/>
      <c r="DA449" s="124"/>
      <c r="DB449" s="124"/>
      <c r="DC449" s="124"/>
      <c r="DD449" s="124"/>
      <c r="DE449" s="124"/>
      <c r="DF449" s="124"/>
      <c r="DG449" s="124"/>
      <c r="DH449" s="124"/>
      <c r="DI449" s="124"/>
      <c r="DJ449" s="124"/>
      <c r="DK449" s="124"/>
      <c r="DL449" s="124"/>
      <c r="DM449" s="124"/>
      <c r="DN449" s="124"/>
      <c r="DO449" s="124"/>
      <c r="DP449" s="124"/>
      <c r="DQ449" s="124"/>
      <c r="DR449" s="124"/>
      <c r="DS449" s="124"/>
      <c r="DT449" s="124"/>
      <c r="DU449" s="124"/>
      <c r="DV449" s="124"/>
      <c r="DW449" s="124"/>
      <c r="DX449" s="124"/>
      <c r="DY449" s="124"/>
      <c r="DZ449" s="124"/>
      <c r="EA449" s="124"/>
      <c r="EB449" s="124"/>
      <c r="EC449" s="124"/>
      <c r="ED449" s="124"/>
      <c r="EE449" s="124"/>
      <c r="EF449" s="124"/>
      <c r="EG449" s="124"/>
      <c r="EH449" s="124"/>
      <c r="EI449" s="124"/>
      <c r="EJ449" s="124"/>
      <c r="EK449" s="124"/>
      <c r="EL449" s="124"/>
      <c r="EM449" s="124"/>
      <c r="EN449" s="124"/>
      <c r="EO449" s="124"/>
      <c r="EP449" s="124"/>
      <c r="EQ449" s="124"/>
      <c r="ER449" s="124"/>
      <c r="ES449" s="124"/>
      <c r="ET449" s="124"/>
      <c r="EU449" s="124"/>
      <c r="EV449" s="124"/>
      <c r="EW449" s="124"/>
      <c r="EX449" s="124"/>
      <c r="EY449" s="124"/>
      <c r="EZ449" s="124"/>
      <c r="FA449" s="124"/>
      <c r="FB449" s="124"/>
      <c r="FC449" s="124"/>
      <c r="FD449" s="124"/>
      <c r="FE449" s="124"/>
      <c r="FF449" s="124"/>
      <c r="FG449" s="124"/>
      <c r="FH449" s="124"/>
      <c r="FI449" s="124"/>
      <c r="FJ449" s="124"/>
      <c r="FK449" s="124"/>
      <c r="FL449" s="124"/>
      <c r="FM449" s="124"/>
      <c r="FN449" s="124"/>
      <c r="FO449" s="124"/>
      <c r="FP449" s="124"/>
      <c r="FQ449" s="124"/>
      <c r="FR449" s="124"/>
      <c r="FS449" s="124"/>
      <c r="FT449" s="124"/>
      <c r="FU449" s="124"/>
      <c r="FV449" s="124"/>
      <c r="FW449" s="124"/>
      <c r="FX449" s="124"/>
      <c r="FY449" s="124"/>
      <c r="FZ449" s="124"/>
      <c r="GA449" s="124"/>
      <c r="GB449" s="124"/>
      <c r="GC449" s="124"/>
      <c r="GD449" s="124"/>
      <c r="GE449" s="124"/>
      <c r="GF449" s="124"/>
      <c r="GG449" s="124"/>
      <c r="GH449" s="124"/>
      <c r="GI449" s="124"/>
      <c r="GJ449" s="124"/>
      <c r="GK449" s="124"/>
      <c r="GL449" s="124"/>
      <c r="GM449" s="124"/>
      <c r="GN449" s="124"/>
      <c r="GO449" s="124"/>
      <c r="GP449" s="124"/>
      <c r="GQ449" s="124"/>
      <c r="GR449" s="124"/>
      <c r="GS449" s="124"/>
      <c r="GT449" s="124"/>
      <c r="GU449" s="124"/>
      <c r="GV449" s="124"/>
      <c r="GW449" s="124"/>
      <c r="GX449" s="124"/>
      <c r="GY449" s="124"/>
      <c r="GZ449" s="124"/>
      <c r="HA449" s="124"/>
      <c r="HB449" s="124"/>
      <c r="HC449" s="124"/>
      <c r="HD449" s="124"/>
      <c r="HE449" s="124"/>
      <c r="HF449" s="124"/>
      <c r="HG449" s="124"/>
      <c r="HH449" s="124"/>
      <c r="HI449" s="124"/>
      <c r="HJ449" s="124"/>
      <c r="HK449" s="124"/>
    </row>
    <row r="450" spans="1:236" s="124" customFormat="1" ht="25.5" customHeight="1">
      <c r="A450" s="95" t="s">
        <v>2187</v>
      </c>
      <c r="B450" s="110" t="s">
        <v>2188</v>
      </c>
      <c r="C450" s="123"/>
      <c r="D450" s="56">
        <f t="shared" ref="D450" si="168">D451</f>
        <v>2901564.56</v>
      </c>
      <c r="E450" s="56">
        <f>E451</f>
        <v>3034232.73</v>
      </c>
      <c r="F450" s="56">
        <f t="shared" ref="F450:J450" si="169">F451</f>
        <v>2944836.9699999997</v>
      </c>
      <c r="G450" s="56">
        <f t="shared" si="169"/>
        <v>3112000</v>
      </c>
      <c r="H450" s="56">
        <f t="shared" si="169"/>
        <v>3230000</v>
      </c>
      <c r="I450" s="56">
        <f t="shared" si="169"/>
        <v>3350000</v>
      </c>
      <c r="J450" s="56">
        <f t="shared" si="169"/>
        <v>3460000</v>
      </c>
      <c r="HL450" s="122"/>
      <c r="HM450" s="122"/>
      <c r="HN450" s="122"/>
      <c r="HO450" s="122"/>
      <c r="HP450" s="122"/>
      <c r="HQ450" s="122"/>
      <c r="HR450" s="122"/>
      <c r="HS450" s="122"/>
      <c r="HT450" s="122"/>
      <c r="HU450" s="122"/>
      <c r="HV450" s="122"/>
      <c r="HW450" s="122"/>
      <c r="HX450" s="122"/>
      <c r="HY450" s="122"/>
      <c r="HZ450" s="122"/>
      <c r="IA450" s="122"/>
      <c r="IB450" s="122"/>
    </row>
    <row r="451" spans="1:236" s="124" customFormat="1" ht="25.5" customHeight="1">
      <c r="A451" s="93" t="s">
        <v>2189</v>
      </c>
      <c r="B451" s="111" t="s">
        <v>2190</v>
      </c>
      <c r="C451" s="123"/>
      <c r="D451" s="58">
        <f t="shared" ref="D451:J451" si="170">SUM(D452:D454)</f>
        <v>2901564.56</v>
      </c>
      <c r="E451" s="58">
        <f t="shared" si="170"/>
        <v>3034232.73</v>
      </c>
      <c r="F451" s="58">
        <f t="shared" si="170"/>
        <v>2944836.9699999997</v>
      </c>
      <c r="G451" s="58">
        <f t="shared" si="170"/>
        <v>3112000</v>
      </c>
      <c r="H451" s="58">
        <f t="shared" si="170"/>
        <v>3230000</v>
      </c>
      <c r="I451" s="58">
        <f t="shared" si="170"/>
        <v>3350000</v>
      </c>
      <c r="J451" s="58">
        <f t="shared" si="170"/>
        <v>3460000</v>
      </c>
      <c r="HL451" s="122"/>
      <c r="HM451" s="122"/>
      <c r="HN451" s="122"/>
      <c r="HO451" s="122"/>
      <c r="HP451" s="122"/>
      <c r="HQ451" s="122"/>
      <c r="HR451" s="122"/>
      <c r="HS451" s="122"/>
      <c r="HT451" s="122"/>
      <c r="HU451" s="122"/>
      <c r="HV451" s="122"/>
      <c r="HW451" s="122"/>
      <c r="HX451" s="122"/>
      <c r="HY451" s="122"/>
      <c r="HZ451" s="122"/>
      <c r="IA451" s="122"/>
      <c r="IB451" s="122"/>
    </row>
    <row r="452" spans="1:236" s="122" customFormat="1" ht="18" hidden="1">
      <c r="A452" s="93" t="s">
        <v>2191</v>
      </c>
      <c r="B452" s="111" t="s">
        <v>2192</v>
      </c>
      <c r="C452" s="123" t="s">
        <v>29</v>
      </c>
      <c r="D452" s="58">
        <v>1740938.73</v>
      </c>
      <c r="E452" s="58">
        <v>1820539.64</v>
      </c>
      <c r="F452" s="58">
        <v>1766902.17</v>
      </c>
      <c r="G452" s="58">
        <v>1867200</v>
      </c>
      <c r="H452" s="58">
        <v>1938000</v>
      </c>
      <c r="I452" s="58">
        <v>2010000</v>
      </c>
      <c r="J452" s="58">
        <v>2076000</v>
      </c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4"/>
      <c r="AI452" s="124"/>
      <c r="AJ452" s="124"/>
      <c r="AK452" s="124"/>
      <c r="AL452" s="124"/>
      <c r="AM452" s="124"/>
      <c r="AN452" s="124"/>
      <c r="AO452" s="124"/>
      <c r="AP452" s="124"/>
      <c r="AQ452" s="124"/>
      <c r="AR452" s="124"/>
      <c r="AS452" s="124"/>
      <c r="AT452" s="124"/>
      <c r="AU452" s="124"/>
      <c r="AV452" s="124"/>
      <c r="AW452" s="124"/>
      <c r="AX452" s="124"/>
      <c r="AY452" s="124"/>
      <c r="AZ452" s="124"/>
      <c r="BA452" s="124"/>
      <c r="BB452" s="124"/>
      <c r="BC452" s="124"/>
      <c r="BD452" s="124"/>
      <c r="BE452" s="124"/>
      <c r="BF452" s="124"/>
      <c r="BG452" s="124"/>
      <c r="BH452" s="124"/>
      <c r="BI452" s="124"/>
      <c r="BJ452" s="124"/>
      <c r="BK452" s="124"/>
      <c r="BL452" s="124"/>
      <c r="BM452" s="124"/>
      <c r="BN452" s="124"/>
      <c r="BO452" s="124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  <c r="CC452" s="124"/>
      <c r="CD452" s="124"/>
      <c r="CE452" s="124"/>
      <c r="CF452" s="124"/>
      <c r="CG452" s="124"/>
      <c r="CH452" s="124"/>
      <c r="CI452" s="124"/>
      <c r="CJ452" s="124"/>
      <c r="CK452" s="124"/>
      <c r="CL452" s="124"/>
      <c r="CM452" s="124"/>
      <c r="CN452" s="124"/>
      <c r="CO452" s="124"/>
      <c r="CP452" s="124"/>
      <c r="CQ452" s="124"/>
      <c r="CR452" s="124"/>
      <c r="CS452" s="124"/>
      <c r="CT452" s="124"/>
      <c r="CU452" s="124"/>
      <c r="CV452" s="124"/>
      <c r="CW452" s="124"/>
      <c r="CX452" s="124"/>
      <c r="CY452" s="124"/>
      <c r="CZ452" s="124"/>
      <c r="DA452" s="124"/>
      <c r="DB452" s="124"/>
      <c r="DC452" s="124"/>
      <c r="DD452" s="124"/>
      <c r="DE452" s="124"/>
      <c r="DF452" s="124"/>
      <c r="DG452" s="124"/>
      <c r="DH452" s="124"/>
      <c r="DI452" s="124"/>
      <c r="DJ452" s="124"/>
      <c r="DK452" s="124"/>
      <c r="DL452" s="124"/>
      <c r="DM452" s="124"/>
      <c r="DN452" s="124"/>
      <c r="DO452" s="124"/>
      <c r="DP452" s="124"/>
      <c r="DQ452" s="124"/>
      <c r="DR452" s="124"/>
      <c r="DS452" s="124"/>
      <c r="DT452" s="124"/>
      <c r="DU452" s="124"/>
      <c r="DV452" s="124"/>
      <c r="DW452" s="124"/>
      <c r="DX452" s="124"/>
      <c r="DY452" s="124"/>
      <c r="DZ452" s="124"/>
      <c r="EA452" s="124"/>
      <c r="EB452" s="124"/>
      <c r="EC452" s="124"/>
      <c r="ED452" s="124"/>
      <c r="EE452" s="124"/>
      <c r="EF452" s="124"/>
      <c r="EG452" s="124"/>
      <c r="EH452" s="124"/>
      <c r="EI452" s="124"/>
      <c r="EJ452" s="124"/>
      <c r="EK452" s="124"/>
      <c r="EL452" s="124"/>
      <c r="EM452" s="124"/>
      <c r="EN452" s="124"/>
      <c r="EO452" s="124"/>
      <c r="EP452" s="124"/>
      <c r="EQ452" s="124"/>
      <c r="ER452" s="124"/>
      <c r="ES452" s="124"/>
      <c r="ET452" s="124"/>
      <c r="EU452" s="124"/>
      <c r="EV452" s="124"/>
      <c r="EW452" s="124"/>
      <c r="EX452" s="124"/>
      <c r="EY452" s="124"/>
      <c r="EZ452" s="124"/>
      <c r="FA452" s="124"/>
      <c r="FB452" s="124"/>
      <c r="FC452" s="124"/>
      <c r="FD452" s="124"/>
      <c r="FE452" s="124"/>
      <c r="FF452" s="124"/>
      <c r="FG452" s="124"/>
      <c r="FH452" s="124"/>
      <c r="FI452" s="124"/>
      <c r="FJ452" s="124"/>
      <c r="FK452" s="124"/>
      <c r="FL452" s="124"/>
      <c r="FM452" s="124"/>
      <c r="FN452" s="124"/>
      <c r="FO452" s="124"/>
      <c r="FP452" s="124"/>
      <c r="FQ452" s="124"/>
      <c r="FR452" s="124"/>
      <c r="FS452" s="124"/>
      <c r="FT452" s="124"/>
      <c r="FU452" s="124"/>
      <c r="FV452" s="124"/>
      <c r="FW452" s="124"/>
      <c r="FX452" s="124"/>
      <c r="FY452" s="124"/>
      <c r="FZ452" s="124"/>
      <c r="GA452" s="124"/>
      <c r="GB452" s="124"/>
      <c r="GC452" s="124"/>
      <c r="GD452" s="124"/>
      <c r="GE452" s="124"/>
      <c r="GF452" s="124"/>
      <c r="GG452" s="124"/>
      <c r="GH452" s="124"/>
      <c r="GI452" s="124"/>
      <c r="GJ452" s="124"/>
      <c r="GK452" s="124"/>
      <c r="GL452" s="124"/>
      <c r="GM452" s="124"/>
      <c r="GN452" s="124"/>
      <c r="GO452" s="124"/>
      <c r="GP452" s="124"/>
      <c r="GQ452" s="124"/>
      <c r="GR452" s="124"/>
      <c r="GS452" s="124"/>
      <c r="GT452" s="124"/>
      <c r="GU452" s="124"/>
      <c r="GV452" s="124"/>
      <c r="GW452" s="124"/>
      <c r="GX452" s="124"/>
      <c r="GY452" s="124"/>
      <c r="GZ452" s="124"/>
      <c r="HA452" s="124"/>
      <c r="HB452" s="124"/>
      <c r="HC452" s="124"/>
      <c r="HD452" s="124"/>
      <c r="HE452" s="124"/>
      <c r="HF452" s="124"/>
      <c r="HG452" s="124"/>
      <c r="HH452" s="124"/>
      <c r="HI452" s="124"/>
      <c r="HJ452" s="124"/>
      <c r="HK452" s="124"/>
    </row>
    <row r="453" spans="1:236" s="122" customFormat="1" ht="18" hidden="1">
      <c r="A453" s="93" t="s">
        <v>2193</v>
      </c>
      <c r="B453" s="111" t="s">
        <v>2194</v>
      </c>
      <c r="C453" s="123" t="s">
        <v>32</v>
      </c>
      <c r="D453" s="58">
        <v>725391.14</v>
      </c>
      <c r="E453" s="58">
        <v>758558.18</v>
      </c>
      <c r="F453" s="58">
        <v>736209.25</v>
      </c>
      <c r="G453" s="58">
        <v>778000</v>
      </c>
      <c r="H453" s="58">
        <v>807500</v>
      </c>
      <c r="I453" s="58">
        <v>837500</v>
      </c>
      <c r="J453" s="58">
        <v>865000</v>
      </c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4"/>
      <c r="AY453" s="124"/>
      <c r="AZ453" s="124"/>
      <c r="BA453" s="124"/>
      <c r="BB453" s="124"/>
      <c r="BC453" s="124"/>
      <c r="BD453" s="124"/>
      <c r="BE453" s="124"/>
      <c r="BF453" s="124"/>
      <c r="BG453" s="124"/>
      <c r="BH453" s="124"/>
      <c r="BI453" s="124"/>
      <c r="BJ453" s="124"/>
      <c r="BK453" s="124"/>
      <c r="BL453" s="124"/>
      <c r="BM453" s="124"/>
      <c r="BN453" s="124"/>
      <c r="BO453" s="124"/>
      <c r="BP453" s="124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  <c r="CC453" s="124"/>
      <c r="CD453" s="124"/>
      <c r="CE453" s="124"/>
      <c r="CF453" s="124"/>
      <c r="CG453" s="124"/>
      <c r="CH453" s="124"/>
      <c r="CI453" s="124"/>
      <c r="CJ453" s="124"/>
      <c r="CK453" s="124"/>
      <c r="CL453" s="124"/>
      <c r="CM453" s="124"/>
      <c r="CN453" s="124"/>
      <c r="CO453" s="124"/>
      <c r="CP453" s="124"/>
      <c r="CQ453" s="124"/>
      <c r="CR453" s="124"/>
      <c r="CS453" s="124"/>
      <c r="CT453" s="124"/>
      <c r="CU453" s="124"/>
      <c r="CV453" s="124"/>
      <c r="CW453" s="124"/>
      <c r="CX453" s="124"/>
      <c r="CY453" s="124"/>
      <c r="CZ453" s="124"/>
      <c r="DA453" s="124"/>
      <c r="DB453" s="124"/>
      <c r="DC453" s="124"/>
      <c r="DD453" s="124"/>
      <c r="DE453" s="124"/>
      <c r="DF453" s="124"/>
      <c r="DG453" s="124"/>
      <c r="DH453" s="124"/>
      <c r="DI453" s="124"/>
      <c r="DJ453" s="124"/>
      <c r="DK453" s="124"/>
      <c r="DL453" s="124"/>
      <c r="DM453" s="124"/>
      <c r="DN453" s="124"/>
      <c r="DO453" s="124"/>
      <c r="DP453" s="124"/>
      <c r="DQ453" s="124"/>
      <c r="DR453" s="124"/>
      <c r="DS453" s="124"/>
      <c r="DT453" s="124"/>
      <c r="DU453" s="124"/>
      <c r="DV453" s="124"/>
      <c r="DW453" s="124"/>
      <c r="DX453" s="124"/>
      <c r="DY453" s="124"/>
      <c r="DZ453" s="124"/>
      <c r="EA453" s="124"/>
      <c r="EB453" s="124"/>
      <c r="EC453" s="124"/>
      <c r="ED453" s="124"/>
      <c r="EE453" s="124"/>
      <c r="EF453" s="124"/>
      <c r="EG453" s="124"/>
      <c r="EH453" s="124"/>
      <c r="EI453" s="124"/>
      <c r="EJ453" s="124"/>
      <c r="EK453" s="124"/>
      <c r="EL453" s="124"/>
      <c r="EM453" s="124"/>
      <c r="EN453" s="124"/>
      <c r="EO453" s="124"/>
      <c r="EP453" s="124"/>
      <c r="EQ453" s="124"/>
      <c r="ER453" s="124"/>
      <c r="ES453" s="124"/>
      <c r="ET453" s="124"/>
      <c r="EU453" s="124"/>
      <c r="EV453" s="124"/>
      <c r="EW453" s="124"/>
      <c r="EX453" s="124"/>
      <c r="EY453" s="124"/>
      <c r="EZ453" s="124"/>
      <c r="FA453" s="124"/>
      <c r="FB453" s="124"/>
      <c r="FC453" s="124"/>
      <c r="FD453" s="124"/>
      <c r="FE453" s="124"/>
      <c r="FF453" s="124"/>
      <c r="FG453" s="124"/>
      <c r="FH453" s="124"/>
      <c r="FI453" s="124"/>
      <c r="FJ453" s="124"/>
      <c r="FK453" s="124"/>
      <c r="FL453" s="124"/>
      <c r="FM453" s="124"/>
      <c r="FN453" s="124"/>
      <c r="FO453" s="124"/>
      <c r="FP453" s="124"/>
      <c r="FQ453" s="124"/>
      <c r="FR453" s="124"/>
      <c r="FS453" s="124"/>
      <c r="FT453" s="124"/>
      <c r="FU453" s="124"/>
      <c r="FV453" s="124"/>
      <c r="FW453" s="124"/>
      <c r="FX453" s="124"/>
      <c r="FY453" s="124"/>
      <c r="FZ453" s="124"/>
      <c r="GA453" s="124"/>
      <c r="GB453" s="124"/>
      <c r="GC453" s="124"/>
      <c r="GD453" s="124"/>
      <c r="GE453" s="124"/>
      <c r="GF453" s="124"/>
      <c r="GG453" s="124"/>
      <c r="GH453" s="124"/>
      <c r="GI453" s="124"/>
      <c r="GJ453" s="124"/>
      <c r="GK453" s="124"/>
      <c r="GL453" s="124"/>
      <c r="GM453" s="124"/>
      <c r="GN453" s="124"/>
      <c r="GO453" s="124"/>
      <c r="GP453" s="124"/>
      <c r="GQ453" s="124"/>
      <c r="GR453" s="124"/>
      <c r="GS453" s="124"/>
      <c r="GT453" s="124"/>
      <c r="GU453" s="124"/>
      <c r="GV453" s="124"/>
      <c r="GW453" s="124"/>
      <c r="GX453" s="124"/>
      <c r="GY453" s="124"/>
      <c r="GZ453" s="124"/>
      <c r="HA453" s="124"/>
      <c r="HB453" s="124"/>
      <c r="HC453" s="124"/>
      <c r="HD453" s="124"/>
      <c r="HE453" s="124"/>
      <c r="HF453" s="124"/>
      <c r="HG453" s="124"/>
      <c r="HH453" s="124"/>
      <c r="HI453" s="124"/>
      <c r="HJ453" s="124"/>
      <c r="HK453" s="124"/>
    </row>
    <row r="454" spans="1:236" s="122" customFormat="1" ht="18" hidden="1">
      <c r="A454" s="93" t="s">
        <v>2195</v>
      </c>
      <c r="B454" s="111" t="s">
        <v>2196</v>
      </c>
      <c r="C454" s="123" t="s">
        <v>35</v>
      </c>
      <c r="D454" s="58">
        <v>435234.69</v>
      </c>
      <c r="E454" s="58">
        <v>455134.91</v>
      </c>
      <c r="F454" s="58">
        <v>441725.55</v>
      </c>
      <c r="G454" s="58">
        <v>466800</v>
      </c>
      <c r="H454" s="58">
        <v>484500</v>
      </c>
      <c r="I454" s="58">
        <v>502500</v>
      </c>
      <c r="J454" s="58">
        <v>519000</v>
      </c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4"/>
      <c r="AI454" s="124"/>
      <c r="AJ454" s="124"/>
      <c r="AK454" s="124"/>
      <c r="AL454" s="124"/>
      <c r="AM454" s="124"/>
      <c r="AN454" s="124"/>
      <c r="AO454" s="124"/>
      <c r="AP454" s="124"/>
      <c r="AQ454" s="124"/>
      <c r="AR454" s="124"/>
      <c r="AS454" s="124"/>
      <c r="AT454" s="124"/>
      <c r="AU454" s="124"/>
      <c r="AV454" s="124"/>
      <c r="AW454" s="124"/>
      <c r="AX454" s="124"/>
      <c r="AY454" s="124"/>
      <c r="AZ454" s="124"/>
      <c r="BA454" s="124"/>
      <c r="BB454" s="124"/>
      <c r="BC454" s="124"/>
      <c r="BD454" s="124"/>
      <c r="BE454" s="124"/>
      <c r="BF454" s="124"/>
      <c r="BG454" s="124"/>
      <c r="BH454" s="124"/>
      <c r="BI454" s="124"/>
      <c r="BJ454" s="124"/>
      <c r="BK454" s="124"/>
      <c r="BL454" s="124"/>
      <c r="BM454" s="124"/>
      <c r="BN454" s="124"/>
      <c r="BO454" s="124"/>
      <c r="BP454" s="124"/>
      <c r="BQ454" s="124"/>
      <c r="BR454" s="124"/>
      <c r="BS454" s="124"/>
      <c r="BT454" s="124"/>
      <c r="BU454" s="124"/>
      <c r="BV454" s="124"/>
      <c r="BW454" s="124"/>
      <c r="BX454" s="124"/>
      <c r="BY454" s="124"/>
      <c r="BZ454" s="124"/>
      <c r="CA454" s="124"/>
      <c r="CB454" s="124"/>
      <c r="CC454" s="124"/>
      <c r="CD454" s="124"/>
      <c r="CE454" s="124"/>
      <c r="CF454" s="124"/>
      <c r="CG454" s="124"/>
      <c r="CH454" s="124"/>
      <c r="CI454" s="124"/>
      <c r="CJ454" s="124"/>
      <c r="CK454" s="124"/>
      <c r="CL454" s="124"/>
      <c r="CM454" s="124"/>
      <c r="CN454" s="124"/>
      <c r="CO454" s="124"/>
      <c r="CP454" s="124"/>
      <c r="CQ454" s="124"/>
      <c r="CR454" s="124"/>
      <c r="CS454" s="124"/>
      <c r="CT454" s="124"/>
      <c r="CU454" s="124"/>
      <c r="CV454" s="124"/>
      <c r="CW454" s="124"/>
      <c r="CX454" s="124"/>
      <c r="CY454" s="124"/>
      <c r="CZ454" s="124"/>
      <c r="DA454" s="124"/>
      <c r="DB454" s="124"/>
      <c r="DC454" s="124"/>
      <c r="DD454" s="124"/>
      <c r="DE454" s="124"/>
      <c r="DF454" s="124"/>
      <c r="DG454" s="124"/>
      <c r="DH454" s="124"/>
      <c r="DI454" s="124"/>
      <c r="DJ454" s="124"/>
      <c r="DK454" s="124"/>
      <c r="DL454" s="124"/>
      <c r="DM454" s="124"/>
      <c r="DN454" s="124"/>
      <c r="DO454" s="124"/>
      <c r="DP454" s="124"/>
      <c r="DQ454" s="124"/>
      <c r="DR454" s="124"/>
      <c r="DS454" s="124"/>
      <c r="DT454" s="124"/>
      <c r="DU454" s="124"/>
      <c r="DV454" s="124"/>
      <c r="DW454" s="124"/>
      <c r="DX454" s="124"/>
      <c r="DY454" s="124"/>
      <c r="DZ454" s="124"/>
      <c r="EA454" s="124"/>
      <c r="EB454" s="124"/>
      <c r="EC454" s="124"/>
      <c r="ED454" s="124"/>
      <c r="EE454" s="124"/>
      <c r="EF454" s="124"/>
      <c r="EG454" s="124"/>
      <c r="EH454" s="124"/>
      <c r="EI454" s="124"/>
      <c r="EJ454" s="124"/>
      <c r="EK454" s="124"/>
      <c r="EL454" s="124"/>
      <c r="EM454" s="124"/>
      <c r="EN454" s="124"/>
      <c r="EO454" s="124"/>
      <c r="EP454" s="124"/>
      <c r="EQ454" s="124"/>
      <c r="ER454" s="124"/>
      <c r="ES454" s="124"/>
      <c r="ET454" s="124"/>
      <c r="EU454" s="124"/>
      <c r="EV454" s="124"/>
      <c r="EW454" s="124"/>
      <c r="EX454" s="124"/>
      <c r="EY454" s="124"/>
      <c r="EZ454" s="124"/>
      <c r="FA454" s="124"/>
      <c r="FB454" s="124"/>
      <c r="FC454" s="124"/>
      <c r="FD454" s="124"/>
      <c r="FE454" s="124"/>
      <c r="FF454" s="124"/>
      <c r="FG454" s="124"/>
      <c r="FH454" s="124"/>
      <c r="FI454" s="124"/>
      <c r="FJ454" s="124"/>
      <c r="FK454" s="124"/>
      <c r="FL454" s="124"/>
      <c r="FM454" s="124"/>
      <c r="FN454" s="124"/>
      <c r="FO454" s="124"/>
      <c r="FP454" s="124"/>
      <c r="FQ454" s="124"/>
      <c r="FR454" s="124"/>
      <c r="FS454" s="124"/>
      <c r="FT454" s="124"/>
      <c r="FU454" s="124"/>
      <c r="FV454" s="124"/>
      <c r="FW454" s="124"/>
      <c r="FX454" s="124"/>
      <c r="FY454" s="124"/>
      <c r="FZ454" s="124"/>
      <c r="GA454" s="124"/>
      <c r="GB454" s="124"/>
      <c r="GC454" s="124"/>
      <c r="GD454" s="124"/>
      <c r="GE454" s="124"/>
      <c r="GF454" s="124"/>
      <c r="GG454" s="124"/>
      <c r="GH454" s="124"/>
      <c r="GI454" s="124"/>
      <c r="GJ454" s="124"/>
      <c r="GK454" s="124"/>
      <c r="GL454" s="124"/>
      <c r="GM454" s="124"/>
      <c r="GN454" s="124"/>
      <c r="GO454" s="124"/>
      <c r="GP454" s="124"/>
      <c r="GQ454" s="124"/>
      <c r="GR454" s="124"/>
      <c r="GS454" s="124"/>
      <c r="GT454" s="124"/>
      <c r="GU454" s="124"/>
      <c r="GV454" s="124"/>
      <c r="GW454" s="124"/>
      <c r="GX454" s="124"/>
      <c r="GY454" s="124"/>
      <c r="GZ454" s="124"/>
      <c r="HA454" s="124"/>
      <c r="HB454" s="124"/>
      <c r="HC454" s="124"/>
      <c r="HD454" s="124"/>
      <c r="HE454" s="124"/>
      <c r="HF454" s="124"/>
      <c r="HG454" s="124"/>
      <c r="HH454" s="124"/>
      <c r="HI454" s="124"/>
      <c r="HJ454" s="124"/>
      <c r="HK454" s="124"/>
    </row>
    <row r="455" spans="1:236" s="124" customFormat="1" ht="25.5" customHeight="1">
      <c r="A455" s="95" t="s">
        <v>2197</v>
      </c>
      <c r="B455" s="110" t="s">
        <v>2198</v>
      </c>
      <c r="C455" s="123"/>
      <c r="D455" s="56">
        <f t="shared" ref="D455:J455" si="171">D456</f>
        <v>2830919</v>
      </c>
      <c r="E455" s="56">
        <f t="shared" si="171"/>
        <v>2922132</v>
      </c>
      <c r="F455" s="56">
        <f t="shared" si="171"/>
        <v>2951115.42</v>
      </c>
      <c r="G455" s="56">
        <f t="shared" si="171"/>
        <v>3062000</v>
      </c>
      <c r="H455" s="56">
        <f t="shared" si="171"/>
        <v>3177000</v>
      </c>
      <c r="I455" s="56">
        <f t="shared" si="171"/>
        <v>3295000</v>
      </c>
      <c r="J455" s="56">
        <f t="shared" si="171"/>
        <v>3402000</v>
      </c>
      <c r="HL455" s="122"/>
      <c r="HM455" s="122"/>
      <c r="HN455" s="122"/>
      <c r="HO455" s="122"/>
      <c r="HP455" s="122"/>
      <c r="HQ455" s="122"/>
      <c r="HR455" s="122"/>
      <c r="HS455" s="122"/>
      <c r="HT455" s="122"/>
      <c r="HU455" s="122"/>
      <c r="HV455" s="122"/>
      <c r="HW455" s="122"/>
      <c r="HX455" s="122"/>
      <c r="HY455" s="122"/>
      <c r="HZ455" s="122"/>
      <c r="IA455" s="122"/>
      <c r="IB455" s="122"/>
    </row>
    <row r="456" spans="1:236" s="122" customFormat="1" ht="18">
      <c r="A456" s="93" t="s">
        <v>2199</v>
      </c>
      <c r="B456" s="111" t="s">
        <v>2200</v>
      </c>
      <c r="C456" s="123"/>
      <c r="D456" s="58">
        <f t="shared" ref="D456:J456" si="172">SUM(D457:D459)</f>
        <v>2830919</v>
      </c>
      <c r="E456" s="58">
        <f t="shared" si="172"/>
        <v>2922132</v>
      </c>
      <c r="F456" s="58">
        <f t="shared" si="172"/>
        <v>2951115.42</v>
      </c>
      <c r="G456" s="58">
        <f t="shared" si="172"/>
        <v>3062000</v>
      </c>
      <c r="H456" s="58">
        <f t="shared" si="172"/>
        <v>3177000</v>
      </c>
      <c r="I456" s="58">
        <f t="shared" si="172"/>
        <v>3295000</v>
      </c>
      <c r="J456" s="58">
        <f t="shared" si="172"/>
        <v>3402000</v>
      </c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4"/>
      <c r="AW456" s="124"/>
      <c r="AX456" s="124"/>
      <c r="AY456" s="124"/>
      <c r="AZ456" s="124"/>
      <c r="BA456" s="124"/>
      <c r="BB456" s="124"/>
      <c r="BC456" s="124"/>
      <c r="BD456" s="124"/>
      <c r="BE456" s="124"/>
      <c r="BF456" s="124"/>
      <c r="BG456" s="124"/>
      <c r="BH456" s="124"/>
      <c r="BI456" s="124"/>
      <c r="BJ456" s="124"/>
      <c r="BK456" s="124"/>
      <c r="BL456" s="124"/>
      <c r="BM456" s="124"/>
      <c r="BN456" s="124"/>
      <c r="BO456" s="124"/>
      <c r="BP456" s="124"/>
      <c r="BQ456" s="124"/>
      <c r="BR456" s="124"/>
      <c r="BS456" s="124"/>
      <c r="BT456" s="124"/>
      <c r="BU456" s="124"/>
      <c r="BV456" s="124"/>
      <c r="BW456" s="124"/>
      <c r="BX456" s="124"/>
      <c r="BY456" s="124"/>
      <c r="BZ456" s="124"/>
      <c r="CA456" s="124"/>
      <c r="CB456" s="124"/>
      <c r="CC456" s="124"/>
      <c r="CD456" s="124"/>
      <c r="CE456" s="124"/>
      <c r="CF456" s="124"/>
      <c r="CG456" s="124"/>
      <c r="CH456" s="124"/>
      <c r="CI456" s="124"/>
      <c r="CJ456" s="124"/>
      <c r="CK456" s="124"/>
      <c r="CL456" s="124"/>
      <c r="CM456" s="124"/>
      <c r="CN456" s="124"/>
      <c r="CO456" s="124"/>
      <c r="CP456" s="124"/>
      <c r="CQ456" s="124"/>
      <c r="CR456" s="124"/>
      <c r="CS456" s="124"/>
      <c r="CT456" s="124"/>
      <c r="CU456" s="124"/>
      <c r="CV456" s="124"/>
      <c r="CW456" s="124"/>
      <c r="CX456" s="124"/>
      <c r="CY456" s="124"/>
      <c r="CZ456" s="124"/>
      <c r="DA456" s="124"/>
      <c r="DB456" s="124"/>
      <c r="DC456" s="124"/>
      <c r="DD456" s="124"/>
      <c r="DE456" s="124"/>
      <c r="DF456" s="124"/>
      <c r="DG456" s="124"/>
      <c r="DH456" s="124"/>
      <c r="DI456" s="124"/>
      <c r="DJ456" s="124"/>
      <c r="DK456" s="124"/>
      <c r="DL456" s="124"/>
      <c r="DM456" s="124"/>
      <c r="DN456" s="124"/>
      <c r="DO456" s="124"/>
      <c r="DP456" s="124"/>
      <c r="DQ456" s="124"/>
      <c r="DR456" s="124"/>
      <c r="DS456" s="124"/>
      <c r="DT456" s="124"/>
      <c r="DU456" s="124"/>
      <c r="DV456" s="124"/>
      <c r="DW456" s="124"/>
      <c r="DX456" s="124"/>
      <c r="DY456" s="124"/>
      <c r="DZ456" s="124"/>
      <c r="EA456" s="124"/>
      <c r="EB456" s="124"/>
      <c r="EC456" s="124"/>
      <c r="ED456" s="124"/>
      <c r="EE456" s="124"/>
      <c r="EF456" s="124"/>
      <c r="EG456" s="124"/>
      <c r="EH456" s="124"/>
      <c r="EI456" s="124"/>
      <c r="EJ456" s="124"/>
      <c r="EK456" s="124"/>
      <c r="EL456" s="124"/>
      <c r="EM456" s="124"/>
      <c r="EN456" s="124"/>
      <c r="EO456" s="124"/>
      <c r="EP456" s="124"/>
      <c r="EQ456" s="124"/>
      <c r="ER456" s="124"/>
      <c r="ES456" s="124"/>
      <c r="ET456" s="124"/>
      <c r="EU456" s="124"/>
      <c r="EV456" s="124"/>
      <c r="EW456" s="124"/>
      <c r="EX456" s="124"/>
      <c r="EY456" s="124"/>
      <c r="EZ456" s="124"/>
      <c r="FA456" s="124"/>
      <c r="FB456" s="124"/>
      <c r="FC456" s="124"/>
      <c r="FD456" s="124"/>
      <c r="FE456" s="124"/>
      <c r="FF456" s="124"/>
      <c r="FG456" s="124"/>
      <c r="FH456" s="124"/>
      <c r="FI456" s="124"/>
      <c r="FJ456" s="124"/>
      <c r="FK456" s="124"/>
      <c r="FL456" s="124"/>
      <c r="FM456" s="124"/>
      <c r="FN456" s="124"/>
      <c r="FO456" s="124"/>
      <c r="FP456" s="124"/>
      <c r="FQ456" s="124"/>
      <c r="FR456" s="124"/>
      <c r="FS456" s="124"/>
      <c r="FT456" s="124"/>
      <c r="FU456" s="124"/>
      <c r="FV456" s="124"/>
      <c r="FW456" s="124"/>
      <c r="FX456" s="124"/>
      <c r="FY456" s="124"/>
      <c r="FZ456" s="124"/>
      <c r="GA456" s="124"/>
      <c r="GB456" s="124"/>
      <c r="GC456" s="124"/>
      <c r="GD456" s="124"/>
      <c r="GE456" s="124"/>
      <c r="GF456" s="124"/>
      <c r="GG456" s="124"/>
      <c r="GH456" s="124"/>
      <c r="GI456" s="124"/>
      <c r="GJ456" s="124"/>
      <c r="GK456" s="124"/>
      <c r="GL456" s="124"/>
      <c r="GM456" s="124"/>
      <c r="GN456" s="124"/>
      <c r="GO456" s="124"/>
      <c r="GP456" s="124"/>
      <c r="GQ456" s="124"/>
      <c r="GR456" s="124"/>
      <c r="GS456" s="124"/>
      <c r="GT456" s="124"/>
      <c r="GU456" s="124"/>
      <c r="GV456" s="124"/>
      <c r="GW456" s="124"/>
      <c r="GX456" s="124"/>
      <c r="GY456" s="124"/>
      <c r="GZ456" s="124"/>
      <c r="HA456" s="124"/>
      <c r="HB456" s="124"/>
      <c r="HC456" s="124"/>
      <c r="HD456" s="124"/>
      <c r="HE456" s="124"/>
      <c r="HF456" s="124"/>
      <c r="HG456" s="124"/>
      <c r="HH456" s="124"/>
      <c r="HI456" s="124"/>
      <c r="HJ456" s="124"/>
      <c r="HK456" s="124"/>
    </row>
    <row r="457" spans="1:236" s="122" customFormat="1" ht="18" hidden="1">
      <c r="A457" s="93" t="s">
        <v>2201</v>
      </c>
      <c r="B457" s="111" t="s">
        <v>2202</v>
      </c>
      <c r="C457" s="123" t="s">
        <v>29</v>
      </c>
      <c r="D457" s="58">
        <v>1698551.4</v>
      </c>
      <c r="E457" s="58">
        <v>1753279.2</v>
      </c>
      <c r="F457" s="58">
        <v>1770669.25</v>
      </c>
      <c r="G457" s="58">
        <v>1837200</v>
      </c>
      <c r="H457" s="58">
        <v>1906200</v>
      </c>
      <c r="I457" s="58">
        <v>1977000</v>
      </c>
      <c r="J457" s="58">
        <v>2041200</v>
      </c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  <c r="CD457" s="124"/>
      <c r="CE457" s="124"/>
      <c r="CF457" s="124"/>
      <c r="CG457" s="124"/>
      <c r="CH457" s="124"/>
      <c r="CI457" s="124"/>
      <c r="CJ457" s="124"/>
      <c r="CK457" s="124"/>
      <c r="CL457" s="124"/>
      <c r="CM457" s="124"/>
      <c r="CN457" s="124"/>
      <c r="CO457" s="124"/>
      <c r="CP457" s="124"/>
      <c r="CQ457" s="124"/>
      <c r="CR457" s="124"/>
      <c r="CS457" s="124"/>
      <c r="CT457" s="124"/>
      <c r="CU457" s="124"/>
      <c r="CV457" s="124"/>
      <c r="CW457" s="124"/>
      <c r="CX457" s="124"/>
      <c r="CY457" s="124"/>
      <c r="CZ457" s="124"/>
      <c r="DA457" s="124"/>
      <c r="DB457" s="124"/>
      <c r="DC457" s="124"/>
      <c r="DD457" s="124"/>
      <c r="DE457" s="124"/>
      <c r="DF457" s="124"/>
      <c r="DG457" s="124"/>
      <c r="DH457" s="124"/>
      <c r="DI457" s="124"/>
      <c r="DJ457" s="124"/>
      <c r="DK457" s="124"/>
      <c r="DL457" s="124"/>
      <c r="DM457" s="124"/>
      <c r="DN457" s="124"/>
      <c r="DO457" s="124"/>
      <c r="DP457" s="124"/>
      <c r="DQ457" s="124"/>
      <c r="DR457" s="124"/>
      <c r="DS457" s="124"/>
      <c r="DT457" s="124"/>
      <c r="DU457" s="124"/>
      <c r="DV457" s="124"/>
      <c r="DW457" s="124"/>
      <c r="DX457" s="124"/>
      <c r="DY457" s="124"/>
      <c r="DZ457" s="124"/>
      <c r="EA457" s="124"/>
      <c r="EB457" s="124"/>
      <c r="EC457" s="124"/>
      <c r="ED457" s="124"/>
      <c r="EE457" s="124"/>
      <c r="EF457" s="124"/>
      <c r="EG457" s="124"/>
      <c r="EH457" s="124"/>
      <c r="EI457" s="124"/>
      <c r="EJ457" s="124"/>
      <c r="EK457" s="124"/>
      <c r="EL457" s="124"/>
      <c r="EM457" s="124"/>
      <c r="EN457" s="124"/>
      <c r="EO457" s="124"/>
      <c r="EP457" s="124"/>
      <c r="EQ457" s="124"/>
      <c r="ER457" s="124"/>
      <c r="ES457" s="124"/>
      <c r="ET457" s="124"/>
      <c r="EU457" s="124"/>
      <c r="EV457" s="124"/>
      <c r="EW457" s="124"/>
      <c r="EX457" s="124"/>
      <c r="EY457" s="124"/>
      <c r="EZ457" s="124"/>
      <c r="FA457" s="124"/>
      <c r="FB457" s="124"/>
      <c r="FC457" s="124"/>
      <c r="FD457" s="124"/>
      <c r="FE457" s="124"/>
      <c r="FF457" s="124"/>
      <c r="FG457" s="124"/>
      <c r="FH457" s="124"/>
      <c r="FI457" s="124"/>
      <c r="FJ457" s="124"/>
      <c r="FK457" s="124"/>
      <c r="FL457" s="124"/>
      <c r="FM457" s="124"/>
      <c r="FN457" s="124"/>
      <c r="FO457" s="124"/>
      <c r="FP457" s="124"/>
      <c r="FQ457" s="124"/>
      <c r="FR457" s="124"/>
      <c r="FS457" s="124"/>
      <c r="FT457" s="124"/>
      <c r="FU457" s="124"/>
      <c r="FV457" s="124"/>
      <c r="FW457" s="124"/>
      <c r="FX457" s="124"/>
      <c r="FY457" s="124"/>
      <c r="FZ457" s="124"/>
      <c r="GA457" s="124"/>
      <c r="GB457" s="124"/>
      <c r="GC457" s="124"/>
      <c r="GD457" s="124"/>
      <c r="GE457" s="124"/>
      <c r="GF457" s="124"/>
      <c r="GG457" s="124"/>
      <c r="GH457" s="124"/>
      <c r="GI457" s="124"/>
      <c r="GJ457" s="124"/>
      <c r="GK457" s="124"/>
      <c r="GL457" s="124"/>
      <c r="GM457" s="124"/>
      <c r="GN457" s="124"/>
      <c r="GO457" s="124"/>
      <c r="GP457" s="124"/>
      <c r="GQ457" s="124"/>
      <c r="GR457" s="124"/>
      <c r="GS457" s="124"/>
      <c r="GT457" s="124"/>
      <c r="GU457" s="124"/>
      <c r="GV457" s="124"/>
      <c r="GW457" s="124"/>
      <c r="GX457" s="124"/>
      <c r="GY457" s="124"/>
      <c r="GZ457" s="124"/>
      <c r="HA457" s="124"/>
      <c r="HB457" s="124"/>
      <c r="HC457" s="124"/>
      <c r="HD457" s="124"/>
      <c r="HE457" s="124"/>
      <c r="HF457" s="124"/>
      <c r="HG457" s="124"/>
      <c r="HH457" s="124"/>
      <c r="HI457" s="124"/>
      <c r="HJ457" s="124"/>
      <c r="HK457" s="124"/>
    </row>
    <row r="458" spans="1:236" s="122" customFormat="1" ht="18" hidden="1">
      <c r="A458" s="93" t="s">
        <v>2203</v>
      </c>
      <c r="B458" s="111" t="s">
        <v>2204</v>
      </c>
      <c r="C458" s="123" t="s">
        <v>32</v>
      </c>
      <c r="D458" s="58">
        <v>707729.75</v>
      </c>
      <c r="E458" s="58">
        <v>730533</v>
      </c>
      <c r="F458" s="58">
        <v>737778.86</v>
      </c>
      <c r="G458" s="58">
        <v>765500</v>
      </c>
      <c r="H458" s="58">
        <v>794250</v>
      </c>
      <c r="I458" s="58">
        <v>823750</v>
      </c>
      <c r="J458" s="58">
        <v>850500</v>
      </c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124"/>
      <c r="AP458" s="124"/>
      <c r="AQ458" s="124"/>
      <c r="AR458" s="124"/>
      <c r="AS458" s="124"/>
      <c r="AT458" s="124"/>
      <c r="AU458" s="124"/>
      <c r="AV458" s="124"/>
      <c r="AW458" s="124"/>
      <c r="AX458" s="124"/>
      <c r="AY458" s="124"/>
      <c r="AZ458" s="124"/>
      <c r="BA458" s="124"/>
      <c r="BB458" s="124"/>
      <c r="BC458" s="124"/>
      <c r="BD458" s="124"/>
      <c r="BE458" s="124"/>
      <c r="BF458" s="124"/>
      <c r="BG458" s="124"/>
      <c r="BH458" s="124"/>
      <c r="BI458" s="124"/>
      <c r="BJ458" s="124"/>
      <c r="BK458" s="124"/>
      <c r="BL458" s="124"/>
      <c r="BM458" s="124"/>
      <c r="BN458" s="124"/>
      <c r="BO458" s="124"/>
      <c r="BP458" s="124"/>
      <c r="BQ458" s="124"/>
      <c r="BR458" s="124"/>
      <c r="BS458" s="124"/>
      <c r="BT458" s="124"/>
      <c r="BU458" s="124"/>
      <c r="BV458" s="124"/>
      <c r="BW458" s="124"/>
      <c r="BX458" s="124"/>
      <c r="BY458" s="124"/>
      <c r="BZ458" s="124"/>
      <c r="CA458" s="124"/>
      <c r="CB458" s="124"/>
      <c r="CC458" s="124"/>
      <c r="CD458" s="124"/>
      <c r="CE458" s="124"/>
      <c r="CF458" s="124"/>
      <c r="CG458" s="124"/>
      <c r="CH458" s="124"/>
      <c r="CI458" s="124"/>
      <c r="CJ458" s="124"/>
      <c r="CK458" s="124"/>
      <c r="CL458" s="124"/>
      <c r="CM458" s="124"/>
      <c r="CN458" s="124"/>
      <c r="CO458" s="124"/>
      <c r="CP458" s="124"/>
      <c r="CQ458" s="124"/>
      <c r="CR458" s="124"/>
      <c r="CS458" s="124"/>
      <c r="CT458" s="124"/>
      <c r="CU458" s="124"/>
      <c r="CV458" s="124"/>
      <c r="CW458" s="124"/>
      <c r="CX458" s="124"/>
      <c r="CY458" s="124"/>
      <c r="CZ458" s="124"/>
      <c r="DA458" s="124"/>
      <c r="DB458" s="124"/>
      <c r="DC458" s="124"/>
      <c r="DD458" s="124"/>
      <c r="DE458" s="124"/>
      <c r="DF458" s="124"/>
      <c r="DG458" s="124"/>
      <c r="DH458" s="124"/>
      <c r="DI458" s="124"/>
      <c r="DJ458" s="124"/>
      <c r="DK458" s="124"/>
      <c r="DL458" s="124"/>
      <c r="DM458" s="124"/>
      <c r="DN458" s="124"/>
      <c r="DO458" s="124"/>
      <c r="DP458" s="124"/>
      <c r="DQ458" s="124"/>
      <c r="DR458" s="124"/>
      <c r="DS458" s="124"/>
      <c r="DT458" s="124"/>
      <c r="DU458" s="124"/>
      <c r="DV458" s="124"/>
      <c r="DW458" s="124"/>
      <c r="DX458" s="124"/>
      <c r="DY458" s="124"/>
      <c r="DZ458" s="124"/>
      <c r="EA458" s="124"/>
      <c r="EB458" s="124"/>
      <c r="EC458" s="124"/>
      <c r="ED458" s="124"/>
      <c r="EE458" s="124"/>
      <c r="EF458" s="124"/>
      <c r="EG458" s="124"/>
      <c r="EH458" s="124"/>
      <c r="EI458" s="124"/>
      <c r="EJ458" s="124"/>
      <c r="EK458" s="124"/>
      <c r="EL458" s="124"/>
      <c r="EM458" s="124"/>
      <c r="EN458" s="124"/>
      <c r="EO458" s="124"/>
      <c r="EP458" s="124"/>
      <c r="EQ458" s="124"/>
      <c r="ER458" s="124"/>
      <c r="ES458" s="124"/>
      <c r="ET458" s="124"/>
      <c r="EU458" s="124"/>
      <c r="EV458" s="124"/>
      <c r="EW458" s="124"/>
      <c r="EX458" s="124"/>
      <c r="EY458" s="124"/>
      <c r="EZ458" s="124"/>
      <c r="FA458" s="124"/>
      <c r="FB458" s="124"/>
      <c r="FC458" s="124"/>
      <c r="FD458" s="124"/>
      <c r="FE458" s="124"/>
      <c r="FF458" s="124"/>
      <c r="FG458" s="124"/>
      <c r="FH458" s="124"/>
      <c r="FI458" s="124"/>
      <c r="FJ458" s="124"/>
      <c r="FK458" s="124"/>
      <c r="FL458" s="124"/>
      <c r="FM458" s="124"/>
      <c r="FN458" s="124"/>
      <c r="FO458" s="124"/>
      <c r="FP458" s="124"/>
      <c r="FQ458" s="124"/>
      <c r="FR458" s="124"/>
      <c r="FS458" s="124"/>
      <c r="FT458" s="124"/>
      <c r="FU458" s="124"/>
      <c r="FV458" s="124"/>
      <c r="FW458" s="124"/>
      <c r="FX458" s="124"/>
      <c r="FY458" s="124"/>
      <c r="FZ458" s="124"/>
      <c r="GA458" s="124"/>
      <c r="GB458" s="124"/>
      <c r="GC458" s="124"/>
      <c r="GD458" s="124"/>
      <c r="GE458" s="124"/>
      <c r="GF458" s="124"/>
      <c r="GG458" s="124"/>
      <c r="GH458" s="124"/>
      <c r="GI458" s="124"/>
      <c r="GJ458" s="124"/>
      <c r="GK458" s="124"/>
      <c r="GL458" s="124"/>
      <c r="GM458" s="124"/>
      <c r="GN458" s="124"/>
      <c r="GO458" s="124"/>
      <c r="GP458" s="124"/>
      <c r="GQ458" s="124"/>
      <c r="GR458" s="124"/>
      <c r="GS458" s="124"/>
      <c r="GT458" s="124"/>
      <c r="GU458" s="124"/>
      <c r="GV458" s="124"/>
      <c r="GW458" s="124"/>
      <c r="GX458" s="124"/>
      <c r="GY458" s="124"/>
      <c r="GZ458" s="124"/>
      <c r="HA458" s="124"/>
      <c r="HB458" s="124"/>
      <c r="HC458" s="124"/>
      <c r="HD458" s="124"/>
      <c r="HE458" s="124"/>
      <c r="HF458" s="124"/>
      <c r="HG458" s="124"/>
      <c r="HH458" s="124"/>
      <c r="HI458" s="124"/>
      <c r="HJ458" s="124"/>
      <c r="HK458" s="124"/>
    </row>
    <row r="459" spans="1:236" s="122" customFormat="1" ht="18" hidden="1">
      <c r="A459" s="93" t="s">
        <v>2205</v>
      </c>
      <c r="B459" s="111" t="s">
        <v>2206</v>
      </c>
      <c r="C459" s="123" t="s">
        <v>35</v>
      </c>
      <c r="D459" s="58">
        <v>424637.85</v>
      </c>
      <c r="E459" s="58">
        <v>438319.8</v>
      </c>
      <c r="F459" s="58">
        <v>442667.31</v>
      </c>
      <c r="G459" s="58">
        <v>459300</v>
      </c>
      <c r="H459" s="58">
        <v>476550</v>
      </c>
      <c r="I459" s="58">
        <v>494250</v>
      </c>
      <c r="J459" s="58">
        <v>510300</v>
      </c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  <c r="CI459" s="124"/>
      <c r="CJ459" s="124"/>
      <c r="CK459" s="124"/>
      <c r="CL459" s="124"/>
      <c r="CM459" s="124"/>
      <c r="CN459" s="124"/>
      <c r="CO459" s="124"/>
      <c r="CP459" s="124"/>
      <c r="CQ459" s="124"/>
      <c r="CR459" s="124"/>
      <c r="CS459" s="124"/>
      <c r="CT459" s="124"/>
      <c r="CU459" s="124"/>
      <c r="CV459" s="124"/>
      <c r="CW459" s="124"/>
      <c r="CX459" s="124"/>
      <c r="CY459" s="124"/>
      <c r="CZ459" s="124"/>
      <c r="DA459" s="124"/>
      <c r="DB459" s="124"/>
      <c r="DC459" s="124"/>
      <c r="DD459" s="124"/>
      <c r="DE459" s="124"/>
      <c r="DF459" s="124"/>
      <c r="DG459" s="124"/>
      <c r="DH459" s="124"/>
      <c r="DI459" s="124"/>
      <c r="DJ459" s="124"/>
      <c r="DK459" s="124"/>
      <c r="DL459" s="124"/>
      <c r="DM459" s="124"/>
      <c r="DN459" s="124"/>
      <c r="DO459" s="124"/>
      <c r="DP459" s="124"/>
      <c r="DQ459" s="124"/>
      <c r="DR459" s="124"/>
      <c r="DS459" s="124"/>
      <c r="DT459" s="124"/>
      <c r="DU459" s="124"/>
      <c r="DV459" s="124"/>
      <c r="DW459" s="124"/>
      <c r="DX459" s="124"/>
      <c r="DY459" s="124"/>
      <c r="DZ459" s="124"/>
      <c r="EA459" s="124"/>
      <c r="EB459" s="124"/>
      <c r="EC459" s="124"/>
      <c r="ED459" s="124"/>
      <c r="EE459" s="124"/>
      <c r="EF459" s="124"/>
      <c r="EG459" s="124"/>
      <c r="EH459" s="124"/>
      <c r="EI459" s="124"/>
      <c r="EJ459" s="124"/>
      <c r="EK459" s="124"/>
      <c r="EL459" s="124"/>
      <c r="EM459" s="124"/>
      <c r="EN459" s="124"/>
      <c r="EO459" s="124"/>
      <c r="EP459" s="124"/>
      <c r="EQ459" s="124"/>
      <c r="ER459" s="124"/>
      <c r="ES459" s="124"/>
      <c r="ET459" s="124"/>
      <c r="EU459" s="124"/>
      <c r="EV459" s="124"/>
      <c r="EW459" s="124"/>
      <c r="EX459" s="124"/>
      <c r="EY459" s="124"/>
      <c r="EZ459" s="124"/>
      <c r="FA459" s="124"/>
      <c r="FB459" s="124"/>
      <c r="FC459" s="124"/>
      <c r="FD459" s="124"/>
      <c r="FE459" s="124"/>
      <c r="FF459" s="124"/>
      <c r="FG459" s="124"/>
      <c r="FH459" s="124"/>
      <c r="FI459" s="124"/>
      <c r="FJ459" s="124"/>
      <c r="FK459" s="124"/>
      <c r="FL459" s="124"/>
      <c r="FM459" s="124"/>
      <c r="FN459" s="124"/>
      <c r="FO459" s="124"/>
      <c r="FP459" s="124"/>
      <c r="FQ459" s="124"/>
      <c r="FR459" s="124"/>
      <c r="FS459" s="124"/>
      <c r="FT459" s="124"/>
      <c r="FU459" s="124"/>
      <c r="FV459" s="124"/>
      <c r="FW459" s="124"/>
      <c r="FX459" s="124"/>
      <c r="FY459" s="124"/>
      <c r="FZ459" s="124"/>
      <c r="GA459" s="124"/>
      <c r="GB459" s="124"/>
      <c r="GC459" s="124"/>
      <c r="GD459" s="124"/>
      <c r="GE459" s="124"/>
      <c r="GF459" s="124"/>
      <c r="GG459" s="124"/>
      <c r="GH459" s="124"/>
      <c r="GI459" s="124"/>
      <c r="GJ459" s="124"/>
      <c r="GK459" s="124"/>
      <c r="GL459" s="124"/>
      <c r="GM459" s="124"/>
      <c r="GN459" s="124"/>
      <c r="GO459" s="124"/>
      <c r="GP459" s="124"/>
      <c r="GQ459" s="124"/>
      <c r="GR459" s="124"/>
      <c r="GS459" s="124"/>
      <c r="GT459" s="124"/>
      <c r="GU459" s="124"/>
      <c r="GV459" s="124"/>
      <c r="GW459" s="124"/>
      <c r="GX459" s="124"/>
      <c r="GY459" s="124"/>
      <c r="GZ459" s="124"/>
      <c r="HA459" s="124"/>
      <c r="HB459" s="124"/>
      <c r="HC459" s="124"/>
      <c r="HD459" s="124"/>
      <c r="HE459" s="124"/>
      <c r="HF459" s="124"/>
      <c r="HG459" s="124"/>
      <c r="HH459" s="124"/>
      <c r="HI459" s="124"/>
      <c r="HJ459" s="124"/>
      <c r="HK459" s="124"/>
    </row>
    <row r="460" spans="1:236" s="103" customFormat="1" ht="25.5" customHeight="1">
      <c r="A460" s="95" t="s">
        <v>2207</v>
      </c>
      <c r="B460" s="110" t="s">
        <v>2208</v>
      </c>
      <c r="C460" s="123"/>
      <c r="D460" s="56">
        <f t="shared" ref="D460:J460" si="173">D461</f>
        <v>957053.03</v>
      </c>
      <c r="E460" s="56">
        <f t="shared" si="173"/>
        <v>999626.07000000007</v>
      </c>
      <c r="F460" s="56">
        <f t="shared" si="173"/>
        <v>1032220.0299999999</v>
      </c>
      <c r="G460" s="56">
        <f t="shared" si="173"/>
        <v>1080000</v>
      </c>
      <c r="H460" s="56">
        <f t="shared" si="173"/>
        <v>1120000</v>
      </c>
      <c r="I460" s="56">
        <f t="shared" si="173"/>
        <v>1156000</v>
      </c>
      <c r="J460" s="56">
        <f t="shared" si="173"/>
        <v>1193000</v>
      </c>
      <c r="HL460" s="102"/>
      <c r="HM460" s="102"/>
      <c r="HN460" s="102"/>
      <c r="HO460" s="102"/>
      <c r="HP460" s="102"/>
      <c r="HQ460" s="102"/>
      <c r="HR460" s="102"/>
      <c r="HS460" s="102"/>
      <c r="HT460" s="102"/>
      <c r="HU460" s="102"/>
      <c r="HV460" s="102"/>
      <c r="HW460" s="102"/>
      <c r="HX460" s="102"/>
      <c r="HY460" s="102"/>
      <c r="HZ460" s="102"/>
      <c r="IA460" s="102"/>
      <c r="IB460" s="102"/>
    </row>
    <row r="461" spans="1:236" s="122" customFormat="1" ht="22.5">
      <c r="A461" s="95" t="s">
        <v>2209</v>
      </c>
      <c r="B461" s="110" t="s">
        <v>2210</v>
      </c>
      <c r="C461" s="123"/>
      <c r="D461" s="56">
        <f t="shared" ref="D461:J461" si="174">SUM(D462:D465)</f>
        <v>957053.03</v>
      </c>
      <c r="E461" s="56">
        <f t="shared" si="174"/>
        <v>999626.07000000007</v>
      </c>
      <c r="F461" s="56">
        <f t="shared" si="174"/>
        <v>1032220.0299999999</v>
      </c>
      <c r="G461" s="56">
        <f t="shared" si="174"/>
        <v>1080000</v>
      </c>
      <c r="H461" s="56">
        <f t="shared" si="174"/>
        <v>1120000</v>
      </c>
      <c r="I461" s="56">
        <f t="shared" si="174"/>
        <v>1156000</v>
      </c>
      <c r="J461" s="56">
        <f t="shared" si="174"/>
        <v>1193000</v>
      </c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  <c r="CD461" s="124"/>
      <c r="CE461" s="124"/>
      <c r="CF461" s="124"/>
      <c r="CG461" s="124"/>
      <c r="CH461" s="124"/>
      <c r="CI461" s="124"/>
      <c r="CJ461" s="124"/>
      <c r="CK461" s="124"/>
      <c r="CL461" s="124"/>
      <c r="CM461" s="124"/>
      <c r="CN461" s="124"/>
      <c r="CO461" s="124"/>
      <c r="CP461" s="124"/>
      <c r="CQ461" s="124"/>
      <c r="CR461" s="124"/>
      <c r="CS461" s="124"/>
      <c r="CT461" s="124"/>
      <c r="CU461" s="124"/>
      <c r="CV461" s="124"/>
      <c r="CW461" s="124"/>
      <c r="CX461" s="124"/>
      <c r="CY461" s="124"/>
      <c r="CZ461" s="124"/>
      <c r="DA461" s="124"/>
      <c r="DB461" s="124"/>
      <c r="DC461" s="124"/>
      <c r="DD461" s="124"/>
      <c r="DE461" s="124"/>
      <c r="DF461" s="124"/>
      <c r="DG461" s="124"/>
      <c r="DH461" s="124"/>
      <c r="DI461" s="124"/>
      <c r="DJ461" s="124"/>
      <c r="DK461" s="124"/>
      <c r="DL461" s="124"/>
      <c r="DM461" s="124"/>
      <c r="DN461" s="124"/>
      <c r="DO461" s="124"/>
      <c r="DP461" s="124"/>
      <c r="DQ461" s="124"/>
      <c r="DR461" s="124"/>
      <c r="DS461" s="124"/>
      <c r="DT461" s="124"/>
      <c r="DU461" s="124"/>
      <c r="DV461" s="124"/>
      <c r="DW461" s="124"/>
      <c r="DX461" s="124"/>
      <c r="DY461" s="124"/>
      <c r="DZ461" s="124"/>
      <c r="EA461" s="124"/>
      <c r="EB461" s="124"/>
      <c r="EC461" s="124"/>
      <c r="ED461" s="124"/>
      <c r="EE461" s="124"/>
      <c r="EF461" s="124"/>
      <c r="EG461" s="124"/>
      <c r="EH461" s="124"/>
      <c r="EI461" s="124"/>
      <c r="EJ461" s="124"/>
      <c r="EK461" s="124"/>
      <c r="EL461" s="124"/>
      <c r="EM461" s="124"/>
      <c r="EN461" s="124"/>
      <c r="EO461" s="124"/>
      <c r="EP461" s="124"/>
      <c r="EQ461" s="124"/>
      <c r="ER461" s="124"/>
      <c r="ES461" s="124"/>
      <c r="ET461" s="124"/>
      <c r="EU461" s="124"/>
      <c r="EV461" s="124"/>
      <c r="EW461" s="124"/>
      <c r="EX461" s="124"/>
      <c r="EY461" s="124"/>
      <c r="EZ461" s="124"/>
      <c r="FA461" s="124"/>
      <c r="FB461" s="124"/>
      <c r="FC461" s="124"/>
      <c r="FD461" s="124"/>
      <c r="FE461" s="124"/>
      <c r="FF461" s="124"/>
      <c r="FG461" s="124"/>
      <c r="FH461" s="124"/>
      <c r="FI461" s="124"/>
      <c r="FJ461" s="124"/>
      <c r="FK461" s="124"/>
      <c r="FL461" s="124"/>
      <c r="FM461" s="124"/>
      <c r="FN461" s="124"/>
      <c r="FO461" s="124"/>
      <c r="FP461" s="124"/>
      <c r="FQ461" s="124"/>
      <c r="FR461" s="124"/>
      <c r="FS461" s="124"/>
      <c r="FT461" s="124"/>
      <c r="FU461" s="124"/>
      <c r="FV461" s="124"/>
      <c r="FW461" s="124"/>
      <c r="FX461" s="124"/>
      <c r="FY461" s="124"/>
      <c r="FZ461" s="124"/>
      <c r="GA461" s="124"/>
      <c r="GB461" s="124"/>
      <c r="GC461" s="124"/>
      <c r="GD461" s="124"/>
      <c r="GE461" s="124"/>
      <c r="GF461" s="124"/>
      <c r="GG461" s="124"/>
      <c r="GH461" s="124"/>
      <c r="GI461" s="124"/>
      <c r="GJ461" s="124"/>
      <c r="GK461" s="124"/>
      <c r="GL461" s="124"/>
      <c r="GM461" s="124"/>
      <c r="GN461" s="124"/>
      <c r="GO461" s="124"/>
      <c r="GP461" s="124"/>
      <c r="GQ461" s="124"/>
      <c r="GR461" s="124"/>
      <c r="GS461" s="124"/>
      <c r="GT461" s="124"/>
      <c r="GU461" s="124"/>
      <c r="GV461" s="124"/>
      <c r="GW461" s="124"/>
      <c r="GX461" s="124"/>
      <c r="GY461" s="124"/>
      <c r="GZ461" s="124"/>
      <c r="HA461" s="124"/>
      <c r="HB461" s="124"/>
      <c r="HC461" s="124"/>
      <c r="HD461" s="124"/>
      <c r="HE461" s="124"/>
      <c r="HF461" s="124"/>
      <c r="HG461" s="124"/>
      <c r="HH461" s="124"/>
      <c r="HI461" s="124"/>
      <c r="HJ461" s="124"/>
      <c r="HK461" s="124"/>
    </row>
    <row r="462" spans="1:236" s="122" customFormat="1" hidden="1">
      <c r="A462" s="93" t="s">
        <v>2211</v>
      </c>
      <c r="B462" s="111" t="s">
        <v>2212</v>
      </c>
      <c r="C462" s="123" t="s">
        <v>29</v>
      </c>
      <c r="D462" s="58">
        <v>574231.68000000005</v>
      </c>
      <c r="E462" s="58">
        <v>599775.52</v>
      </c>
      <c r="F462" s="58">
        <v>619331.93999999994</v>
      </c>
      <c r="G462" s="58">
        <v>648000</v>
      </c>
      <c r="H462" s="58">
        <v>672000</v>
      </c>
      <c r="I462" s="58">
        <v>693600</v>
      </c>
      <c r="J462" s="58">
        <v>715800</v>
      </c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4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  <c r="CC462" s="124"/>
      <c r="CD462" s="124"/>
      <c r="CE462" s="124"/>
      <c r="CF462" s="124"/>
      <c r="CG462" s="124"/>
      <c r="CH462" s="124"/>
      <c r="CI462" s="124"/>
      <c r="CJ462" s="124"/>
      <c r="CK462" s="124"/>
      <c r="CL462" s="124"/>
      <c r="CM462" s="124"/>
      <c r="CN462" s="124"/>
      <c r="CO462" s="124"/>
      <c r="CP462" s="124"/>
      <c r="CQ462" s="124"/>
      <c r="CR462" s="124"/>
      <c r="CS462" s="124"/>
      <c r="CT462" s="124"/>
      <c r="CU462" s="124"/>
      <c r="CV462" s="124"/>
      <c r="CW462" s="124"/>
      <c r="CX462" s="124"/>
      <c r="CY462" s="124"/>
      <c r="CZ462" s="124"/>
      <c r="DA462" s="124"/>
      <c r="DB462" s="124"/>
      <c r="DC462" s="124"/>
      <c r="DD462" s="124"/>
      <c r="DE462" s="124"/>
      <c r="DF462" s="124"/>
      <c r="DG462" s="124"/>
      <c r="DH462" s="124"/>
      <c r="DI462" s="124"/>
      <c r="DJ462" s="124"/>
      <c r="DK462" s="124"/>
      <c r="DL462" s="124"/>
      <c r="DM462" s="124"/>
      <c r="DN462" s="124"/>
      <c r="DO462" s="124"/>
      <c r="DP462" s="124"/>
      <c r="DQ462" s="124"/>
      <c r="DR462" s="124"/>
      <c r="DS462" s="124"/>
      <c r="DT462" s="124"/>
      <c r="DU462" s="124"/>
      <c r="DV462" s="124"/>
      <c r="DW462" s="124"/>
      <c r="DX462" s="124"/>
      <c r="DY462" s="124"/>
      <c r="DZ462" s="124"/>
      <c r="EA462" s="124"/>
      <c r="EB462" s="124"/>
      <c r="EC462" s="124"/>
      <c r="ED462" s="124"/>
      <c r="EE462" s="124"/>
      <c r="EF462" s="124"/>
      <c r="EG462" s="124"/>
      <c r="EH462" s="124"/>
      <c r="EI462" s="124"/>
      <c r="EJ462" s="124"/>
      <c r="EK462" s="124"/>
      <c r="EL462" s="124"/>
      <c r="EM462" s="124"/>
      <c r="EN462" s="124"/>
      <c r="EO462" s="124"/>
      <c r="EP462" s="124"/>
      <c r="EQ462" s="124"/>
      <c r="ER462" s="124"/>
      <c r="ES462" s="124"/>
      <c r="ET462" s="124"/>
      <c r="EU462" s="124"/>
      <c r="EV462" s="124"/>
      <c r="EW462" s="124"/>
      <c r="EX462" s="124"/>
      <c r="EY462" s="124"/>
      <c r="EZ462" s="124"/>
      <c r="FA462" s="124"/>
      <c r="FB462" s="124"/>
      <c r="FC462" s="124"/>
      <c r="FD462" s="124"/>
      <c r="FE462" s="124"/>
      <c r="FF462" s="124"/>
      <c r="FG462" s="124"/>
      <c r="FH462" s="124"/>
      <c r="FI462" s="124"/>
      <c r="FJ462" s="124"/>
      <c r="FK462" s="124"/>
      <c r="FL462" s="124"/>
      <c r="FM462" s="124"/>
      <c r="FN462" s="124"/>
      <c r="FO462" s="124"/>
      <c r="FP462" s="124"/>
      <c r="FQ462" s="124"/>
      <c r="FR462" s="124"/>
      <c r="FS462" s="124"/>
      <c r="FT462" s="124"/>
      <c r="FU462" s="124"/>
      <c r="FV462" s="124"/>
      <c r="FW462" s="124"/>
      <c r="FX462" s="124"/>
      <c r="FY462" s="124"/>
      <c r="FZ462" s="124"/>
      <c r="GA462" s="124"/>
      <c r="GB462" s="124"/>
      <c r="GC462" s="124"/>
      <c r="GD462" s="124"/>
      <c r="GE462" s="124"/>
      <c r="GF462" s="124"/>
      <c r="GG462" s="124"/>
      <c r="GH462" s="124"/>
      <c r="GI462" s="124"/>
      <c r="GJ462" s="124"/>
      <c r="GK462" s="124"/>
      <c r="GL462" s="124"/>
      <c r="GM462" s="124"/>
      <c r="GN462" s="124"/>
      <c r="GO462" s="124"/>
      <c r="GP462" s="124"/>
      <c r="GQ462" s="124"/>
      <c r="GR462" s="124"/>
      <c r="GS462" s="124"/>
      <c r="GT462" s="124"/>
      <c r="GU462" s="124"/>
      <c r="GV462" s="124"/>
      <c r="GW462" s="124"/>
      <c r="GX462" s="124"/>
      <c r="GY462" s="124"/>
      <c r="GZ462" s="124"/>
      <c r="HA462" s="124"/>
      <c r="HB462" s="124"/>
      <c r="HC462" s="124"/>
      <c r="HD462" s="124"/>
      <c r="HE462" s="124"/>
      <c r="HF462" s="124"/>
      <c r="HG462" s="124"/>
      <c r="HH462" s="124"/>
      <c r="HI462" s="124"/>
      <c r="HJ462" s="124"/>
      <c r="HK462" s="124"/>
    </row>
    <row r="463" spans="1:236" s="122" customFormat="1" hidden="1">
      <c r="A463" s="93" t="s">
        <v>2213</v>
      </c>
      <c r="B463" s="111" t="s">
        <v>2214</v>
      </c>
      <c r="C463" s="123" t="s">
        <v>32</v>
      </c>
      <c r="D463" s="58">
        <v>47852.78</v>
      </c>
      <c r="E463" s="58">
        <v>49981.42</v>
      </c>
      <c r="F463" s="58">
        <v>51611.11</v>
      </c>
      <c r="G463" s="58">
        <v>54000</v>
      </c>
      <c r="H463" s="58">
        <v>56000</v>
      </c>
      <c r="I463" s="58">
        <v>57800</v>
      </c>
      <c r="J463" s="58">
        <v>59650</v>
      </c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24"/>
      <c r="CD463" s="124"/>
      <c r="CE463" s="124"/>
      <c r="CF463" s="124"/>
      <c r="CG463" s="124"/>
      <c r="CH463" s="124"/>
      <c r="CI463" s="124"/>
      <c r="CJ463" s="124"/>
      <c r="CK463" s="124"/>
      <c r="CL463" s="124"/>
      <c r="CM463" s="124"/>
      <c r="CN463" s="124"/>
      <c r="CO463" s="124"/>
      <c r="CP463" s="124"/>
      <c r="CQ463" s="124"/>
      <c r="CR463" s="124"/>
      <c r="CS463" s="124"/>
      <c r="CT463" s="124"/>
      <c r="CU463" s="124"/>
      <c r="CV463" s="124"/>
      <c r="CW463" s="124"/>
      <c r="CX463" s="124"/>
      <c r="CY463" s="124"/>
      <c r="CZ463" s="124"/>
      <c r="DA463" s="124"/>
      <c r="DB463" s="124"/>
      <c r="DC463" s="124"/>
      <c r="DD463" s="124"/>
      <c r="DE463" s="124"/>
      <c r="DF463" s="124"/>
      <c r="DG463" s="124"/>
      <c r="DH463" s="124"/>
      <c r="DI463" s="124"/>
      <c r="DJ463" s="124"/>
      <c r="DK463" s="124"/>
      <c r="DL463" s="124"/>
      <c r="DM463" s="124"/>
      <c r="DN463" s="124"/>
      <c r="DO463" s="124"/>
      <c r="DP463" s="124"/>
      <c r="DQ463" s="124"/>
      <c r="DR463" s="124"/>
      <c r="DS463" s="124"/>
      <c r="DT463" s="124"/>
      <c r="DU463" s="124"/>
      <c r="DV463" s="124"/>
      <c r="DW463" s="124"/>
      <c r="DX463" s="124"/>
      <c r="DY463" s="124"/>
      <c r="DZ463" s="124"/>
      <c r="EA463" s="124"/>
      <c r="EB463" s="124"/>
      <c r="EC463" s="124"/>
      <c r="ED463" s="124"/>
      <c r="EE463" s="124"/>
      <c r="EF463" s="124"/>
      <c r="EG463" s="124"/>
      <c r="EH463" s="124"/>
      <c r="EI463" s="124"/>
      <c r="EJ463" s="124"/>
      <c r="EK463" s="124"/>
      <c r="EL463" s="124"/>
      <c r="EM463" s="124"/>
      <c r="EN463" s="124"/>
      <c r="EO463" s="124"/>
      <c r="EP463" s="124"/>
      <c r="EQ463" s="124"/>
      <c r="ER463" s="124"/>
      <c r="ES463" s="124"/>
      <c r="ET463" s="124"/>
      <c r="EU463" s="124"/>
      <c r="EV463" s="124"/>
      <c r="EW463" s="124"/>
      <c r="EX463" s="124"/>
      <c r="EY463" s="124"/>
      <c r="EZ463" s="124"/>
      <c r="FA463" s="124"/>
      <c r="FB463" s="124"/>
      <c r="FC463" s="124"/>
      <c r="FD463" s="124"/>
      <c r="FE463" s="124"/>
      <c r="FF463" s="124"/>
      <c r="FG463" s="124"/>
      <c r="FH463" s="124"/>
      <c r="FI463" s="124"/>
      <c r="FJ463" s="124"/>
      <c r="FK463" s="124"/>
      <c r="FL463" s="124"/>
      <c r="FM463" s="124"/>
      <c r="FN463" s="124"/>
      <c r="FO463" s="124"/>
      <c r="FP463" s="124"/>
      <c r="FQ463" s="124"/>
      <c r="FR463" s="124"/>
      <c r="FS463" s="124"/>
      <c r="FT463" s="124"/>
      <c r="FU463" s="124"/>
      <c r="FV463" s="124"/>
      <c r="FW463" s="124"/>
      <c r="FX463" s="124"/>
      <c r="FY463" s="124"/>
      <c r="FZ463" s="124"/>
      <c r="GA463" s="124"/>
      <c r="GB463" s="124"/>
      <c r="GC463" s="124"/>
      <c r="GD463" s="124"/>
      <c r="GE463" s="124"/>
      <c r="GF463" s="124"/>
      <c r="GG463" s="124"/>
      <c r="GH463" s="124"/>
      <c r="GI463" s="124"/>
      <c r="GJ463" s="124"/>
      <c r="GK463" s="124"/>
      <c r="GL463" s="124"/>
      <c r="GM463" s="124"/>
      <c r="GN463" s="124"/>
      <c r="GO463" s="124"/>
      <c r="GP463" s="124"/>
      <c r="GQ463" s="124"/>
      <c r="GR463" s="124"/>
      <c r="GS463" s="124"/>
      <c r="GT463" s="124"/>
      <c r="GU463" s="124"/>
      <c r="GV463" s="124"/>
      <c r="GW463" s="124"/>
      <c r="GX463" s="124"/>
      <c r="GY463" s="124"/>
      <c r="GZ463" s="124"/>
      <c r="HA463" s="124"/>
      <c r="HB463" s="124"/>
      <c r="HC463" s="124"/>
      <c r="HD463" s="124"/>
      <c r="HE463" s="124"/>
      <c r="HF463" s="124"/>
      <c r="HG463" s="124"/>
      <c r="HH463" s="124"/>
      <c r="HI463" s="124"/>
      <c r="HJ463" s="124"/>
      <c r="HK463" s="124"/>
    </row>
    <row r="464" spans="1:236" s="122" customFormat="1" hidden="1">
      <c r="A464" s="93" t="s">
        <v>2215</v>
      </c>
      <c r="B464" s="111" t="s">
        <v>2216</v>
      </c>
      <c r="C464" s="123" t="s">
        <v>35</v>
      </c>
      <c r="D464" s="58">
        <v>143558.07999999999</v>
      </c>
      <c r="E464" s="58">
        <v>149944.03</v>
      </c>
      <c r="F464" s="58">
        <v>154833.10999999999</v>
      </c>
      <c r="G464" s="58">
        <v>162000</v>
      </c>
      <c r="H464" s="58">
        <v>168000</v>
      </c>
      <c r="I464" s="58">
        <v>173400</v>
      </c>
      <c r="J464" s="58">
        <v>178950</v>
      </c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24"/>
      <c r="CD464" s="124"/>
      <c r="CE464" s="124"/>
      <c r="CF464" s="124"/>
      <c r="CG464" s="124"/>
      <c r="CH464" s="124"/>
      <c r="CI464" s="124"/>
      <c r="CJ464" s="124"/>
      <c r="CK464" s="124"/>
      <c r="CL464" s="124"/>
      <c r="CM464" s="124"/>
      <c r="CN464" s="124"/>
      <c r="CO464" s="124"/>
      <c r="CP464" s="124"/>
      <c r="CQ464" s="124"/>
      <c r="CR464" s="124"/>
      <c r="CS464" s="124"/>
      <c r="CT464" s="124"/>
      <c r="CU464" s="124"/>
      <c r="CV464" s="124"/>
      <c r="CW464" s="124"/>
      <c r="CX464" s="124"/>
      <c r="CY464" s="124"/>
      <c r="CZ464" s="124"/>
      <c r="DA464" s="124"/>
      <c r="DB464" s="124"/>
      <c r="DC464" s="124"/>
      <c r="DD464" s="124"/>
      <c r="DE464" s="124"/>
      <c r="DF464" s="124"/>
      <c r="DG464" s="124"/>
      <c r="DH464" s="124"/>
      <c r="DI464" s="124"/>
      <c r="DJ464" s="124"/>
      <c r="DK464" s="124"/>
      <c r="DL464" s="124"/>
      <c r="DM464" s="124"/>
      <c r="DN464" s="124"/>
      <c r="DO464" s="124"/>
      <c r="DP464" s="124"/>
      <c r="DQ464" s="124"/>
      <c r="DR464" s="124"/>
      <c r="DS464" s="124"/>
      <c r="DT464" s="124"/>
      <c r="DU464" s="124"/>
      <c r="DV464" s="124"/>
      <c r="DW464" s="124"/>
      <c r="DX464" s="124"/>
      <c r="DY464" s="124"/>
      <c r="DZ464" s="124"/>
      <c r="EA464" s="124"/>
      <c r="EB464" s="124"/>
      <c r="EC464" s="124"/>
      <c r="ED464" s="124"/>
      <c r="EE464" s="124"/>
      <c r="EF464" s="124"/>
      <c r="EG464" s="124"/>
      <c r="EH464" s="124"/>
      <c r="EI464" s="124"/>
      <c r="EJ464" s="124"/>
      <c r="EK464" s="124"/>
      <c r="EL464" s="124"/>
      <c r="EM464" s="124"/>
      <c r="EN464" s="124"/>
      <c r="EO464" s="124"/>
      <c r="EP464" s="124"/>
      <c r="EQ464" s="124"/>
      <c r="ER464" s="124"/>
      <c r="ES464" s="124"/>
      <c r="ET464" s="124"/>
      <c r="EU464" s="124"/>
      <c r="EV464" s="124"/>
      <c r="EW464" s="124"/>
      <c r="EX464" s="124"/>
      <c r="EY464" s="124"/>
      <c r="EZ464" s="124"/>
      <c r="FA464" s="124"/>
      <c r="FB464" s="124"/>
      <c r="FC464" s="124"/>
      <c r="FD464" s="124"/>
      <c r="FE464" s="124"/>
      <c r="FF464" s="124"/>
      <c r="FG464" s="124"/>
      <c r="FH464" s="124"/>
      <c r="FI464" s="124"/>
      <c r="FJ464" s="124"/>
      <c r="FK464" s="124"/>
      <c r="FL464" s="124"/>
      <c r="FM464" s="124"/>
      <c r="FN464" s="124"/>
      <c r="FO464" s="124"/>
      <c r="FP464" s="124"/>
      <c r="FQ464" s="124"/>
      <c r="FR464" s="124"/>
      <c r="FS464" s="124"/>
      <c r="FT464" s="124"/>
      <c r="FU464" s="124"/>
      <c r="FV464" s="124"/>
      <c r="FW464" s="124"/>
      <c r="FX464" s="124"/>
      <c r="FY464" s="124"/>
      <c r="FZ464" s="124"/>
      <c r="GA464" s="124"/>
      <c r="GB464" s="124"/>
      <c r="GC464" s="124"/>
      <c r="GD464" s="124"/>
      <c r="GE464" s="124"/>
      <c r="GF464" s="124"/>
      <c r="GG464" s="124"/>
      <c r="GH464" s="124"/>
      <c r="GI464" s="124"/>
      <c r="GJ464" s="124"/>
      <c r="GK464" s="124"/>
      <c r="GL464" s="124"/>
      <c r="GM464" s="124"/>
      <c r="GN464" s="124"/>
      <c r="GO464" s="124"/>
      <c r="GP464" s="124"/>
      <c r="GQ464" s="124"/>
      <c r="GR464" s="124"/>
      <c r="GS464" s="124"/>
      <c r="GT464" s="124"/>
      <c r="GU464" s="124"/>
      <c r="GV464" s="124"/>
      <c r="GW464" s="124"/>
      <c r="GX464" s="124"/>
      <c r="GY464" s="124"/>
      <c r="GZ464" s="124"/>
      <c r="HA464" s="124"/>
      <c r="HB464" s="124"/>
      <c r="HC464" s="124"/>
      <c r="HD464" s="124"/>
      <c r="HE464" s="124"/>
      <c r="HF464" s="124"/>
      <c r="HG464" s="124"/>
      <c r="HH464" s="124"/>
      <c r="HI464" s="124"/>
      <c r="HJ464" s="124"/>
      <c r="HK464" s="124"/>
    </row>
    <row r="465" spans="1:236" s="122" customFormat="1" hidden="1">
      <c r="A465" s="93" t="s">
        <v>2217</v>
      </c>
      <c r="B465" s="111" t="s">
        <v>2218</v>
      </c>
      <c r="C465" s="123" t="s">
        <v>249</v>
      </c>
      <c r="D465" s="58">
        <v>191410.49</v>
      </c>
      <c r="E465" s="58">
        <v>199925.1</v>
      </c>
      <c r="F465" s="58">
        <v>206443.87</v>
      </c>
      <c r="G465" s="58">
        <v>216000</v>
      </c>
      <c r="H465" s="58">
        <v>224000</v>
      </c>
      <c r="I465" s="58">
        <v>231200</v>
      </c>
      <c r="J465" s="58">
        <v>238600</v>
      </c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24"/>
      <c r="CD465" s="124"/>
      <c r="CE465" s="124"/>
      <c r="CF465" s="124"/>
      <c r="CG465" s="124"/>
      <c r="CH465" s="124"/>
      <c r="CI465" s="124"/>
      <c r="CJ465" s="124"/>
      <c r="CK465" s="124"/>
      <c r="CL465" s="124"/>
      <c r="CM465" s="124"/>
      <c r="CN465" s="124"/>
      <c r="CO465" s="124"/>
      <c r="CP465" s="124"/>
      <c r="CQ465" s="124"/>
      <c r="CR465" s="124"/>
      <c r="CS465" s="124"/>
      <c r="CT465" s="124"/>
      <c r="CU465" s="124"/>
      <c r="CV465" s="124"/>
      <c r="CW465" s="124"/>
      <c r="CX465" s="124"/>
      <c r="CY465" s="124"/>
      <c r="CZ465" s="124"/>
      <c r="DA465" s="124"/>
      <c r="DB465" s="124"/>
      <c r="DC465" s="124"/>
      <c r="DD465" s="124"/>
      <c r="DE465" s="124"/>
      <c r="DF465" s="124"/>
      <c r="DG465" s="124"/>
      <c r="DH465" s="124"/>
      <c r="DI465" s="124"/>
      <c r="DJ465" s="124"/>
      <c r="DK465" s="124"/>
      <c r="DL465" s="124"/>
      <c r="DM465" s="124"/>
      <c r="DN465" s="124"/>
      <c r="DO465" s="124"/>
      <c r="DP465" s="124"/>
      <c r="DQ465" s="124"/>
      <c r="DR465" s="124"/>
      <c r="DS465" s="124"/>
      <c r="DT465" s="124"/>
      <c r="DU465" s="124"/>
      <c r="DV465" s="124"/>
      <c r="DW465" s="124"/>
      <c r="DX465" s="124"/>
      <c r="DY465" s="124"/>
      <c r="DZ465" s="124"/>
      <c r="EA465" s="124"/>
      <c r="EB465" s="124"/>
      <c r="EC465" s="124"/>
      <c r="ED465" s="124"/>
      <c r="EE465" s="124"/>
      <c r="EF465" s="124"/>
      <c r="EG465" s="124"/>
      <c r="EH465" s="124"/>
      <c r="EI465" s="124"/>
      <c r="EJ465" s="124"/>
      <c r="EK465" s="124"/>
      <c r="EL465" s="124"/>
      <c r="EM465" s="124"/>
      <c r="EN465" s="124"/>
      <c r="EO465" s="124"/>
      <c r="EP465" s="124"/>
      <c r="EQ465" s="124"/>
      <c r="ER465" s="124"/>
      <c r="ES465" s="124"/>
      <c r="ET465" s="124"/>
      <c r="EU465" s="124"/>
      <c r="EV465" s="124"/>
      <c r="EW465" s="124"/>
      <c r="EX465" s="124"/>
      <c r="EY465" s="124"/>
      <c r="EZ465" s="124"/>
      <c r="FA465" s="124"/>
      <c r="FB465" s="124"/>
      <c r="FC465" s="124"/>
      <c r="FD465" s="124"/>
      <c r="FE465" s="124"/>
      <c r="FF465" s="124"/>
      <c r="FG465" s="124"/>
      <c r="FH465" s="124"/>
      <c r="FI465" s="124"/>
      <c r="FJ465" s="124"/>
      <c r="FK465" s="124"/>
      <c r="FL465" s="124"/>
      <c r="FM465" s="124"/>
      <c r="FN465" s="124"/>
      <c r="FO465" s="124"/>
      <c r="FP465" s="124"/>
      <c r="FQ465" s="124"/>
      <c r="FR465" s="124"/>
      <c r="FS465" s="124"/>
      <c r="FT465" s="124"/>
      <c r="FU465" s="124"/>
      <c r="FV465" s="124"/>
      <c r="FW465" s="124"/>
      <c r="FX465" s="124"/>
      <c r="FY465" s="124"/>
      <c r="FZ465" s="124"/>
      <c r="GA465" s="124"/>
      <c r="GB465" s="124"/>
      <c r="GC465" s="124"/>
      <c r="GD465" s="124"/>
      <c r="GE465" s="124"/>
      <c r="GF465" s="124"/>
      <c r="GG465" s="124"/>
      <c r="GH465" s="124"/>
      <c r="GI465" s="124"/>
      <c r="GJ465" s="124"/>
      <c r="GK465" s="124"/>
      <c r="GL465" s="124"/>
      <c r="GM465" s="124"/>
      <c r="GN465" s="124"/>
      <c r="GO465" s="124"/>
      <c r="GP465" s="124"/>
      <c r="GQ465" s="124"/>
      <c r="GR465" s="124"/>
      <c r="GS465" s="124"/>
      <c r="GT465" s="124"/>
      <c r="GU465" s="124"/>
      <c r="GV465" s="124"/>
      <c r="GW465" s="124"/>
      <c r="GX465" s="124"/>
      <c r="GY465" s="124"/>
      <c r="GZ465" s="124"/>
      <c r="HA465" s="124"/>
      <c r="HB465" s="124"/>
      <c r="HC465" s="124"/>
      <c r="HD465" s="124"/>
      <c r="HE465" s="124"/>
      <c r="HF465" s="124"/>
      <c r="HG465" s="124"/>
      <c r="HH465" s="124"/>
      <c r="HI465" s="124"/>
      <c r="HJ465" s="124"/>
      <c r="HK465" s="124"/>
    </row>
    <row r="466" spans="1:236" s="103" customFormat="1" ht="22.5">
      <c r="A466" s="95" t="s">
        <v>2219</v>
      </c>
      <c r="B466" s="110" t="s">
        <v>2220</v>
      </c>
      <c r="C466" s="123"/>
      <c r="D466" s="56">
        <f t="shared" ref="D466:J467" si="175">D467</f>
        <v>1086664.02</v>
      </c>
      <c r="E466" s="56">
        <f t="shared" si="175"/>
        <v>1059351.8899999999</v>
      </c>
      <c r="F466" s="56">
        <f t="shared" si="175"/>
        <v>1052862.3500000001</v>
      </c>
      <c r="G466" s="56">
        <f t="shared" si="175"/>
        <v>1536000</v>
      </c>
      <c r="H466" s="56">
        <f t="shared" si="175"/>
        <v>1594000</v>
      </c>
      <c r="I466" s="56">
        <f t="shared" si="175"/>
        <v>1645000</v>
      </c>
      <c r="J466" s="56">
        <f t="shared" si="175"/>
        <v>1700000</v>
      </c>
      <c r="HL466" s="102"/>
      <c r="HM466" s="102"/>
      <c r="HN466" s="102"/>
      <c r="HO466" s="102"/>
      <c r="HP466" s="102"/>
      <c r="HQ466" s="102"/>
      <c r="HR466" s="102"/>
      <c r="HS466" s="102"/>
      <c r="HT466" s="102"/>
      <c r="HU466" s="102"/>
      <c r="HV466" s="102"/>
      <c r="HW466" s="102"/>
      <c r="HX466" s="102"/>
      <c r="HY466" s="102"/>
      <c r="HZ466" s="102"/>
      <c r="IA466" s="102"/>
      <c r="IB466" s="102"/>
    </row>
    <row r="467" spans="1:236" s="103" customFormat="1">
      <c r="A467" s="95" t="s">
        <v>2221</v>
      </c>
      <c r="B467" s="110" t="s">
        <v>2222</v>
      </c>
      <c r="C467" s="123"/>
      <c r="D467" s="56">
        <f t="shared" si="175"/>
        <v>1086664.02</v>
      </c>
      <c r="E467" s="56">
        <f t="shared" si="175"/>
        <v>1059351.8899999999</v>
      </c>
      <c r="F467" s="56">
        <f t="shared" si="175"/>
        <v>1052862.3500000001</v>
      </c>
      <c r="G467" s="56">
        <f t="shared" si="175"/>
        <v>1536000</v>
      </c>
      <c r="H467" s="56">
        <f t="shared" si="175"/>
        <v>1594000</v>
      </c>
      <c r="I467" s="56">
        <f t="shared" si="175"/>
        <v>1645000</v>
      </c>
      <c r="J467" s="56">
        <f t="shared" si="175"/>
        <v>1700000</v>
      </c>
      <c r="HL467" s="102"/>
      <c r="HM467" s="102"/>
      <c r="HN467" s="102"/>
      <c r="HO467" s="102"/>
      <c r="HP467" s="102"/>
      <c r="HQ467" s="102"/>
      <c r="HR467" s="102"/>
      <c r="HS467" s="102"/>
      <c r="HT467" s="102"/>
      <c r="HU467" s="102"/>
      <c r="HV467" s="102"/>
      <c r="HW467" s="102"/>
      <c r="HX467" s="102"/>
      <c r="HY467" s="102"/>
      <c r="HZ467" s="102"/>
      <c r="IA467" s="102"/>
      <c r="IB467" s="102"/>
    </row>
    <row r="468" spans="1:236" s="124" customFormat="1">
      <c r="A468" s="93" t="s">
        <v>2223</v>
      </c>
      <c r="B468" s="111" t="s">
        <v>2224</v>
      </c>
      <c r="C468" s="123" t="s">
        <v>29</v>
      </c>
      <c r="D468" s="58">
        <v>1086664.02</v>
      </c>
      <c r="E468" s="58">
        <v>1059351.8899999999</v>
      </c>
      <c r="F468" s="58">
        <v>1052862.3500000001</v>
      </c>
      <c r="G468" s="58">
        <v>1536000</v>
      </c>
      <c r="H468" s="58">
        <v>1594000</v>
      </c>
      <c r="I468" s="58">
        <v>1645000</v>
      </c>
      <c r="J468" s="58">
        <v>1700000</v>
      </c>
      <c r="HL468" s="122"/>
      <c r="HM468" s="122"/>
      <c r="HN468" s="122"/>
      <c r="HO468" s="122"/>
      <c r="HP468" s="122"/>
      <c r="HQ468" s="122"/>
      <c r="HR468" s="122"/>
      <c r="HS468" s="122"/>
      <c r="HT468" s="122"/>
      <c r="HU468" s="122"/>
      <c r="HV468" s="122"/>
      <c r="HW468" s="122"/>
      <c r="HX468" s="122"/>
      <c r="HY468" s="122"/>
      <c r="HZ468" s="122"/>
      <c r="IA468" s="122"/>
      <c r="IB468" s="122"/>
    </row>
    <row r="469" spans="1:236" s="103" customFormat="1" ht="25.5" customHeight="1">
      <c r="A469" s="95" t="s">
        <v>2225</v>
      </c>
      <c r="B469" s="110" t="s">
        <v>2226</v>
      </c>
      <c r="C469" s="123"/>
      <c r="D469" s="56">
        <f>D470</f>
        <v>23780044.509999998</v>
      </c>
      <c r="E469" s="56">
        <f>E470+E496+E490+E480</f>
        <v>27463892.950000003</v>
      </c>
      <c r="F469" s="56">
        <f>F470+F496+F490+F480+F499</f>
        <v>32349507.710000001</v>
      </c>
      <c r="G469" s="56">
        <f>G470+G496+G490+G480+G499</f>
        <v>25861000</v>
      </c>
      <c r="H469" s="56">
        <f>H470+H496+H490+H480+H499</f>
        <v>26838000</v>
      </c>
      <c r="I469" s="56">
        <f>I470+I496+I490+I480+I499</f>
        <v>27711350</v>
      </c>
      <c r="J469" s="56">
        <f>J470+J496+J490+J480+J499</f>
        <v>28611600</v>
      </c>
      <c r="HL469" s="102"/>
      <c r="HM469" s="102"/>
      <c r="HN469" s="102"/>
      <c r="HO469" s="102"/>
      <c r="HP469" s="102"/>
      <c r="HQ469" s="102"/>
      <c r="HR469" s="102"/>
      <c r="HS469" s="102"/>
      <c r="HT469" s="102"/>
      <c r="HU469" s="102"/>
      <c r="HV469" s="102"/>
      <c r="HW469" s="102"/>
      <c r="HX469" s="102"/>
      <c r="HY469" s="102"/>
      <c r="HZ469" s="102"/>
      <c r="IA469" s="102"/>
      <c r="IB469" s="102"/>
    </row>
    <row r="470" spans="1:236" s="103" customFormat="1">
      <c r="A470" s="95" t="s">
        <v>2227</v>
      </c>
      <c r="B470" s="110" t="s">
        <v>2228</v>
      </c>
      <c r="C470" s="123"/>
      <c r="D470" s="56">
        <f>D471</f>
        <v>23780044.509999998</v>
      </c>
      <c r="E470" s="56">
        <f>E471</f>
        <v>12425434.68</v>
      </c>
      <c r="F470" s="56">
        <f t="shared" ref="F470:J471" si="176">F471</f>
        <v>16434197.99</v>
      </c>
      <c r="G470" s="56">
        <f t="shared" si="176"/>
        <v>12900000</v>
      </c>
      <c r="H470" s="56">
        <f t="shared" si="176"/>
        <v>13387000</v>
      </c>
      <c r="I470" s="56">
        <f t="shared" si="176"/>
        <v>13822800</v>
      </c>
      <c r="J470" s="56">
        <f t="shared" si="176"/>
        <v>14272000</v>
      </c>
      <c r="HL470" s="102"/>
      <c r="HM470" s="102"/>
      <c r="HN470" s="102"/>
      <c r="HO470" s="102"/>
      <c r="HP470" s="102"/>
      <c r="HQ470" s="102"/>
      <c r="HR470" s="102"/>
      <c r="HS470" s="102"/>
      <c r="HT470" s="102"/>
      <c r="HU470" s="102"/>
      <c r="HV470" s="102"/>
      <c r="HW470" s="102"/>
      <c r="HX470" s="102"/>
      <c r="HY470" s="102"/>
      <c r="HZ470" s="102"/>
      <c r="IA470" s="102"/>
      <c r="IB470" s="102"/>
    </row>
    <row r="471" spans="1:236" s="103" customFormat="1" ht="33.75">
      <c r="A471" s="95" t="s">
        <v>2229</v>
      </c>
      <c r="B471" s="110" t="s">
        <v>2230</v>
      </c>
      <c r="C471" s="123"/>
      <c r="D471" s="56">
        <f>SUM(D502+D508+D513+D519+D521)</f>
        <v>23780044.509999998</v>
      </c>
      <c r="E471" s="56">
        <f>E472</f>
        <v>12425434.68</v>
      </c>
      <c r="F471" s="56">
        <f t="shared" si="176"/>
        <v>16434197.99</v>
      </c>
      <c r="G471" s="56">
        <f t="shared" si="176"/>
        <v>12900000</v>
      </c>
      <c r="H471" s="56">
        <f t="shared" si="176"/>
        <v>13387000</v>
      </c>
      <c r="I471" s="56">
        <f t="shared" si="176"/>
        <v>13822800</v>
      </c>
      <c r="J471" s="56">
        <f t="shared" si="176"/>
        <v>14272000</v>
      </c>
      <c r="HL471" s="102"/>
      <c r="HM471" s="102"/>
      <c r="HN471" s="102"/>
      <c r="HO471" s="102"/>
      <c r="HP471" s="102"/>
      <c r="HQ471" s="102"/>
      <c r="HR471" s="102"/>
      <c r="HS471" s="102"/>
      <c r="HT471" s="102"/>
      <c r="HU471" s="102"/>
      <c r="HV471" s="102"/>
      <c r="HW471" s="102"/>
      <c r="HX471" s="102"/>
      <c r="HY471" s="102"/>
      <c r="HZ471" s="102"/>
      <c r="IA471" s="102"/>
      <c r="IB471" s="102"/>
    </row>
    <row r="472" spans="1:236" s="142" customFormat="1" ht="18" customHeight="1">
      <c r="A472" s="95" t="s">
        <v>2231</v>
      </c>
      <c r="B472" s="110" t="s">
        <v>3425</v>
      </c>
      <c r="C472" s="123"/>
      <c r="D472" s="58"/>
      <c r="E472" s="58">
        <f>SUM(E473:E478)</f>
        <v>12425434.68</v>
      </c>
      <c r="F472" s="58">
        <f>SUM(F473:F479)</f>
        <v>16434197.99</v>
      </c>
      <c r="G472" s="58">
        <f t="shared" ref="G472:J472" si="177">SUM(G473:G479)</f>
        <v>12900000</v>
      </c>
      <c r="H472" s="58">
        <f t="shared" si="177"/>
        <v>13387000</v>
      </c>
      <c r="I472" s="58">
        <f t="shared" si="177"/>
        <v>13822800</v>
      </c>
      <c r="J472" s="58">
        <f t="shared" si="177"/>
        <v>14272000</v>
      </c>
      <c r="HL472" s="139"/>
      <c r="HM472" s="139"/>
      <c r="HN472" s="139"/>
      <c r="HO472" s="139"/>
      <c r="HP472" s="139"/>
      <c r="HQ472" s="139"/>
      <c r="HR472" s="139"/>
      <c r="HS472" s="139"/>
      <c r="HT472" s="139"/>
      <c r="HU472" s="139"/>
      <c r="HV472" s="139"/>
      <c r="HW472" s="139"/>
      <c r="HX472" s="139"/>
      <c r="HY472" s="139"/>
      <c r="HZ472" s="139"/>
      <c r="IA472" s="139"/>
      <c r="IB472" s="139"/>
    </row>
    <row r="473" spans="1:236" s="142" customFormat="1" ht="15" customHeight="1">
      <c r="A473" s="93" t="s">
        <v>2232</v>
      </c>
      <c r="B473" s="111" t="s">
        <v>3425</v>
      </c>
      <c r="C473" s="123" t="s">
        <v>1926</v>
      </c>
      <c r="D473" s="58"/>
      <c r="E473" s="58">
        <v>7847663.7999999998</v>
      </c>
      <c r="F473" s="58">
        <v>8822182.8499999996</v>
      </c>
      <c r="G473" s="58">
        <v>12900000</v>
      </c>
      <c r="H473" s="58">
        <v>13387000</v>
      </c>
      <c r="I473" s="58">
        <v>13822800</v>
      </c>
      <c r="J473" s="58">
        <v>14272000</v>
      </c>
      <c r="HL473" s="139"/>
      <c r="HM473" s="139"/>
      <c r="HN473" s="139"/>
      <c r="HO473" s="139"/>
      <c r="HP473" s="139"/>
      <c r="HQ473" s="139"/>
      <c r="HR473" s="139"/>
      <c r="HS473" s="139"/>
      <c r="HT473" s="139"/>
      <c r="HU473" s="139"/>
      <c r="HV473" s="139"/>
      <c r="HW473" s="139"/>
      <c r="HX473" s="139"/>
      <c r="HY473" s="139"/>
      <c r="HZ473" s="139"/>
      <c r="IA473" s="139"/>
      <c r="IB473" s="139"/>
    </row>
    <row r="474" spans="1:236" s="142" customFormat="1" ht="15" hidden="1" customHeight="1">
      <c r="A474" s="93" t="s">
        <v>2233</v>
      </c>
      <c r="B474" s="111" t="s">
        <v>2905</v>
      </c>
      <c r="C474" s="123" t="s">
        <v>1926</v>
      </c>
      <c r="D474" s="58"/>
      <c r="E474" s="58">
        <v>1012440.88</v>
      </c>
      <c r="F474" s="58">
        <v>786818.32</v>
      </c>
      <c r="G474" s="58"/>
      <c r="H474" s="58"/>
      <c r="I474" s="58"/>
      <c r="J474" s="58"/>
      <c r="HL474" s="139"/>
      <c r="HM474" s="139"/>
      <c r="HN474" s="139"/>
      <c r="HO474" s="139"/>
      <c r="HP474" s="139"/>
      <c r="HQ474" s="139"/>
      <c r="HR474" s="139"/>
      <c r="HS474" s="139"/>
      <c r="HT474" s="139"/>
      <c r="HU474" s="139"/>
      <c r="HV474" s="139"/>
      <c r="HW474" s="139"/>
      <c r="HX474" s="139"/>
      <c r="HY474" s="139"/>
      <c r="HZ474" s="139"/>
      <c r="IA474" s="139"/>
      <c r="IB474" s="139"/>
    </row>
    <row r="475" spans="1:236" s="142" customFormat="1" ht="15" hidden="1" customHeight="1">
      <c r="A475" s="93" t="s">
        <v>2234</v>
      </c>
      <c r="B475" s="111" t="s">
        <v>1576</v>
      </c>
      <c r="C475" s="123" t="s">
        <v>1926</v>
      </c>
      <c r="D475" s="58"/>
      <c r="E475" s="58">
        <v>1395260</v>
      </c>
      <c r="F475" s="58">
        <v>130010</v>
      </c>
      <c r="G475" s="58"/>
      <c r="H475" s="58"/>
      <c r="I475" s="58"/>
      <c r="J475" s="58"/>
      <c r="HL475" s="139"/>
      <c r="HM475" s="139"/>
      <c r="HN475" s="139"/>
      <c r="HO475" s="139"/>
      <c r="HP475" s="139"/>
      <c r="HQ475" s="139"/>
      <c r="HR475" s="139"/>
      <c r="HS475" s="139"/>
      <c r="HT475" s="139"/>
      <c r="HU475" s="139"/>
      <c r="HV475" s="139"/>
      <c r="HW475" s="139"/>
      <c r="HX475" s="139"/>
      <c r="HY475" s="139"/>
      <c r="HZ475" s="139"/>
      <c r="IA475" s="139"/>
      <c r="IB475" s="139"/>
    </row>
    <row r="476" spans="1:236" s="142" customFormat="1" ht="15" hidden="1" customHeight="1">
      <c r="A476" s="93" t="s">
        <v>2235</v>
      </c>
      <c r="B476" s="111" t="s">
        <v>2237</v>
      </c>
      <c r="C476" s="123" t="s">
        <v>1926</v>
      </c>
      <c r="D476" s="58"/>
      <c r="E476" s="58">
        <v>1540070</v>
      </c>
      <c r="F476" s="58">
        <v>1859150</v>
      </c>
      <c r="G476" s="58"/>
      <c r="H476" s="58"/>
      <c r="I476" s="58"/>
      <c r="J476" s="58"/>
      <c r="HL476" s="139"/>
      <c r="HM476" s="139"/>
      <c r="HN476" s="139"/>
      <c r="HO476" s="139"/>
      <c r="HP476" s="139"/>
      <c r="HQ476" s="139"/>
      <c r="HR476" s="139"/>
      <c r="HS476" s="139"/>
      <c r="HT476" s="139"/>
      <c r="HU476" s="139"/>
      <c r="HV476" s="139"/>
      <c r="HW476" s="139"/>
      <c r="HX476" s="139"/>
      <c r="HY476" s="139"/>
      <c r="HZ476" s="139"/>
      <c r="IA476" s="139"/>
      <c r="IB476" s="139"/>
    </row>
    <row r="477" spans="1:236" s="142" customFormat="1" ht="15" hidden="1" customHeight="1">
      <c r="A477" s="93" t="s">
        <v>2236</v>
      </c>
      <c r="B477" s="111" t="s">
        <v>2906</v>
      </c>
      <c r="C477" s="123" t="s">
        <v>1926</v>
      </c>
      <c r="D477" s="58"/>
      <c r="E477" s="58">
        <v>30000</v>
      </c>
      <c r="F477" s="58">
        <v>111000</v>
      </c>
      <c r="G477" s="58"/>
      <c r="H477" s="58"/>
      <c r="I477" s="58"/>
      <c r="J477" s="58"/>
      <c r="HL477" s="139"/>
      <c r="HM477" s="139"/>
      <c r="HN477" s="139"/>
      <c r="HO477" s="139"/>
      <c r="HP477" s="139"/>
      <c r="HQ477" s="139"/>
      <c r="HR477" s="139"/>
      <c r="HS477" s="139"/>
      <c r="HT477" s="139"/>
      <c r="HU477" s="139"/>
      <c r="HV477" s="139"/>
      <c r="HW477" s="139"/>
      <c r="HX477" s="139"/>
      <c r="HY477" s="139"/>
      <c r="HZ477" s="139"/>
      <c r="IA477" s="139"/>
      <c r="IB477" s="139"/>
    </row>
    <row r="478" spans="1:236" s="142" customFormat="1" ht="15" hidden="1" customHeight="1">
      <c r="A478" s="93" t="s">
        <v>3195</v>
      </c>
      <c r="B478" s="111" t="s">
        <v>3196</v>
      </c>
      <c r="C478" s="123" t="s">
        <v>1926</v>
      </c>
      <c r="D478" s="58"/>
      <c r="E478" s="58">
        <v>600000</v>
      </c>
      <c r="F478" s="58">
        <v>1560000</v>
      </c>
      <c r="G478" s="58"/>
      <c r="H478" s="58"/>
      <c r="I478" s="58"/>
      <c r="J478" s="58"/>
      <c r="HL478" s="139"/>
      <c r="HM478" s="139"/>
      <c r="HN478" s="139"/>
      <c r="HO478" s="139"/>
      <c r="HP478" s="139"/>
      <c r="HQ478" s="139"/>
      <c r="HR478" s="139"/>
      <c r="HS478" s="139"/>
      <c r="HT478" s="139"/>
      <c r="HU478" s="139"/>
      <c r="HV478" s="139"/>
      <c r="HW478" s="139"/>
      <c r="HX478" s="139"/>
      <c r="HY478" s="139"/>
      <c r="HZ478" s="139"/>
      <c r="IA478" s="139"/>
      <c r="IB478" s="139"/>
    </row>
    <row r="479" spans="1:236" s="142" customFormat="1" ht="15" hidden="1" customHeight="1">
      <c r="A479" s="93" t="s">
        <v>3257</v>
      </c>
      <c r="B479" s="93" t="s">
        <v>3258</v>
      </c>
      <c r="C479" s="94" t="s">
        <v>1926</v>
      </c>
      <c r="D479" s="58"/>
      <c r="E479" s="58"/>
      <c r="F479" s="58">
        <v>3165036.82</v>
      </c>
      <c r="G479" s="58"/>
      <c r="H479" s="58"/>
      <c r="I479" s="58"/>
      <c r="J479" s="58"/>
      <c r="HL479" s="139"/>
      <c r="HM479" s="139"/>
      <c r="HN479" s="139"/>
      <c r="HO479" s="139"/>
      <c r="HP479" s="139"/>
      <c r="HQ479" s="139"/>
      <c r="HR479" s="139"/>
      <c r="HS479" s="139"/>
      <c r="HT479" s="139"/>
      <c r="HU479" s="139"/>
      <c r="HV479" s="139"/>
      <c r="HW479" s="139"/>
      <c r="HX479" s="139"/>
      <c r="HY479" s="139"/>
      <c r="HZ479" s="139"/>
      <c r="IA479" s="139"/>
      <c r="IB479" s="139"/>
    </row>
    <row r="480" spans="1:236" s="162" customFormat="1" ht="22.5">
      <c r="A480" s="95" t="s">
        <v>2239</v>
      </c>
      <c r="B480" s="110" t="s">
        <v>3429</v>
      </c>
      <c r="C480" s="94"/>
      <c r="D480" s="56"/>
      <c r="E480" s="56">
        <f t="shared" ref="E480:J481" si="178">E481</f>
        <v>11825947.720000001</v>
      </c>
      <c r="F480" s="56">
        <f t="shared" si="178"/>
        <v>9883371.879999999</v>
      </c>
      <c r="G480" s="56">
        <f t="shared" si="178"/>
        <v>9626000</v>
      </c>
      <c r="H480" s="56">
        <f t="shared" si="178"/>
        <v>9990000</v>
      </c>
      <c r="I480" s="56">
        <f t="shared" si="178"/>
        <v>10315000</v>
      </c>
      <c r="J480" s="56">
        <f t="shared" si="178"/>
        <v>10650000</v>
      </c>
      <c r="HL480" s="148"/>
      <c r="HM480" s="148"/>
      <c r="HN480" s="148"/>
      <c r="HO480" s="148"/>
      <c r="HP480" s="148"/>
      <c r="HQ480" s="148"/>
      <c r="HR480" s="148"/>
      <c r="HS480" s="148"/>
      <c r="HT480" s="148"/>
      <c r="HU480" s="148"/>
      <c r="HV480" s="148"/>
      <c r="HW480" s="148"/>
      <c r="HX480" s="148"/>
      <c r="HY480" s="148"/>
      <c r="HZ480" s="148"/>
      <c r="IA480" s="148"/>
      <c r="IB480" s="148"/>
    </row>
    <row r="481" spans="1:236" s="162" customFormat="1" ht="22.5">
      <c r="A481" s="95" t="s">
        <v>2240</v>
      </c>
      <c r="B481" s="110" t="s">
        <v>3456</v>
      </c>
      <c r="C481" s="94"/>
      <c r="D481" s="56"/>
      <c r="E481" s="56">
        <f>E482</f>
        <v>11825947.720000001</v>
      </c>
      <c r="F481" s="56">
        <f t="shared" si="178"/>
        <v>9883371.879999999</v>
      </c>
      <c r="G481" s="56">
        <f t="shared" si="178"/>
        <v>9626000</v>
      </c>
      <c r="H481" s="56">
        <f t="shared" si="178"/>
        <v>9990000</v>
      </c>
      <c r="I481" s="56">
        <f t="shared" si="178"/>
        <v>10315000</v>
      </c>
      <c r="J481" s="56">
        <f t="shared" si="178"/>
        <v>10650000</v>
      </c>
      <c r="HL481" s="148"/>
      <c r="HM481" s="148"/>
      <c r="HN481" s="148"/>
      <c r="HO481" s="148"/>
      <c r="HP481" s="148"/>
      <c r="HQ481" s="148"/>
      <c r="HR481" s="148"/>
      <c r="HS481" s="148"/>
      <c r="HT481" s="148"/>
      <c r="HU481" s="148"/>
      <c r="HV481" s="148"/>
      <c r="HW481" s="148"/>
      <c r="HX481" s="148"/>
      <c r="HY481" s="148"/>
      <c r="HZ481" s="148"/>
      <c r="IA481" s="148"/>
      <c r="IB481" s="148"/>
    </row>
    <row r="482" spans="1:236" s="162" customFormat="1" ht="19.5" customHeight="1">
      <c r="A482" s="95" t="s">
        <v>2241</v>
      </c>
      <c r="B482" s="110" t="s">
        <v>3427</v>
      </c>
      <c r="C482" s="94"/>
      <c r="D482" s="56"/>
      <c r="E482" s="56">
        <f>SUM(E483:E488)</f>
        <v>11825947.720000001</v>
      </c>
      <c r="F482" s="56">
        <f>SUM(F483:F489)</f>
        <v>9883371.879999999</v>
      </c>
      <c r="G482" s="56">
        <f>SUM(G483:G489)</f>
        <v>9626000</v>
      </c>
      <c r="H482" s="56">
        <f t="shared" ref="H482:I482" si="179">SUM(H483:H489)</f>
        <v>9990000</v>
      </c>
      <c r="I482" s="56">
        <f t="shared" si="179"/>
        <v>10315000</v>
      </c>
      <c r="J482" s="56">
        <f t="shared" ref="J482" si="180">SUM(J483:J489)</f>
        <v>10650000</v>
      </c>
      <c r="HL482" s="148"/>
      <c r="HM482" s="148"/>
      <c r="HN482" s="148"/>
      <c r="HO482" s="148"/>
      <c r="HP482" s="148"/>
      <c r="HQ482" s="148"/>
      <c r="HR482" s="148"/>
      <c r="HS482" s="148"/>
      <c r="HT482" s="148"/>
      <c r="HU482" s="148"/>
      <c r="HV482" s="148"/>
      <c r="HW482" s="148"/>
      <c r="HX482" s="148"/>
      <c r="HY482" s="148"/>
      <c r="HZ482" s="148"/>
      <c r="IA482" s="148"/>
      <c r="IB482" s="148"/>
    </row>
    <row r="483" spans="1:236" s="124" customFormat="1">
      <c r="A483" s="93" t="s">
        <v>2907</v>
      </c>
      <c r="B483" s="111" t="s">
        <v>3427</v>
      </c>
      <c r="C483" s="123" t="s">
        <v>1931</v>
      </c>
      <c r="D483" s="58"/>
      <c r="E483" s="58">
        <v>2945696.72</v>
      </c>
      <c r="F483" s="58">
        <v>2798628.04</v>
      </c>
      <c r="G483" s="58">
        <v>9626000</v>
      </c>
      <c r="H483" s="58">
        <v>9990000</v>
      </c>
      <c r="I483" s="58">
        <v>10315000</v>
      </c>
      <c r="J483" s="58">
        <v>10650000</v>
      </c>
      <c r="HL483" s="122"/>
      <c r="HM483" s="122"/>
      <c r="HN483" s="122"/>
      <c r="HO483" s="122"/>
      <c r="HP483" s="122"/>
      <c r="HQ483" s="122"/>
      <c r="HR483" s="122"/>
      <c r="HS483" s="122"/>
      <c r="HT483" s="122"/>
      <c r="HU483" s="122"/>
      <c r="HV483" s="122"/>
      <c r="HW483" s="122"/>
      <c r="HX483" s="122"/>
      <c r="HY483" s="122"/>
      <c r="HZ483" s="122"/>
      <c r="IA483" s="122"/>
      <c r="IB483" s="122"/>
    </row>
    <row r="484" spans="1:236" s="124" customFormat="1" hidden="1">
      <c r="A484" s="93" t="s">
        <v>2908</v>
      </c>
      <c r="B484" s="111" t="s">
        <v>805</v>
      </c>
      <c r="C484" s="123" t="s">
        <v>1931</v>
      </c>
      <c r="D484" s="58"/>
      <c r="E484" s="58">
        <v>145200</v>
      </c>
      <c r="F484" s="58">
        <v>13200</v>
      </c>
      <c r="G484" s="58"/>
      <c r="H484" s="58"/>
      <c r="I484" s="58"/>
      <c r="J484" s="58"/>
      <c r="HL484" s="122"/>
      <c r="HM484" s="122"/>
      <c r="HN484" s="122"/>
      <c r="HO484" s="122"/>
      <c r="HP484" s="122"/>
      <c r="HQ484" s="122"/>
      <c r="HR484" s="122"/>
      <c r="HS484" s="122"/>
      <c r="HT484" s="122"/>
      <c r="HU484" s="122"/>
      <c r="HV484" s="122"/>
      <c r="HW484" s="122"/>
      <c r="HX484" s="122"/>
      <c r="HY484" s="122"/>
      <c r="HZ484" s="122"/>
      <c r="IA484" s="122"/>
      <c r="IB484" s="122"/>
    </row>
    <row r="485" spans="1:236" s="124" customFormat="1" hidden="1">
      <c r="A485" s="93" t="s">
        <v>2909</v>
      </c>
      <c r="B485" s="111" t="s">
        <v>2912</v>
      </c>
      <c r="C485" s="123" t="s">
        <v>1931</v>
      </c>
      <c r="D485" s="58"/>
      <c r="E485" s="58">
        <v>360000</v>
      </c>
      <c r="F485" s="58">
        <v>360000</v>
      </c>
      <c r="G485" s="58"/>
      <c r="H485" s="58"/>
      <c r="I485" s="58"/>
      <c r="J485" s="58"/>
      <c r="HL485" s="122"/>
      <c r="HM485" s="122"/>
      <c r="HN485" s="122"/>
      <c r="HO485" s="122"/>
      <c r="HP485" s="122"/>
      <c r="HQ485" s="122"/>
      <c r="HR485" s="122"/>
      <c r="HS485" s="122"/>
      <c r="HT485" s="122"/>
      <c r="HU485" s="122"/>
      <c r="HV485" s="122"/>
      <c r="HW485" s="122"/>
      <c r="HX485" s="122"/>
      <c r="HY485" s="122"/>
      <c r="HZ485" s="122"/>
      <c r="IA485" s="122"/>
      <c r="IB485" s="122"/>
    </row>
    <row r="486" spans="1:236" s="124" customFormat="1" hidden="1">
      <c r="A486" s="93" t="s">
        <v>2910</v>
      </c>
      <c r="B486" s="111" t="s">
        <v>809</v>
      </c>
      <c r="C486" s="123" t="s">
        <v>1931</v>
      </c>
      <c r="D486" s="58"/>
      <c r="E486" s="58">
        <v>1367736</v>
      </c>
      <c r="F486" s="58">
        <v>1367736</v>
      </c>
      <c r="G486" s="58"/>
      <c r="H486" s="58"/>
      <c r="I486" s="58"/>
      <c r="J486" s="58"/>
      <c r="HL486" s="122"/>
      <c r="HM486" s="122"/>
      <c r="HN486" s="122"/>
      <c r="HO486" s="122"/>
      <c r="HP486" s="122"/>
      <c r="HQ486" s="122"/>
      <c r="HR486" s="122"/>
      <c r="HS486" s="122"/>
      <c r="HT486" s="122"/>
      <c r="HU486" s="122"/>
      <c r="HV486" s="122"/>
      <c r="HW486" s="122"/>
      <c r="HX486" s="122"/>
      <c r="HY486" s="122"/>
      <c r="HZ486" s="122"/>
      <c r="IA486" s="122"/>
      <c r="IB486" s="122"/>
    </row>
    <row r="487" spans="1:236" s="124" customFormat="1" hidden="1">
      <c r="A487" s="93" t="s">
        <v>2911</v>
      </c>
      <c r="B487" s="93" t="s">
        <v>2913</v>
      </c>
      <c r="C487" s="123" t="s">
        <v>1931</v>
      </c>
      <c r="D487" s="58"/>
      <c r="E487" s="58">
        <v>5250000</v>
      </c>
      <c r="F487" s="58">
        <v>3000000</v>
      </c>
      <c r="G487" s="58"/>
      <c r="H487" s="58"/>
      <c r="I487" s="58"/>
      <c r="J487" s="58"/>
      <c r="HL487" s="122"/>
      <c r="HM487" s="122"/>
      <c r="HN487" s="122"/>
      <c r="HO487" s="122"/>
      <c r="HP487" s="122"/>
      <c r="HQ487" s="122"/>
      <c r="HR487" s="122"/>
      <c r="HS487" s="122"/>
      <c r="HT487" s="122"/>
      <c r="HU487" s="122"/>
      <c r="HV487" s="122"/>
      <c r="HW487" s="122"/>
      <c r="HX487" s="122"/>
      <c r="HY487" s="122"/>
      <c r="HZ487" s="122"/>
      <c r="IA487" s="122"/>
      <c r="IB487" s="122"/>
    </row>
    <row r="488" spans="1:236" s="124" customFormat="1" hidden="1">
      <c r="A488" s="93" t="s">
        <v>2914</v>
      </c>
      <c r="B488" s="93" t="s">
        <v>2915</v>
      </c>
      <c r="C488" s="123" t="s">
        <v>1931</v>
      </c>
      <c r="D488" s="58"/>
      <c r="E488" s="58">
        <v>1757315</v>
      </c>
      <c r="F488" s="58">
        <v>1737315</v>
      </c>
      <c r="G488" s="58"/>
      <c r="H488" s="58"/>
      <c r="I488" s="58"/>
      <c r="J488" s="58"/>
      <c r="HL488" s="122"/>
      <c r="HM488" s="122"/>
      <c r="HN488" s="122"/>
      <c r="HO488" s="122"/>
      <c r="HP488" s="122"/>
      <c r="HQ488" s="122"/>
      <c r="HR488" s="122"/>
      <c r="HS488" s="122"/>
      <c r="HT488" s="122"/>
      <c r="HU488" s="122"/>
      <c r="HV488" s="122"/>
      <c r="HW488" s="122"/>
      <c r="HX488" s="122"/>
      <c r="HY488" s="122"/>
      <c r="HZ488" s="122"/>
      <c r="IA488" s="122"/>
      <c r="IB488" s="122"/>
    </row>
    <row r="489" spans="1:236" s="124" customFormat="1" hidden="1">
      <c r="A489" s="93" t="s">
        <v>3242</v>
      </c>
      <c r="B489" s="93" t="s">
        <v>3243</v>
      </c>
      <c r="C489" s="123" t="s">
        <v>1931</v>
      </c>
      <c r="D489" s="58"/>
      <c r="E489" s="58"/>
      <c r="F489" s="58">
        <v>606492.84</v>
      </c>
      <c r="G489" s="58"/>
      <c r="H489" s="58"/>
      <c r="I489" s="58"/>
      <c r="J489" s="58"/>
      <c r="HL489" s="122"/>
      <c r="HM489" s="122"/>
      <c r="HN489" s="122"/>
      <c r="HO489" s="122"/>
      <c r="HP489" s="122"/>
      <c r="HQ489" s="122"/>
      <c r="HR489" s="122"/>
      <c r="HS489" s="122"/>
      <c r="HT489" s="122"/>
      <c r="HU489" s="122"/>
      <c r="HV489" s="122"/>
      <c r="HW489" s="122"/>
      <c r="HX489" s="122"/>
      <c r="HY489" s="122"/>
      <c r="HZ489" s="122"/>
      <c r="IA489" s="122"/>
      <c r="IB489" s="122"/>
    </row>
    <row r="490" spans="1:236" s="162" customFormat="1" ht="11.25">
      <c r="A490" s="95" t="s">
        <v>2242</v>
      </c>
      <c r="B490" s="110" t="s">
        <v>2243</v>
      </c>
      <c r="C490" s="94"/>
      <c r="D490" s="56"/>
      <c r="E490" s="56">
        <f t="shared" ref="E490:J491" si="181">E491</f>
        <v>1655364.5899999999</v>
      </c>
      <c r="F490" s="56">
        <f>F491</f>
        <v>1434738.46</v>
      </c>
      <c r="G490" s="56">
        <f t="shared" si="181"/>
        <v>1670000</v>
      </c>
      <c r="H490" s="56">
        <f t="shared" si="181"/>
        <v>1733000</v>
      </c>
      <c r="I490" s="56">
        <f t="shared" si="181"/>
        <v>1789450</v>
      </c>
      <c r="J490" s="56">
        <f t="shared" si="181"/>
        <v>1847600</v>
      </c>
      <c r="HL490" s="148"/>
      <c r="HM490" s="148"/>
      <c r="HN490" s="148"/>
      <c r="HO490" s="148"/>
      <c r="HP490" s="148"/>
      <c r="HQ490" s="148"/>
      <c r="HR490" s="148"/>
      <c r="HS490" s="148"/>
      <c r="HT490" s="148"/>
      <c r="HU490" s="148"/>
      <c r="HV490" s="148"/>
      <c r="HW490" s="148"/>
      <c r="HX490" s="148"/>
      <c r="HY490" s="148"/>
      <c r="HZ490" s="148"/>
      <c r="IA490" s="148"/>
      <c r="IB490" s="148"/>
    </row>
    <row r="491" spans="1:236" s="162" customFormat="1" ht="22.5">
      <c r="A491" s="95" t="s">
        <v>2244</v>
      </c>
      <c r="B491" s="110" t="s">
        <v>2245</v>
      </c>
      <c r="C491" s="94"/>
      <c r="D491" s="56"/>
      <c r="E491" s="56">
        <f t="shared" si="181"/>
        <v>1655364.5899999999</v>
      </c>
      <c r="F491" s="56">
        <f t="shared" si="181"/>
        <v>1434738.46</v>
      </c>
      <c r="G491" s="56">
        <f t="shared" si="181"/>
        <v>1670000</v>
      </c>
      <c r="H491" s="56">
        <f t="shared" si="181"/>
        <v>1733000</v>
      </c>
      <c r="I491" s="56">
        <f t="shared" si="181"/>
        <v>1789450</v>
      </c>
      <c r="J491" s="56">
        <f t="shared" si="181"/>
        <v>1847600</v>
      </c>
      <c r="HL491" s="148"/>
      <c r="HM491" s="148"/>
      <c r="HN491" s="148"/>
      <c r="HO491" s="148"/>
      <c r="HP491" s="148"/>
      <c r="HQ491" s="148"/>
      <c r="HR491" s="148"/>
      <c r="HS491" s="148"/>
      <c r="HT491" s="148"/>
      <c r="HU491" s="148"/>
      <c r="HV491" s="148"/>
      <c r="HW491" s="148"/>
      <c r="HX491" s="148"/>
      <c r="HY491" s="148"/>
      <c r="HZ491" s="148"/>
      <c r="IA491" s="148"/>
      <c r="IB491" s="148"/>
    </row>
    <row r="492" spans="1:236" s="162" customFormat="1" ht="16.5" customHeight="1">
      <c r="A492" s="95" t="s">
        <v>2246</v>
      </c>
      <c r="B492" s="110" t="s">
        <v>2247</v>
      </c>
      <c r="C492" s="94"/>
      <c r="D492" s="56"/>
      <c r="E492" s="56">
        <f t="shared" ref="E492:J492" si="182">SUM(E493:E495)</f>
        <v>1655364.5899999999</v>
      </c>
      <c r="F492" s="56">
        <f t="shared" si="182"/>
        <v>1434738.46</v>
      </c>
      <c r="G492" s="56">
        <f t="shared" si="182"/>
        <v>1670000</v>
      </c>
      <c r="H492" s="56">
        <f t="shared" si="182"/>
        <v>1733000</v>
      </c>
      <c r="I492" s="56">
        <f t="shared" si="182"/>
        <v>1789450</v>
      </c>
      <c r="J492" s="56">
        <f t="shared" si="182"/>
        <v>1847600</v>
      </c>
      <c r="HL492" s="148"/>
      <c r="HM492" s="148"/>
      <c r="HN492" s="148"/>
      <c r="HO492" s="148"/>
      <c r="HP492" s="148"/>
      <c r="HQ492" s="148"/>
      <c r="HR492" s="148"/>
      <c r="HS492" s="148"/>
      <c r="HT492" s="148"/>
      <c r="HU492" s="148"/>
      <c r="HV492" s="148"/>
      <c r="HW492" s="148"/>
      <c r="HX492" s="148"/>
      <c r="HY492" s="148"/>
      <c r="HZ492" s="148"/>
      <c r="IA492" s="148"/>
      <c r="IB492" s="148"/>
    </row>
    <row r="493" spans="1:236" s="124" customFormat="1">
      <c r="A493" s="93" t="s">
        <v>2916</v>
      </c>
      <c r="B493" s="93" t="s">
        <v>2247</v>
      </c>
      <c r="C493" s="94" t="s">
        <v>1934</v>
      </c>
      <c r="D493" s="58"/>
      <c r="E493" s="58">
        <v>150000</v>
      </c>
      <c r="F493" s="58">
        <v>0</v>
      </c>
      <c r="G493" s="58">
        <v>1670000</v>
      </c>
      <c r="H493" s="58">
        <v>1733000</v>
      </c>
      <c r="I493" s="58">
        <v>1789450</v>
      </c>
      <c r="J493" s="58">
        <v>1847600</v>
      </c>
      <c r="HL493" s="122"/>
      <c r="HM493" s="122"/>
      <c r="HN493" s="122"/>
      <c r="HO493" s="122"/>
      <c r="HP493" s="122"/>
      <c r="HQ493" s="122"/>
      <c r="HR493" s="122"/>
      <c r="HS493" s="122"/>
      <c r="HT493" s="122"/>
      <c r="HU493" s="122"/>
      <c r="HV493" s="122"/>
      <c r="HW493" s="122"/>
      <c r="HX493" s="122"/>
      <c r="HY493" s="122"/>
      <c r="HZ493" s="122"/>
      <c r="IA493" s="122"/>
      <c r="IB493" s="122"/>
    </row>
    <row r="494" spans="1:236" s="124" customFormat="1">
      <c r="A494" s="93"/>
      <c r="B494" s="111" t="s">
        <v>1024</v>
      </c>
      <c r="C494" s="123" t="s">
        <v>1934</v>
      </c>
      <c r="D494" s="58"/>
      <c r="E494" s="58">
        <v>183333.37</v>
      </c>
      <c r="F494" s="58">
        <v>200000.04</v>
      </c>
      <c r="G494" s="58"/>
      <c r="H494" s="58"/>
      <c r="I494" s="58"/>
      <c r="J494" s="58"/>
      <c r="HL494" s="122"/>
      <c r="HM494" s="122"/>
      <c r="HN494" s="122"/>
      <c r="HO494" s="122"/>
      <c r="HP494" s="122"/>
      <c r="HQ494" s="122"/>
      <c r="HR494" s="122"/>
      <c r="HS494" s="122"/>
      <c r="HT494" s="122"/>
      <c r="HU494" s="122"/>
      <c r="HV494" s="122"/>
      <c r="HW494" s="122"/>
      <c r="HX494" s="122"/>
      <c r="HY494" s="122"/>
      <c r="HZ494" s="122"/>
      <c r="IA494" s="122"/>
      <c r="IB494" s="122"/>
    </row>
    <row r="495" spans="1:236" s="124" customFormat="1">
      <c r="A495" s="93" t="s">
        <v>2919</v>
      </c>
      <c r="B495" s="111" t="s">
        <v>2918</v>
      </c>
      <c r="C495" s="123" t="s">
        <v>1934</v>
      </c>
      <c r="D495" s="58"/>
      <c r="E495" s="58">
        <v>1322031.22</v>
      </c>
      <c r="F495" s="58">
        <v>1234738.42</v>
      </c>
      <c r="G495" s="58"/>
      <c r="H495" s="58"/>
      <c r="I495" s="58"/>
      <c r="J495" s="58"/>
      <c r="HL495" s="122"/>
      <c r="HM495" s="122"/>
      <c r="HN495" s="122"/>
      <c r="HO495" s="122"/>
      <c r="HP495" s="122"/>
      <c r="HQ495" s="122"/>
      <c r="HR495" s="122"/>
      <c r="HS495" s="122"/>
      <c r="HT495" s="122"/>
      <c r="HU495" s="122"/>
      <c r="HV495" s="122"/>
      <c r="HW495" s="122"/>
      <c r="HX495" s="122"/>
      <c r="HY495" s="122"/>
      <c r="HZ495" s="122"/>
      <c r="IA495" s="122"/>
      <c r="IB495" s="122"/>
    </row>
    <row r="496" spans="1:236" s="162" customFormat="1" ht="25.5" customHeight="1">
      <c r="A496" s="95" t="s">
        <v>2248</v>
      </c>
      <c r="B496" s="110" t="s">
        <v>2249</v>
      </c>
      <c r="C496" s="94"/>
      <c r="D496" s="56"/>
      <c r="E496" s="56">
        <f t="shared" ref="E496:J497" si="183">E497</f>
        <v>1557145.96</v>
      </c>
      <c r="F496" s="56">
        <f t="shared" si="183"/>
        <v>2532577.38</v>
      </c>
      <c r="G496" s="56">
        <f t="shared" si="183"/>
        <v>1665000</v>
      </c>
      <c r="H496" s="56">
        <f t="shared" si="183"/>
        <v>1728000</v>
      </c>
      <c r="I496" s="56">
        <f t="shared" si="183"/>
        <v>1784100</v>
      </c>
      <c r="J496" s="56">
        <f t="shared" si="183"/>
        <v>1842000</v>
      </c>
      <c r="HL496" s="148"/>
      <c r="HM496" s="148"/>
      <c r="HN496" s="148"/>
      <c r="HO496" s="148"/>
      <c r="HP496" s="148"/>
      <c r="HQ496" s="148"/>
      <c r="HR496" s="148"/>
      <c r="HS496" s="148"/>
      <c r="HT496" s="148"/>
      <c r="HU496" s="148"/>
      <c r="HV496" s="148"/>
      <c r="HW496" s="148"/>
      <c r="HX496" s="148"/>
      <c r="HY496" s="148"/>
      <c r="HZ496" s="148"/>
      <c r="IA496" s="148"/>
      <c r="IB496" s="148"/>
    </row>
    <row r="497" spans="1:236" s="162" customFormat="1" ht="22.5" customHeight="1">
      <c r="A497" s="95" t="s">
        <v>2250</v>
      </c>
      <c r="B497" s="110" t="s">
        <v>2251</v>
      </c>
      <c r="C497" s="94"/>
      <c r="D497" s="56"/>
      <c r="E497" s="56">
        <f t="shared" si="183"/>
        <v>1557145.96</v>
      </c>
      <c r="F497" s="56">
        <f t="shared" si="183"/>
        <v>2532577.38</v>
      </c>
      <c r="G497" s="56">
        <f t="shared" si="183"/>
        <v>1665000</v>
      </c>
      <c r="H497" s="56">
        <f t="shared" si="183"/>
        <v>1728000</v>
      </c>
      <c r="I497" s="56">
        <f t="shared" si="183"/>
        <v>1784100</v>
      </c>
      <c r="J497" s="56">
        <f t="shared" si="183"/>
        <v>1842000</v>
      </c>
      <c r="HL497" s="148"/>
      <c r="HM497" s="148"/>
      <c r="HN497" s="148"/>
      <c r="HO497" s="148"/>
      <c r="HP497" s="148"/>
      <c r="HQ497" s="148"/>
      <c r="HR497" s="148"/>
      <c r="HS497" s="148"/>
      <c r="HT497" s="148"/>
      <c r="HU497" s="148"/>
      <c r="HV497" s="148"/>
      <c r="HW497" s="148"/>
      <c r="HX497" s="148"/>
      <c r="HY497" s="148"/>
      <c r="HZ497" s="148"/>
      <c r="IA497" s="148"/>
      <c r="IB497" s="148"/>
    </row>
    <row r="498" spans="1:236" s="124" customFormat="1">
      <c r="A498" s="95" t="s">
        <v>2252</v>
      </c>
      <c r="B498" s="110" t="s">
        <v>2253</v>
      </c>
      <c r="C498" s="94" t="s">
        <v>1937</v>
      </c>
      <c r="D498" s="58"/>
      <c r="E498" s="58">
        <v>1557145.96</v>
      </c>
      <c r="F498" s="58">
        <v>2532577.38</v>
      </c>
      <c r="G498" s="58">
        <v>1665000</v>
      </c>
      <c r="H498" s="58">
        <v>1728000</v>
      </c>
      <c r="I498" s="58">
        <v>1784100</v>
      </c>
      <c r="J498" s="58">
        <v>1842000</v>
      </c>
      <c r="HL498" s="122"/>
      <c r="HM498" s="122"/>
      <c r="HN498" s="122"/>
      <c r="HO498" s="122"/>
      <c r="HP498" s="122"/>
      <c r="HQ498" s="122"/>
      <c r="HR498" s="122"/>
      <c r="HS498" s="122"/>
      <c r="HT498" s="122"/>
      <c r="HU498" s="122"/>
      <c r="HV498" s="122"/>
      <c r="HW498" s="122"/>
      <c r="HX498" s="122"/>
      <c r="HY498" s="122"/>
      <c r="HZ498" s="122"/>
      <c r="IA498" s="122"/>
      <c r="IB498" s="122"/>
    </row>
    <row r="499" spans="1:236" s="124" customFormat="1" ht="22.5">
      <c r="A499" s="95" t="s">
        <v>3400</v>
      </c>
      <c r="B499" s="110" t="s">
        <v>3401</v>
      </c>
      <c r="C499" s="94"/>
      <c r="D499" s="58"/>
      <c r="E499" s="58"/>
      <c r="F499" s="58">
        <f>F500</f>
        <v>2064622</v>
      </c>
      <c r="G499" s="58">
        <f t="shared" ref="G499:J500" si="184">G500</f>
        <v>0</v>
      </c>
      <c r="H499" s="58">
        <f t="shared" si="184"/>
        <v>0</v>
      </c>
      <c r="I499" s="58">
        <f t="shared" si="184"/>
        <v>0</v>
      </c>
      <c r="J499" s="58">
        <f t="shared" si="184"/>
        <v>0</v>
      </c>
      <c r="HL499" s="122"/>
      <c r="HM499" s="122"/>
      <c r="HN499" s="122"/>
      <c r="HO499" s="122"/>
      <c r="HP499" s="122"/>
      <c r="HQ499" s="122"/>
      <c r="HR499" s="122"/>
      <c r="HS499" s="122"/>
      <c r="HT499" s="122"/>
      <c r="HU499" s="122"/>
      <c r="HV499" s="122"/>
      <c r="HW499" s="122"/>
      <c r="HX499" s="122"/>
      <c r="HY499" s="122"/>
      <c r="HZ499" s="122"/>
      <c r="IA499" s="122"/>
      <c r="IB499" s="122"/>
    </row>
    <row r="500" spans="1:236" s="124" customFormat="1" ht="22.5">
      <c r="A500" s="95" t="s">
        <v>3402</v>
      </c>
      <c r="B500" s="110" t="s">
        <v>3403</v>
      </c>
      <c r="C500" s="94"/>
      <c r="D500" s="58"/>
      <c r="E500" s="58"/>
      <c r="F500" s="58">
        <f>F501</f>
        <v>2064622</v>
      </c>
      <c r="G500" s="58">
        <f t="shared" si="184"/>
        <v>0</v>
      </c>
      <c r="H500" s="58">
        <f t="shared" si="184"/>
        <v>0</v>
      </c>
      <c r="I500" s="58">
        <f t="shared" si="184"/>
        <v>0</v>
      </c>
      <c r="J500" s="58">
        <f t="shared" si="184"/>
        <v>0</v>
      </c>
      <c r="HL500" s="122"/>
      <c r="HM500" s="122"/>
      <c r="HN500" s="122"/>
      <c r="HO500" s="122"/>
      <c r="HP500" s="122"/>
      <c r="HQ500" s="122"/>
      <c r="HR500" s="122"/>
      <c r="HS500" s="122"/>
      <c r="HT500" s="122"/>
      <c r="HU500" s="122"/>
      <c r="HV500" s="122"/>
      <c r="HW500" s="122"/>
      <c r="HX500" s="122"/>
      <c r="HY500" s="122"/>
      <c r="HZ500" s="122"/>
      <c r="IA500" s="122"/>
      <c r="IB500" s="122"/>
    </row>
    <row r="501" spans="1:236" s="124" customFormat="1">
      <c r="A501" s="95" t="s">
        <v>3404</v>
      </c>
      <c r="B501" s="110" t="s">
        <v>3405</v>
      </c>
      <c r="C501" s="94" t="s">
        <v>3406</v>
      </c>
      <c r="D501" s="58"/>
      <c r="E501" s="58"/>
      <c r="F501" s="58">
        <v>2064622</v>
      </c>
      <c r="G501" s="58"/>
      <c r="H501" s="58"/>
      <c r="I501" s="58"/>
      <c r="J501" s="58"/>
      <c r="HL501" s="122"/>
      <c r="HM501" s="122"/>
      <c r="HN501" s="122"/>
      <c r="HO501" s="122"/>
      <c r="HP501" s="122"/>
      <c r="HQ501" s="122"/>
      <c r="HR501" s="122"/>
      <c r="HS501" s="122"/>
      <c r="HT501" s="122"/>
      <c r="HU501" s="122"/>
      <c r="HV501" s="122"/>
      <c r="HW501" s="122"/>
      <c r="HX501" s="122"/>
      <c r="HY501" s="122"/>
      <c r="HZ501" s="122"/>
      <c r="IA501" s="122"/>
      <c r="IB501" s="122"/>
    </row>
    <row r="502" spans="1:236" s="103" customFormat="1" ht="17.25" hidden="1" customHeight="1">
      <c r="A502" s="95"/>
      <c r="B502" s="110" t="s">
        <v>801</v>
      </c>
      <c r="C502" s="123"/>
      <c r="D502" s="56">
        <f>SUM(D503:D507)</f>
        <v>9383930</v>
      </c>
      <c r="E502" s="56"/>
      <c r="F502" s="56"/>
      <c r="G502" s="56"/>
      <c r="H502" s="56"/>
      <c r="I502" s="56"/>
      <c r="J502" s="56"/>
      <c r="HL502" s="102"/>
      <c r="HM502" s="102"/>
      <c r="HN502" s="102"/>
      <c r="HO502" s="102"/>
      <c r="HP502" s="102"/>
      <c r="HQ502" s="102"/>
      <c r="HR502" s="102"/>
      <c r="HS502" s="102"/>
      <c r="HT502" s="102"/>
      <c r="HU502" s="102"/>
      <c r="HV502" s="102"/>
      <c r="HW502" s="102"/>
      <c r="HX502" s="102"/>
      <c r="HY502" s="102"/>
      <c r="HZ502" s="102"/>
      <c r="IA502" s="102"/>
      <c r="IB502" s="102"/>
    </row>
    <row r="503" spans="1:236" s="124" customFormat="1" ht="12.75" hidden="1" customHeight="1">
      <c r="A503" s="93"/>
      <c r="B503" s="111" t="s">
        <v>805</v>
      </c>
      <c r="C503" s="123" t="s">
        <v>295</v>
      </c>
      <c r="D503" s="58">
        <v>171600</v>
      </c>
      <c r="E503" s="58"/>
      <c r="F503" s="58"/>
      <c r="G503" s="58"/>
      <c r="H503" s="58"/>
      <c r="I503" s="58"/>
      <c r="J503" s="58"/>
      <c r="HL503" s="122"/>
      <c r="HM503" s="122"/>
      <c r="HN503" s="122"/>
      <c r="HO503" s="122"/>
      <c r="HP503" s="122"/>
      <c r="HQ503" s="122"/>
      <c r="HR503" s="122"/>
      <c r="HS503" s="122"/>
      <c r="HT503" s="122"/>
      <c r="HU503" s="122"/>
      <c r="HV503" s="122"/>
      <c r="HW503" s="122"/>
      <c r="HX503" s="122"/>
      <c r="HY503" s="122"/>
      <c r="HZ503" s="122"/>
      <c r="IA503" s="122"/>
      <c r="IB503" s="122"/>
    </row>
    <row r="504" spans="1:236" s="124" customFormat="1" ht="12" hidden="1" customHeight="1">
      <c r="A504" s="93"/>
      <c r="B504" s="111" t="s">
        <v>807</v>
      </c>
      <c r="C504" s="123" t="s">
        <v>298</v>
      </c>
      <c r="D504" s="58">
        <v>360000</v>
      </c>
      <c r="E504" s="58"/>
      <c r="F504" s="58"/>
      <c r="G504" s="58"/>
      <c r="H504" s="58"/>
      <c r="I504" s="58"/>
      <c r="J504" s="58"/>
      <c r="HL504" s="122"/>
      <c r="HM504" s="122"/>
      <c r="HN504" s="122"/>
      <c r="HO504" s="122"/>
      <c r="HP504" s="122"/>
      <c r="HQ504" s="122"/>
      <c r="HR504" s="122"/>
      <c r="HS504" s="122"/>
      <c r="HT504" s="122"/>
      <c r="HU504" s="122"/>
      <c r="HV504" s="122"/>
      <c r="HW504" s="122"/>
      <c r="HX504" s="122"/>
      <c r="HY504" s="122"/>
      <c r="HZ504" s="122"/>
      <c r="IA504" s="122"/>
      <c r="IB504" s="122"/>
    </row>
    <row r="505" spans="1:236" s="124" customFormat="1" hidden="1">
      <c r="A505" s="93"/>
      <c r="B505" s="111" t="s">
        <v>809</v>
      </c>
      <c r="C505" s="123" t="s">
        <v>307</v>
      </c>
      <c r="D505" s="58">
        <v>1115015</v>
      </c>
      <c r="E505" s="58"/>
      <c r="F505" s="58"/>
      <c r="G505" s="58"/>
      <c r="H505" s="58"/>
      <c r="I505" s="58"/>
      <c r="J505" s="58"/>
      <c r="HL505" s="122"/>
      <c r="HM505" s="122"/>
      <c r="HN505" s="122"/>
      <c r="HO505" s="122"/>
      <c r="HP505" s="122"/>
      <c r="HQ505" s="122"/>
      <c r="HR505" s="122"/>
      <c r="HS505" s="122"/>
      <c r="HT505" s="122"/>
      <c r="HU505" s="122"/>
      <c r="HV505" s="122"/>
      <c r="HW505" s="122"/>
      <c r="HX505" s="122"/>
      <c r="HY505" s="122"/>
      <c r="HZ505" s="122"/>
      <c r="IA505" s="122"/>
      <c r="IB505" s="122"/>
    </row>
    <row r="506" spans="1:236" s="124" customFormat="1" hidden="1">
      <c r="A506" s="93"/>
      <c r="B506" s="93" t="s">
        <v>813</v>
      </c>
      <c r="C506" s="94" t="s">
        <v>307</v>
      </c>
      <c r="D506" s="58">
        <v>6000000</v>
      </c>
      <c r="E506" s="58"/>
      <c r="F506" s="58"/>
      <c r="G506" s="58"/>
      <c r="H506" s="58"/>
      <c r="I506" s="58"/>
      <c r="J506" s="58"/>
      <c r="HL506" s="122"/>
      <c r="HM506" s="122"/>
      <c r="HN506" s="122"/>
      <c r="HO506" s="122"/>
      <c r="HP506" s="122"/>
      <c r="HQ506" s="122"/>
      <c r="HR506" s="122"/>
      <c r="HS506" s="122"/>
      <c r="HT506" s="122"/>
      <c r="HU506" s="122"/>
      <c r="HV506" s="122"/>
      <c r="HW506" s="122"/>
      <c r="HX506" s="122"/>
      <c r="HY506" s="122"/>
      <c r="HZ506" s="122"/>
      <c r="IA506" s="122"/>
      <c r="IB506" s="122"/>
    </row>
    <row r="507" spans="1:236" s="124" customFormat="1" hidden="1">
      <c r="A507" s="93"/>
      <c r="B507" s="93" t="s">
        <v>817</v>
      </c>
      <c r="C507" s="94" t="s">
        <v>1540</v>
      </c>
      <c r="D507" s="58">
        <v>1737315</v>
      </c>
      <c r="E507" s="58"/>
      <c r="F507" s="58"/>
      <c r="G507" s="58"/>
      <c r="H507" s="58"/>
      <c r="I507" s="58"/>
      <c r="J507" s="58"/>
      <c r="HL507" s="122"/>
      <c r="HM507" s="122"/>
      <c r="HN507" s="122"/>
      <c r="HO507" s="122"/>
      <c r="HP507" s="122"/>
      <c r="HQ507" s="122"/>
      <c r="HR507" s="122"/>
      <c r="HS507" s="122"/>
      <c r="HT507" s="122"/>
      <c r="HU507" s="122"/>
      <c r="HV507" s="122"/>
      <c r="HW507" s="122"/>
      <c r="HX507" s="122"/>
      <c r="HY507" s="122"/>
      <c r="HZ507" s="122"/>
      <c r="IA507" s="122"/>
      <c r="IB507" s="122"/>
    </row>
    <row r="508" spans="1:236" s="103" customFormat="1" hidden="1">
      <c r="A508" s="95"/>
      <c r="B508" s="110" t="s">
        <v>783</v>
      </c>
      <c r="C508" s="123"/>
      <c r="D508" s="56">
        <f t="shared" ref="D508:I508" si="185">SUM(D509:D512)</f>
        <v>10758034.68</v>
      </c>
      <c r="E508" s="56">
        <f t="shared" si="185"/>
        <v>0</v>
      </c>
      <c r="F508" s="56">
        <f t="shared" si="185"/>
        <v>0</v>
      </c>
      <c r="G508" s="56">
        <f t="shared" si="185"/>
        <v>0</v>
      </c>
      <c r="H508" s="56">
        <f t="shared" si="185"/>
        <v>0</v>
      </c>
      <c r="I508" s="56">
        <f t="shared" si="185"/>
        <v>0</v>
      </c>
      <c r="J508" s="56">
        <f t="shared" ref="J508" si="186">SUM(J509:J512)</f>
        <v>0</v>
      </c>
      <c r="HL508" s="102"/>
      <c r="HM508" s="102"/>
      <c r="HN508" s="102"/>
      <c r="HO508" s="102"/>
      <c r="HP508" s="102"/>
      <c r="HQ508" s="102"/>
      <c r="HR508" s="102"/>
      <c r="HS508" s="102"/>
      <c r="HT508" s="102"/>
      <c r="HU508" s="102"/>
      <c r="HV508" s="102"/>
      <c r="HW508" s="102"/>
      <c r="HX508" s="102"/>
      <c r="HY508" s="102"/>
      <c r="HZ508" s="102"/>
      <c r="IA508" s="102"/>
      <c r="IB508" s="102"/>
    </row>
    <row r="509" spans="1:236" s="124" customFormat="1" hidden="1">
      <c r="A509" s="93"/>
      <c r="B509" s="111" t="s">
        <v>787</v>
      </c>
      <c r="C509" s="123" t="s">
        <v>260</v>
      </c>
      <c r="D509" s="58">
        <v>7224467.46</v>
      </c>
      <c r="E509" s="58"/>
      <c r="F509" s="58"/>
      <c r="G509" s="58"/>
      <c r="H509" s="58"/>
      <c r="I509" s="58"/>
      <c r="J509" s="58"/>
      <c r="HL509" s="122"/>
      <c r="HM509" s="122"/>
      <c r="HN509" s="122"/>
      <c r="HO509" s="122"/>
      <c r="HP509" s="122"/>
      <c r="HQ509" s="122"/>
      <c r="HR509" s="122"/>
      <c r="HS509" s="122"/>
      <c r="HT509" s="122"/>
      <c r="HU509" s="122"/>
      <c r="HV509" s="122"/>
      <c r="HW509" s="122"/>
      <c r="HX509" s="122"/>
      <c r="HY509" s="122"/>
      <c r="HZ509" s="122"/>
      <c r="IA509" s="122"/>
      <c r="IB509" s="122"/>
    </row>
    <row r="510" spans="1:236" s="124" customFormat="1" hidden="1">
      <c r="A510" s="93"/>
      <c r="B510" s="111" t="s">
        <v>795</v>
      </c>
      <c r="C510" s="123" t="s">
        <v>373</v>
      </c>
      <c r="D510" s="58">
        <v>550601.69999999995</v>
      </c>
      <c r="E510" s="58"/>
      <c r="F510" s="58"/>
      <c r="G510" s="58"/>
      <c r="H510" s="58"/>
      <c r="I510" s="58"/>
      <c r="J510" s="58"/>
      <c r="HL510" s="122"/>
      <c r="HM510" s="122"/>
      <c r="HN510" s="122"/>
      <c r="HO510" s="122"/>
      <c r="HP510" s="122"/>
      <c r="HQ510" s="122"/>
      <c r="HR510" s="122"/>
      <c r="HS510" s="122"/>
      <c r="HT510" s="122"/>
      <c r="HU510" s="122"/>
      <c r="HV510" s="122"/>
      <c r="HW510" s="122"/>
      <c r="HX510" s="122"/>
      <c r="HY510" s="122"/>
      <c r="HZ510" s="122"/>
      <c r="IA510" s="122"/>
      <c r="IB510" s="122"/>
    </row>
    <row r="511" spans="1:236" s="124" customFormat="1" hidden="1">
      <c r="A511" s="93"/>
      <c r="B511" s="111" t="s">
        <v>1576</v>
      </c>
      <c r="C511" s="123" t="s">
        <v>265</v>
      </c>
      <c r="D511" s="58">
        <v>1389460</v>
      </c>
      <c r="E511" s="58"/>
      <c r="F511" s="58"/>
      <c r="G511" s="58"/>
      <c r="H511" s="58"/>
      <c r="I511" s="58"/>
      <c r="J511" s="58"/>
      <c r="HL511" s="122"/>
      <c r="HM511" s="122"/>
      <c r="HN511" s="122"/>
      <c r="HO511" s="122"/>
      <c r="HP511" s="122"/>
      <c r="HQ511" s="122"/>
      <c r="HR511" s="122"/>
      <c r="HS511" s="122"/>
      <c r="HT511" s="122"/>
      <c r="HU511" s="122"/>
      <c r="HV511" s="122"/>
      <c r="HW511" s="122"/>
      <c r="HX511" s="122"/>
      <c r="HY511" s="122"/>
      <c r="HZ511" s="122"/>
      <c r="IA511" s="122"/>
      <c r="IB511" s="122"/>
    </row>
    <row r="512" spans="1:236" s="124" customFormat="1" hidden="1">
      <c r="A512" s="93"/>
      <c r="B512" s="111" t="s">
        <v>2237</v>
      </c>
      <c r="C512" s="123" t="s">
        <v>265</v>
      </c>
      <c r="D512" s="58">
        <v>1593505.52</v>
      </c>
      <c r="E512" s="58"/>
      <c r="F512" s="58"/>
      <c r="G512" s="58"/>
      <c r="H512" s="58"/>
      <c r="I512" s="58"/>
      <c r="J512" s="58"/>
      <c r="HL512" s="122"/>
      <c r="HM512" s="122"/>
      <c r="HN512" s="122"/>
      <c r="HO512" s="122"/>
      <c r="HP512" s="122"/>
      <c r="HQ512" s="122"/>
      <c r="HR512" s="122"/>
      <c r="HS512" s="122"/>
      <c r="HT512" s="122"/>
      <c r="HU512" s="122"/>
      <c r="HV512" s="122"/>
      <c r="HW512" s="122"/>
      <c r="HX512" s="122"/>
      <c r="HY512" s="122"/>
      <c r="HZ512" s="122"/>
      <c r="IA512" s="122"/>
      <c r="IB512" s="122"/>
    </row>
    <row r="513" spans="1:236" s="103" customFormat="1" hidden="1">
      <c r="A513" s="95"/>
      <c r="B513" s="110" t="s">
        <v>819</v>
      </c>
      <c r="C513" s="123"/>
      <c r="D513" s="56">
        <f t="shared" ref="D513:I513" si="187">SUM(D514:D518)</f>
        <v>1362030.14</v>
      </c>
      <c r="E513" s="56">
        <f t="shared" si="187"/>
        <v>0</v>
      </c>
      <c r="F513" s="56">
        <f t="shared" si="187"/>
        <v>0</v>
      </c>
      <c r="G513" s="56">
        <f t="shared" si="187"/>
        <v>0</v>
      </c>
      <c r="H513" s="56">
        <f t="shared" si="187"/>
        <v>0</v>
      </c>
      <c r="I513" s="56">
        <f t="shared" si="187"/>
        <v>0</v>
      </c>
      <c r="J513" s="56">
        <f t="shared" ref="J513" si="188">SUM(J514:J518)</f>
        <v>0</v>
      </c>
      <c r="HL513" s="102"/>
      <c r="HM513" s="102"/>
      <c r="HN513" s="102"/>
      <c r="HO513" s="102"/>
      <c r="HP513" s="102"/>
      <c r="HQ513" s="102"/>
      <c r="HR513" s="102"/>
      <c r="HS513" s="102"/>
      <c r="HT513" s="102"/>
      <c r="HU513" s="102"/>
      <c r="HV513" s="102"/>
      <c r="HW513" s="102"/>
      <c r="HX513" s="102"/>
      <c r="HY513" s="102"/>
      <c r="HZ513" s="102"/>
      <c r="IA513" s="102"/>
      <c r="IB513" s="102"/>
    </row>
    <row r="514" spans="1:236" s="124" customFormat="1" ht="15" hidden="1" customHeight="1">
      <c r="A514" s="93"/>
      <c r="B514" s="111" t="s">
        <v>825</v>
      </c>
      <c r="C514" s="123" t="s">
        <v>277</v>
      </c>
      <c r="D514" s="58">
        <v>216666.59</v>
      </c>
      <c r="E514" s="58"/>
      <c r="F514" s="58"/>
      <c r="G514" s="58"/>
      <c r="H514" s="58"/>
      <c r="I514" s="58"/>
      <c r="J514" s="58"/>
      <c r="HL514" s="122"/>
      <c r="HM514" s="122"/>
      <c r="HN514" s="122"/>
      <c r="HO514" s="122"/>
      <c r="HP514" s="122"/>
      <c r="HQ514" s="122"/>
      <c r="HR514" s="122"/>
      <c r="HS514" s="122"/>
      <c r="HT514" s="122"/>
      <c r="HU514" s="122"/>
      <c r="HV514" s="122"/>
      <c r="HW514" s="122"/>
      <c r="HX514" s="122"/>
      <c r="HY514" s="122"/>
      <c r="HZ514" s="122"/>
      <c r="IA514" s="122"/>
      <c r="IB514" s="122"/>
    </row>
    <row r="515" spans="1:236" s="124" customFormat="1" hidden="1">
      <c r="A515" s="93"/>
      <c r="B515" s="93" t="s">
        <v>1577</v>
      </c>
      <c r="C515" s="94" t="s">
        <v>277</v>
      </c>
      <c r="D515" s="58">
        <v>249444</v>
      </c>
      <c r="E515" s="58"/>
      <c r="F515" s="58"/>
      <c r="G515" s="58"/>
      <c r="H515" s="58"/>
      <c r="I515" s="58"/>
      <c r="J515" s="58"/>
      <c r="HL515" s="122"/>
      <c r="HM515" s="122"/>
      <c r="HN515" s="122"/>
      <c r="HO515" s="122"/>
      <c r="HP515" s="122"/>
      <c r="HQ515" s="122"/>
      <c r="HR515" s="122"/>
      <c r="HS515" s="122"/>
      <c r="HT515" s="122"/>
      <c r="HU515" s="122"/>
      <c r="HV515" s="122"/>
      <c r="HW515" s="122"/>
      <c r="HX515" s="122"/>
      <c r="HY515" s="122"/>
      <c r="HZ515" s="122"/>
      <c r="IA515" s="122"/>
      <c r="IB515" s="122"/>
    </row>
    <row r="516" spans="1:236" s="124" customFormat="1" hidden="1">
      <c r="A516" s="93"/>
      <c r="B516" s="111" t="s">
        <v>835</v>
      </c>
      <c r="C516" s="123" t="s">
        <v>277</v>
      </c>
      <c r="D516" s="58">
        <v>714987.1</v>
      </c>
      <c r="E516" s="58"/>
      <c r="F516" s="58"/>
      <c r="G516" s="58"/>
      <c r="H516" s="58"/>
      <c r="I516" s="58"/>
      <c r="J516" s="58"/>
      <c r="HL516" s="122"/>
      <c r="HM516" s="122"/>
      <c r="HN516" s="122"/>
      <c r="HO516" s="122"/>
      <c r="HP516" s="122"/>
      <c r="HQ516" s="122"/>
      <c r="HR516" s="122"/>
      <c r="HS516" s="122"/>
      <c r="HT516" s="122"/>
      <c r="HU516" s="122"/>
      <c r="HV516" s="122"/>
      <c r="HW516" s="122"/>
      <c r="HX516" s="122"/>
      <c r="HY516" s="122"/>
      <c r="HZ516" s="122"/>
      <c r="IA516" s="122"/>
      <c r="IB516" s="122"/>
    </row>
    <row r="517" spans="1:236" s="124" customFormat="1" hidden="1">
      <c r="A517" s="93"/>
      <c r="B517" s="93" t="s">
        <v>837</v>
      </c>
      <c r="C517" s="94" t="s">
        <v>277</v>
      </c>
      <c r="D517" s="58">
        <v>177871.13</v>
      </c>
      <c r="E517" s="58"/>
      <c r="F517" s="58"/>
      <c r="G517" s="58"/>
      <c r="H517" s="58"/>
      <c r="I517" s="58"/>
      <c r="J517" s="58"/>
      <c r="HL517" s="122"/>
      <c r="HM517" s="122"/>
      <c r="HN517" s="122"/>
      <c r="HO517" s="122"/>
      <c r="HP517" s="122"/>
      <c r="HQ517" s="122"/>
      <c r="HR517" s="122"/>
      <c r="HS517" s="122"/>
      <c r="HT517" s="122"/>
      <c r="HU517" s="122"/>
      <c r="HV517" s="122"/>
      <c r="HW517" s="122"/>
      <c r="HX517" s="122"/>
      <c r="HY517" s="122"/>
      <c r="HZ517" s="122"/>
      <c r="IA517" s="122"/>
      <c r="IB517" s="122"/>
    </row>
    <row r="518" spans="1:236" s="124" customFormat="1" hidden="1">
      <c r="A518" s="93"/>
      <c r="B518" s="93" t="s">
        <v>839</v>
      </c>
      <c r="C518" s="94" t="s">
        <v>277</v>
      </c>
      <c r="D518" s="58">
        <v>3061.32</v>
      </c>
      <c r="E518" s="58"/>
      <c r="F518" s="58"/>
      <c r="G518" s="58"/>
      <c r="H518" s="58"/>
      <c r="I518" s="58"/>
      <c r="J518" s="58"/>
      <c r="HL518" s="122"/>
      <c r="HM518" s="122"/>
      <c r="HN518" s="122"/>
      <c r="HO518" s="122"/>
      <c r="HP518" s="122"/>
      <c r="HQ518" s="122"/>
      <c r="HR518" s="122"/>
      <c r="HS518" s="122"/>
      <c r="HT518" s="122"/>
      <c r="HU518" s="122"/>
      <c r="HV518" s="122"/>
      <c r="HW518" s="122"/>
      <c r="HX518" s="122"/>
      <c r="HY518" s="122"/>
      <c r="HZ518" s="122"/>
      <c r="IA518" s="122"/>
      <c r="IB518" s="122"/>
    </row>
    <row r="519" spans="1:236" s="103" customFormat="1" hidden="1">
      <c r="A519" s="95"/>
      <c r="B519" s="110" t="s">
        <v>849</v>
      </c>
      <c r="C519" s="123"/>
      <c r="D519" s="56">
        <f t="shared" ref="D519:J519" si="189">D520</f>
        <v>1547384.15</v>
      </c>
      <c r="E519" s="56">
        <f t="shared" si="189"/>
        <v>0</v>
      </c>
      <c r="F519" s="56">
        <f t="shared" si="189"/>
        <v>0</v>
      </c>
      <c r="G519" s="56">
        <f t="shared" si="189"/>
        <v>0</v>
      </c>
      <c r="H519" s="56">
        <f t="shared" si="189"/>
        <v>0</v>
      </c>
      <c r="I519" s="56">
        <f t="shared" si="189"/>
        <v>0</v>
      </c>
      <c r="J519" s="56">
        <f t="shared" si="189"/>
        <v>0</v>
      </c>
      <c r="HL519" s="102"/>
      <c r="HM519" s="102"/>
      <c r="HN519" s="102"/>
      <c r="HO519" s="102"/>
      <c r="HP519" s="102"/>
      <c r="HQ519" s="102"/>
      <c r="HR519" s="102"/>
      <c r="HS519" s="102"/>
      <c r="HT519" s="102"/>
      <c r="HU519" s="102"/>
      <c r="HV519" s="102"/>
      <c r="HW519" s="102"/>
      <c r="HX519" s="102"/>
      <c r="HY519" s="102"/>
      <c r="HZ519" s="102"/>
      <c r="IA519" s="102"/>
      <c r="IB519" s="102"/>
    </row>
    <row r="520" spans="1:236" s="124" customFormat="1" hidden="1">
      <c r="A520" s="93"/>
      <c r="B520" s="111" t="s">
        <v>857</v>
      </c>
      <c r="C520" s="123" t="s">
        <v>280</v>
      </c>
      <c r="D520" s="58">
        <v>1547384.15</v>
      </c>
      <c r="E520" s="58"/>
      <c r="F520" s="58"/>
      <c r="G520" s="58"/>
      <c r="H520" s="58"/>
      <c r="I520" s="58"/>
      <c r="J520" s="58"/>
      <c r="HL520" s="122"/>
      <c r="HM520" s="122"/>
      <c r="HN520" s="122"/>
      <c r="HO520" s="122"/>
      <c r="HP520" s="122"/>
      <c r="HQ520" s="122"/>
      <c r="HR520" s="122"/>
      <c r="HS520" s="122"/>
      <c r="HT520" s="122"/>
      <c r="HU520" s="122"/>
      <c r="HV520" s="122"/>
      <c r="HW520" s="122"/>
      <c r="HX520" s="122"/>
      <c r="HY520" s="122"/>
      <c r="HZ520" s="122"/>
      <c r="IA520" s="122"/>
      <c r="IB520" s="122"/>
    </row>
    <row r="521" spans="1:236" s="103" customFormat="1" hidden="1">
      <c r="A521" s="95"/>
      <c r="B521" s="110" t="s">
        <v>859</v>
      </c>
      <c r="C521" s="123"/>
      <c r="D521" s="56">
        <f>SUM(D522:D523)</f>
        <v>728665.54</v>
      </c>
      <c r="E521" s="56">
        <f t="shared" ref="E521:J521" si="190">SUM(E522:E522)</f>
        <v>0</v>
      </c>
      <c r="F521" s="56">
        <f t="shared" si="190"/>
        <v>0</v>
      </c>
      <c r="G521" s="56">
        <f t="shared" si="190"/>
        <v>0</v>
      </c>
      <c r="H521" s="56">
        <f t="shared" si="190"/>
        <v>0</v>
      </c>
      <c r="I521" s="56">
        <f t="shared" si="190"/>
        <v>0</v>
      </c>
      <c r="J521" s="56">
        <f t="shared" si="190"/>
        <v>0</v>
      </c>
      <c r="HL521" s="102"/>
      <c r="HM521" s="102"/>
      <c r="HN521" s="102"/>
      <c r="HO521" s="102"/>
      <c r="HP521" s="102"/>
      <c r="HQ521" s="102"/>
      <c r="HR521" s="102"/>
      <c r="HS521" s="102"/>
      <c r="HT521" s="102"/>
      <c r="HU521" s="102"/>
      <c r="HV521" s="102"/>
      <c r="HW521" s="102"/>
      <c r="HX521" s="102"/>
      <c r="HY521" s="102"/>
      <c r="HZ521" s="102"/>
      <c r="IA521" s="102"/>
      <c r="IB521" s="102"/>
    </row>
    <row r="522" spans="1:236" s="124" customFormat="1" ht="12.75" hidden="1" customHeight="1">
      <c r="A522" s="93"/>
      <c r="B522" s="111" t="s">
        <v>1578</v>
      </c>
      <c r="C522" s="123" t="s">
        <v>316</v>
      </c>
      <c r="D522" s="58">
        <v>30000</v>
      </c>
      <c r="E522" s="58"/>
      <c r="F522" s="58"/>
      <c r="G522" s="58"/>
      <c r="H522" s="58"/>
      <c r="I522" s="58"/>
      <c r="J522" s="58"/>
      <c r="HL522" s="122"/>
      <c r="HM522" s="122"/>
      <c r="HN522" s="122"/>
      <c r="HO522" s="122"/>
      <c r="HP522" s="122"/>
      <c r="HQ522" s="122"/>
      <c r="HR522" s="122"/>
      <c r="HS522" s="122"/>
      <c r="HT522" s="122"/>
      <c r="HU522" s="122"/>
      <c r="HV522" s="122"/>
      <c r="HW522" s="122"/>
      <c r="HX522" s="122"/>
      <c r="HY522" s="122"/>
      <c r="HZ522" s="122"/>
      <c r="IA522" s="122"/>
      <c r="IB522" s="122"/>
    </row>
    <row r="523" spans="1:236" s="124" customFormat="1" ht="12.75" hidden="1" customHeight="1">
      <c r="A523" s="93"/>
      <c r="B523" s="111" t="s">
        <v>2238</v>
      </c>
      <c r="C523" s="123" t="s">
        <v>260</v>
      </c>
      <c r="D523" s="58">
        <v>698665.54</v>
      </c>
      <c r="E523" s="58"/>
      <c r="F523" s="58"/>
      <c r="G523" s="58"/>
      <c r="H523" s="58"/>
      <c r="I523" s="58"/>
      <c r="J523" s="58"/>
      <c r="HL523" s="122"/>
      <c r="HM523" s="122"/>
      <c r="HN523" s="122"/>
      <c r="HO523" s="122"/>
      <c r="HP523" s="122"/>
      <c r="HQ523" s="122"/>
      <c r="HR523" s="122"/>
      <c r="HS523" s="122"/>
      <c r="HT523" s="122"/>
      <c r="HU523" s="122"/>
      <c r="HV523" s="122"/>
      <c r="HW523" s="122"/>
      <c r="HX523" s="122"/>
      <c r="HY523" s="122"/>
      <c r="HZ523" s="122"/>
      <c r="IA523" s="122"/>
      <c r="IB523" s="122"/>
    </row>
    <row r="524" spans="1:236" s="103" customFormat="1" ht="22.5" hidden="1">
      <c r="A524" s="95"/>
      <c r="B524" s="110" t="s">
        <v>2254</v>
      </c>
      <c r="C524" s="123"/>
      <c r="D524" s="56">
        <f t="shared" ref="D524:J525" si="191">D525</f>
        <v>1735890.81</v>
      </c>
      <c r="E524" s="56">
        <f t="shared" si="191"/>
        <v>0</v>
      </c>
      <c r="F524" s="56">
        <f t="shared" si="191"/>
        <v>0</v>
      </c>
      <c r="G524" s="56">
        <f t="shared" si="191"/>
        <v>0</v>
      </c>
      <c r="H524" s="56">
        <f t="shared" si="191"/>
        <v>0</v>
      </c>
      <c r="I524" s="56">
        <f t="shared" si="191"/>
        <v>0</v>
      </c>
      <c r="J524" s="56">
        <f t="shared" si="191"/>
        <v>0</v>
      </c>
      <c r="HL524" s="102"/>
      <c r="HM524" s="102"/>
      <c r="HN524" s="102"/>
      <c r="HO524" s="102"/>
      <c r="HP524" s="102"/>
      <c r="HQ524" s="102"/>
      <c r="HR524" s="102"/>
      <c r="HS524" s="102"/>
      <c r="HT524" s="102"/>
      <c r="HU524" s="102"/>
      <c r="HV524" s="102"/>
      <c r="HW524" s="102"/>
      <c r="HX524" s="102"/>
      <c r="HY524" s="102"/>
      <c r="HZ524" s="102"/>
      <c r="IA524" s="102"/>
      <c r="IB524" s="102"/>
    </row>
    <row r="525" spans="1:236" s="103" customFormat="1" ht="22.5" hidden="1">
      <c r="A525" s="95"/>
      <c r="B525" s="110" t="s">
        <v>2254</v>
      </c>
      <c r="C525" s="123"/>
      <c r="D525" s="56">
        <f t="shared" si="191"/>
        <v>1735890.81</v>
      </c>
      <c r="E525" s="56">
        <f t="shared" si="191"/>
        <v>0</v>
      </c>
      <c r="F525" s="56">
        <f t="shared" si="191"/>
        <v>0</v>
      </c>
      <c r="G525" s="56">
        <f t="shared" si="191"/>
        <v>0</v>
      </c>
      <c r="H525" s="56">
        <f t="shared" si="191"/>
        <v>0</v>
      </c>
      <c r="I525" s="56">
        <f t="shared" si="191"/>
        <v>0</v>
      </c>
      <c r="J525" s="56">
        <f t="shared" si="191"/>
        <v>0</v>
      </c>
      <c r="HL525" s="102"/>
      <c r="HM525" s="102"/>
      <c r="HN525" s="102"/>
      <c r="HO525" s="102"/>
      <c r="HP525" s="102"/>
      <c r="HQ525" s="102"/>
      <c r="HR525" s="102"/>
      <c r="HS525" s="102"/>
      <c r="HT525" s="102"/>
      <c r="HU525" s="102"/>
      <c r="HV525" s="102"/>
      <c r="HW525" s="102"/>
      <c r="HX525" s="102"/>
      <c r="HY525" s="102"/>
      <c r="HZ525" s="102"/>
      <c r="IA525" s="102"/>
      <c r="IB525" s="102"/>
    </row>
    <row r="526" spans="1:236" s="124" customFormat="1" ht="22.5" hidden="1">
      <c r="A526" s="95"/>
      <c r="B526" s="110" t="s">
        <v>2255</v>
      </c>
      <c r="C526" s="123"/>
      <c r="D526" s="56">
        <f t="shared" ref="D526:I526" si="192">SUM(D527:D534)</f>
        <v>1735890.81</v>
      </c>
      <c r="E526" s="56">
        <f t="shared" si="192"/>
        <v>0</v>
      </c>
      <c r="F526" s="56">
        <f t="shared" si="192"/>
        <v>0</v>
      </c>
      <c r="G526" s="56">
        <f t="shared" si="192"/>
        <v>0</v>
      </c>
      <c r="H526" s="56">
        <f t="shared" si="192"/>
        <v>0</v>
      </c>
      <c r="I526" s="56">
        <f t="shared" si="192"/>
        <v>0</v>
      </c>
      <c r="J526" s="56">
        <f t="shared" ref="J526" si="193">SUM(J527:J534)</f>
        <v>0</v>
      </c>
      <c r="HL526" s="122"/>
      <c r="HM526" s="122"/>
      <c r="HN526" s="122"/>
      <c r="HO526" s="122"/>
      <c r="HP526" s="122"/>
      <c r="HQ526" s="122"/>
      <c r="HR526" s="122"/>
      <c r="HS526" s="122"/>
      <c r="HT526" s="122"/>
      <c r="HU526" s="122"/>
      <c r="HV526" s="122"/>
      <c r="HW526" s="122"/>
      <c r="HX526" s="122"/>
      <c r="HY526" s="122"/>
      <c r="HZ526" s="122"/>
      <c r="IA526" s="122"/>
      <c r="IB526" s="122"/>
    </row>
    <row r="527" spans="1:236" s="124" customFormat="1" ht="25.5" hidden="1" customHeight="1">
      <c r="A527" s="93"/>
      <c r="B527" s="111" t="s">
        <v>872</v>
      </c>
      <c r="C527" s="123" t="s">
        <v>405</v>
      </c>
      <c r="D527" s="58">
        <v>0</v>
      </c>
      <c r="E527" s="58"/>
      <c r="F527" s="58"/>
      <c r="G527" s="58"/>
      <c r="H527" s="58"/>
      <c r="I527" s="58"/>
      <c r="J527" s="58"/>
      <c r="HL527" s="122"/>
      <c r="HM527" s="122"/>
      <c r="HN527" s="122"/>
      <c r="HO527" s="122"/>
      <c r="HP527" s="122"/>
      <c r="HQ527" s="122"/>
      <c r="HR527" s="122"/>
      <c r="HS527" s="122"/>
      <c r="HT527" s="122"/>
      <c r="HU527" s="122"/>
      <c r="HV527" s="122"/>
      <c r="HW527" s="122"/>
      <c r="HX527" s="122"/>
      <c r="HY527" s="122"/>
      <c r="HZ527" s="122"/>
      <c r="IA527" s="122"/>
      <c r="IB527" s="122"/>
    </row>
    <row r="528" spans="1:236" s="124" customFormat="1" ht="22.5" hidden="1" customHeight="1">
      <c r="A528" s="93"/>
      <c r="B528" s="111" t="s">
        <v>874</v>
      </c>
      <c r="C528" s="123" t="s">
        <v>402</v>
      </c>
      <c r="D528" s="58">
        <v>252000</v>
      </c>
      <c r="E528" s="58"/>
      <c r="F528" s="58"/>
      <c r="G528" s="58"/>
      <c r="H528" s="58"/>
      <c r="I528" s="58"/>
      <c r="J528" s="58"/>
      <c r="HL528" s="122"/>
      <c r="HM528" s="122"/>
      <c r="HN528" s="122"/>
      <c r="HO528" s="122"/>
      <c r="HP528" s="122"/>
      <c r="HQ528" s="122"/>
      <c r="HR528" s="122"/>
      <c r="HS528" s="122"/>
      <c r="HT528" s="122"/>
      <c r="HU528" s="122"/>
      <c r="HV528" s="122"/>
      <c r="HW528" s="122"/>
      <c r="HX528" s="122"/>
      <c r="HY528" s="122"/>
      <c r="HZ528" s="122"/>
      <c r="IA528" s="122"/>
      <c r="IB528" s="122"/>
    </row>
    <row r="529" spans="1:236" s="124" customFormat="1" hidden="1">
      <c r="A529" s="93"/>
      <c r="B529" s="111" t="s">
        <v>876</v>
      </c>
      <c r="C529" s="123" t="s">
        <v>408</v>
      </c>
      <c r="D529" s="58">
        <v>0</v>
      </c>
      <c r="E529" s="58"/>
      <c r="F529" s="58"/>
      <c r="G529" s="58"/>
      <c r="H529" s="58"/>
      <c r="I529" s="58"/>
      <c r="J529" s="58"/>
      <c r="HL529" s="122"/>
      <c r="HM529" s="122"/>
      <c r="HN529" s="122"/>
      <c r="HO529" s="122"/>
      <c r="HP529" s="122"/>
      <c r="HQ529" s="122"/>
      <c r="HR529" s="122"/>
      <c r="HS529" s="122"/>
      <c r="HT529" s="122"/>
      <c r="HU529" s="122"/>
      <c r="HV529" s="122"/>
      <c r="HW529" s="122"/>
      <c r="HX529" s="122"/>
      <c r="HY529" s="122"/>
      <c r="HZ529" s="122"/>
      <c r="IA529" s="122"/>
      <c r="IB529" s="122"/>
    </row>
    <row r="530" spans="1:236" s="124" customFormat="1" hidden="1">
      <c r="A530" s="93"/>
      <c r="B530" s="111" t="s">
        <v>880</v>
      </c>
      <c r="C530" s="123" t="s">
        <v>441</v>
      </c>
      <c r="D530" s="58">
        <v>218021.6</v>
      </c>
      <c r="E530" s="58"/>
      <c r="F530" s="58"/>
      <c r="G530" s="58"/>
      <c r="H530" s="58"/>
      <c r="I530" s="58"/>
      <c r="J530" s="58"/>
      <c r="HL530" s="122"/>
      <c r="HM530" s="122"/>
      <c r="HN530" s="122"/>
      <c r="HO530" s="122"/>
      <c r="HP530" s="122"/>
      <c r="HQ530" s="122"/>
      <c r="HR530" s="122"/>
      <c r="HS530" s="122"/>
      <c r="HT530" s="122"/>
      <c r="HU530" s="122"/>
      <c r="HV530" s="122"/>
      <c r="HW530" s="122"/>
      <c r="HX530" s="122"/>
      <c r="HY530" s="122"/>
      <c r="HZ530" s="122"/>
      <c r="IA530" s="122"/>
      <c r="IB530" s="122"/>
    </row>
    <row r="531" spans="1:236" s="124" customFormat="1" hidden="1">
      <c r="A531" s="93"/>
      <c r="B531" s="111" t="s">
        <v>882</v>
      </c>
      <c r="C531" s="123" t="s">
        <v>459</v>
      </c>
      <c r="D531" s="58">
        <v>39996.879999999997</v>
      </c>
      <c r="E531" s="58"/>
      <c r="F531" s="58"/>
      <c r="G531" s="58"/>
      <c r="H531" s="58"/>
      <c r="I531" s="58"/>
      <c r="J531" s="58"/>
      <c r="HL531" s="122"/>
      <c r="HM531" s="122"/>
      <c r="HN531" s="122"/>
      <c r="HO531" s="122"/>
      <c r="HP531" s="122"/>
      <c r="HQ531" s="122"/>
      <c r="HR531" s="122"/>
      <c r="HS531" s="122"/>
      <c r="HT531" s="122"/>
      <c r="HU531" s="122"/>
      <c r="HV531" s="122"/>
      <c r="HW531" s="122"/>
      <c r="HX531" s="122"/>
      <c r="HY531" s="122"/>
      <c r="HZ531" s="122"/>
      <c r="IA531" s="122"/>
      <c r="IB531" s="122"/>
    </row>
    <row r="532" spans="1:236" s="122" customFormat="1" hidden="1">
      <c r="A532" s="93"/>
      <c r="B532" s="111" t="s">
        <v>2258</v>
      </c>
      <c r="C532" s="123" t="s">
        <v>1987</v>
      </c>
      <c r="D532" s="58">
        <v>926406.1</v>
      </c>
      <c r="E532" s="58"/>
      <c r="F532" s="58"/>
      <c r="G532" s="58"/>
      <c r="H532" s="58"/>
      <c r="I532" s="58"/>
      <c r="J532" s="58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4"/>
      <c r="AJ532" s="124"/>
      <c r="AK532" s="124"/>
      <c r="AL532" s="124"/>
      <c r="AM532" s="124"/>
      <c r="AN532" s="124"/>
      <c r="AO532" s="124"/>
      <c r="AP532" s="124"/>
      <c r="AQ532" s="124"/>
      <c r="AR532" s="124"/>
      <c r="AS532" s="124"/>
      <c r="AT532" s="124"/>
      <c r="AU532" s="124"/>
      <c r="AV532" s="124"/>
      <c r="AW532" s="124"/>
      <c r="AX532" s="124"/>
      <c r="AY532" s="124"/>
      <c r="AZ532" s="124"/>
      <c r="BA532" s="124"/>
      <c r="BB532" s="124"/>
      <c r="BC532" s="124"/>
      <c r="BD532" s="124"/>
      <c r="BE532" s="124"/>
      <c r="BF532" s="124"/>
      <c r="BG532" s="124"/>
      <c r="BH532" s="124"/>
      <c r="BI532" s="124"/>
      <c r="BJ532" s="124"/>
      <c r="BK532" s="124"/>
      <c r="BL532" s="124"/>
      <c r="BM532" s="124"/>
      <c r="BN532" s="124"/>
      <c r="BO532" s="124"/>
      <c r="BP532" s="124"/>
      <c r="BQ532" s="124"/>
      <c r="BR532" s="124"/>
      <c r="BS532" s="124"/>
      <c r="BT532" s="124"/>
      <c r="BU532" s="124"/>
      <c r="BV532" s="124"/>
      <c r="BW532" s="124"/>
      <c r="BX532" s="124"/>
      <c r="BY532" s="124"/>
      <c r="BZ532" s="124"/>
      <c r="CA532" s="124"/>
      <c r="CB532" s="124"/>
      <c r="CC532" s="124"/>
      <c r="CD532" s="124"/>
      <c r="CE532" s="124"/>
      <c r="CF532" s="124"/>
      <c r="CG532" s="124"/>
      <c r="CH532" s="124"/>
      <c r="CI532" s="124"/>
      <c r="CJ532" s="124"/>
      <c r="CK532" s="124"/>
      <c r="CL532" s="124"/>
      <c r="CM532" s="124"/>
      <c r="CN532" s="124"/>
      <c r="CO532" s="124"/>
      <c r="CP532" s="124"/>
      <c r="CQ532" s="124"/>
      <c r="CR532" s="124"/>
      <c r="CS532" s="124"/>
      <c r="CT532" s="124"/>
      <c r="CU532" s="124"/>
      <c r="CV532" s="124"/>
      <c r="CW532" s="124"/>
      <c r="CX532" s="124"/>
      <c r="CY532" s="124"/>
      <c r="CZ532" s="124"/>
      <c r="DA532" s="124"/>
      <c r="DB532" s="124"/>
      <c r="DC532" s="124"/>
      <c r="DD532" s="124"/>
      <c r="DE532" s="124"/>
      <c r="DF532" s="124"/>
      <c r="DG532" s="124"/>
      <c r="DH532" s="124"/>
      <c r="DI532" s="124"/>
      <c r="DJ532" s="124"/>
      <c r="DK532" s="124"/>
      <c r="DL532" s="124"/>
      <c r="DM532" s="124"/>
      <c r="DN532" s="124"/>
      <c r="DO532" s="124"/>
      <c r="DP532" s="124"/>
      <c r="DQ532" s="124"/>
      <c r="DR532" s="124"/>
      <c r="DS532" s="124"/>
      <c r="DT532" s="124"/>
      <c r="DU532" s="124"/>
      <c r="DV532" s="124"/>
      <c r="DW532" s="124"/>
      <c r="DX532" s="124"/>
      <c r="DY532" s="124"/>
      <c r="DZ532" s="124"/>
      <c r="EA532" s="124"/>
      <c r="EB532" s="124"/>
      <c r="EC532" s="124"/>
      <c r="ED532" s="124"/>
      <c r="EE532" s="124"/>
      <c r="EF532" s="124"/>
      <c r="EG532" s="124"/>
      <c r="EH532" s="124"/>
      <c r="EI532" s="124"/>
      <c r="EJ532" s="124"/>
      <c r="EK532" s="124"/>
      <c r="EL532" s="124"/>
      <c r="EM532" s="124"/>
      <c r="EN532" s="124"/>
      <c r="EO532" s="124"/>
      <c r="EP532" s="124"/>
      <c r="EQ532" s="124"/>
      <c r="ER532" s="124"/>
      <c r="ES532" s="124"/>
      <c r="ET532" s="124"/>
      <c r="EU532" s="124"/>
      <c r="EV532" s="124"/>
      <c r="EW532" s="124"/>
      <c r="EX532" s="124"/>
      <c r="EY532" s="124"/>
      <c r="EZ532" s="124"/>
      <c r="FA532" s="124"/>
      <c r="FB532" s="124"/>
      <c r="FC532" s="124"/>
      <c r="FD532" s="124"/>
      <c r="FE532" s="124"/>
      <c r="FF532" s="124"/>
      <c r="FG532" s="124"/>
      <c r="FH532" s="124"/>
      <c r="FI532" s="124"/>
      <c r="FJ532" s="124"/>
      <c r="FK532" s="124"/>
      <c r="FL532" s="124"/>
      <c r="FM532" s="124"/>
      <c r="FN532" s="124"/>
      <c r="FO532" s="124"/>
      <c r="FP532" s="124"/>
      <c r="FQ532" s="124"/>
      <c r="FR532" s="124"/>
      <c r="FS532" s="124"/>
      <c r="FT532" s="124"/>
      <c r="FU532" s="124"/>
      <c r="FV532" s="124"/>
      <c r="FW532" s="124"/>
      <c r="FX532" s="124"/>
      <c r="FY532" s="124"/>
      <c r="FZ532" s="124"/>
      <c r="GA532" s="124"/>
      <c r="GB532" s="124"/>
      <c r="GC532" s="124"/>
      <c r="GD532" s="124"/>
      <c r="GE532" s="124"/>
      <c r="GF532" s="124"/>
      <c r="GG532" s="124"/>
      <c r="GH532" s="124"/>
      <c r="GI532" s="124"/>
      <c r="GJ532" s="124"/>
      <c r="GK532" s="124"/>
      <c r="GL532" s="124"/>
      <c r="GM532" s="124"/>
      <c r="GN532" s="124"/>
      <c r="GO532" s="124"/>
      <c r="GP532" s="124"/>
      <c r="GQ532" s="124"/>
      <c r="GR532" s="124"/>
      <c r="GS532" s="124"/>
      <c r="GT532" s="124"/>
      <c r="GU532" s="124"/>
      <c r="GV532" s="124"/>
      <c r="GW532" s="124"/>
      <c r="GX532" s="124"/>
      <c r="GY532" s="124"/>
      <c r="GZ532" s="124"/>
      <c r="HA532" s="124"/>
      <c r="HB532" s="124"/>
      <c r="HC532" s="124"/>
      <c r="HD532" s="124"/>
      <c r="HE532" s="124"/>
      <c r="HF532" s="124"/>
      <c r="HG532" s="124"/>
      <c r="HH532" s="124"/>
      <c r="HI532" s="124"/>
      <c r="HJ532" s="124"/>
      <c r="HK532" s="124"/>
    </row>
    <row r="533" spans="1:236" s="122" customFormat="1" hidden="1">
      <c r="A533" s="93"/>
      <c r="B533" s="111" t="s">
        <v>2259</v>
      </c>
      <c r="C533" s="123" t="s">
        <v>402</v>
      </c>
      <c r="D533" s="58">
        <v>279466.23</v>
      </c>
      <c r="E533" s="58"/>
      <c r="F533" s="58"/>
      <c r="G533" s="58"/>
      <c r="H533" s="58"/>
      <c r="I533" s="58"/>
      <c r="J533" s="58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  <c r="CI533" s="124"/>
      <c r="CJ533" s="124"/>
      <c r="CK533" s="124"/>
      <c r="CL533" s="124"/>
      <c r="CM533" s="124"/>
      <c r="CN533" s="124"/>
      <c r="CO533" s="124"/>
      <c r="CP533" s="124"/>
      <c r="CQ533" s="124"/>
      <c r="CR533" s="124"/>
      <c r="CS533" s="124"/>
      <c r="CT533" s="124"/>
      <c r="CU533" s="124"/>
      <c r="CV533" s="124"/>
      <c r="CW533" s="124"/>
      <c r="CX533" s="124"/>
      <c r="CY533" s="124"/>
      <c r="CZ533" s="124"/>
      <c r="DA533" s="124"/>
      <c r="DB533" s="124"/>
      <c r="DC533" s="124"/>
      <c r="DD533" s="124"/>
      <c r="DE533" s="124"/>
      <c r="DF533" s="124"/>
      <c r="DG533" s="124"/>
      <c r="DH533" s="124"/>
      <c r="DI533" s="124"/>
      <c r="DJ533" s="124"/>
      <c r="DK533" s="124"/>
      <c r="DL533" s="124"/>
      <c r="DM533" s="124"/>
      <c r="DN533" s="124"/>
      <c r="DO533" s="124"/>
      <c r="DP533" s="124"/>
      <c r="DQ533" s="124"/>
      <c r="DR533" s="124"/>
      <c r="DS533" s="124"/>
      <c r="DT533" s="124"/>
      <c r="DU533" s="124"/>
      <c r="DV533" s="124"/>
      <c r="DW533" s="124"/>
      <c r="DX533" s="124"/>
      <c r="DY533" s="124"/>
      <c r="DZ533" s="124"/>
      <c r="EA533" s="124"/>
      <c r="EB533" s="124"/>
      <c r="EC533" s="124"/>
      <c r="ED533" s="124"/>
      <c r="EE533" s="124"/>
      <c r="EF533" s="124"/>
      <c r="EG533" s="124"/>
      <c r="EH533" s="124"/>
      <c r="EI533" s="124"/>
      <c r="EJ533" s="124"/>
      <c r="EK533" s="124"/>
      <c r="EL533" s="124"/>
      <c r="EM533" s="124"/>
      <c r="EN533" s="124"/>
      <c r="EO533" s="124"/>
      <c r="EP533" s="124"/>
      <c r="EQ533" s="124"/>
      <c r="ER533" s="124"/>
      <c r="ES533" s="124"/>
      <c r="ET533" s="124"/>
      <c r="EU533" s="124"/>
      <c r="EV533" s="124"/>
      <c r="EW533" s="124"/>
      <c r="EX533" s="124"/>
      <c r="EY533" s="124"/>
      <c r="EZ533" s="124"/>
      <c r="FA533" s="124"/>
      <c r="FB533" s="124"/>
      <c r="FC533" s="124"/>
      <c r="FD533" s="124"/>
      <c r="FE533" s="124"/>
      <c r="FF533" s="124"/>
      <c r="FG533" s="124"/>
      <c r="FH533" s="124"/>
      <c r="FI533" s="124"/>
      <c r="FJ533" s="124"/>
      <c r="FK533" s="124"/>
      <c r="FL533" s="124"/>
      <c r="FM533" s="124"/>
      <c r="FN533" s="124"/>
      <c r="FO533" s="124"/>
      <c r="FP533" s="124"/>
      <c r="FQ533" s="124"/>
      <c r="FR533" s="124"/>
      <c r="FS533" s="124"/>
      <c r="FT533" s="124"/>
      <c r="FU533" s="124"/>
      <c r="FV533" s="124"/>
      <c r="FW533" s="124"/>
      <c r="FX533" s="124"/>
      <c r="FY533" s="124"/>
      <c r="FZ533" s="124"/>
      <c r="GA533" s="124"/>
      <c r="GB533" s="124"/>
      <c r="GC533" s="124"/>
      <c r="GD533" s="124"/>
      <c r="GE533" s="124"/>
      <c r="GF533" s="124"/>
      <c r="GG533" s="124"/>
      <c r="GH533" s="124"/>
      <c r="GI533" s="124"/>
      <c r="GJ533" s="124"/>
      <c r="GK533" s="124"/>
      <c r="GL533" s="124"/>
      <c r="GM533" s="124"/>
      <c r="GN533" s="124"/>
      <c r="GO533" s="124"/>
      <c r="GP533" s="124"/>
      <c r="GQ533" s="124"/>
      <c r="GR533" s="124"/>
      <c r="GS533" s="124"/>
      <c r="GT533" s="124"/>
      <c r="GU533" s="124"/>
      <c r="GV533" s="124"/>
      <c r="GW533" s="124"/>
      <c r="GX533" s="124"/>
      <c r="GY533" s="124"/>
      <c r="GZ533" s="124"/>
      <c r="HA533" s="124"/>
      <c r="HB533" s="124"/>
      <c r="HC533" s="124"/>
      <c r="HD533" s="124"/>
      <c r="HE533" s="124"/>
      <c r="HF533" s="124"/>
      <c r="HG533" s="124"/>
      <c r="HH533" s="124"/>
      <c r="HI533" s="124"/>
      <c r="HJ533" s="124"/>
      <c r="HK533" s="124"/>
    </row>
    <row r="534" spans="1:236" s="122" customFormat="1" hidden="1">
      <c r="A534" s="93"/>
      <c r="B534" s="111" t="s">
        <v>2260</v>
      </c>
      <c r="C534" s="123" t="s">
        <v>462</v>
      </c>
      <c r="D534" s="58">
        <v>20000</v>
      </c>
      <c r="E534" s="58"/>
      <c r="F534" s="58"/>
      <c r="G534" s="58"/>
      <c r="H534" s="58"/>
      <c r="I534" s="58"/>
      <c r="J534" s="58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  <c r="AD534" s="124"/>
      <c r="AE534" s="124"/>
      <c r="AF534" s="124"/>
      <c r="AG534" s="124"/>
      <c r="AH534" s="124"/>
      <c r="AI534" s="124"/>
      <c r="AJ534" s="124"/>
      <c r="AK534" s="124"/>
      <c r="AL534" s="124"/>
      <c r="AM534" s="124"/>
      <c r="AN534" s="124"/>
      <c r="AO534" s="124"/>
      <c r="AP534" s="124"/>
      <c r="AQ534" s="124"/>
      <c r="AR534" s="124"/>
      <c r="AS534" s="124"/>
      <c r="AT534" s="124"/>
      <c r="AU534" s="124"/>
      <c r="AV534" s="124"/>
      <c r="AW534" s="124"/>
      <c r="AX534" s="124"/>
      <c r="AY534" s="124"/>
      <c r="AZ534" s="124"/>
      <c r="BA534" s="124"/>
      <c r="BB534" s="124"/>
      <c r="BC534" s="124"/>
      <c r="BD534" s="124"/>
      <c r="BE534" s="124"/>
      <c r="BF534" s="124"/>
      <c r="BG534" s="124"/>
      <c r="BH534" s="124"/>
      <c r="BI534" s="124"/>
      <c r="BJ534" s="124"/>
      <c r="BK534" s="124"/>
      <c r="BL534" s="124"/>
      <c r="BM534" s="124"/>
      <c r="BN534" s="124"/>
      <c r="BO534" s="124"/>
      <c r="BP534" s="124"/>
      <c r="BQ534" s="124"/>
      <c r="BR534" s="124"/>
      <c r="BS534" s="124"/>
      <c r="BT534" s="124"/>
      <c r="BU534" s="124"/>
      <c r="BV534" s="124"/>
      <c r="BW534" s="124"/>
      <c r="BX534" s="124"/>
      <c r="BY534" s="124"/>
      <c r="BZ534" s="124"/>
      <c r="CA534" s="124"/>
      <c r="CB534" s="124"/>
      <c r="CC534" s="124"/>
      <c r="CD534" s="124"/>
      <c r="CE534" s="124"/>
      <c r="CF534" s="124"/>
      <c r="CG534" s="124"/>
      <c r="CH534" s="124"/>
      <c r="CI534" s="124"/>
      <c r="CJ534" s="124"/>
      <c r="CK534" s="124"/>
      <c r="CL534" s="124"/>
      <c r="CM534" s="124"/>
      <c r="CN534" s="124"/>
      <c r="CO534" s="124"/>
      <c r="CP534" s="124"/>
      <c r="CQ534" s="124"/>
      <c r="CR534" s="124"/>
      <c r="CS534" s="124"/>
      <c r="CT534" s="124"/>
      <c r="CU534" s="124"/>
      <c r="CV534" s="124"/>
      <c r="CW534" s="124"/>
      <c r="CX534" s="124"/>
      <c r="CY534" s="124"/>
      <c r="CZ534" s="124"/>
      <c r="DA534" s="124"/>
      <c r="DB534" s="124"/>
      <c r="DC534" s="124"/>
      <c r="DD534" s="124"/>
      <c r="DE534" s="124"/>
      <c r="DF534" s="124"/>
      <c r="DG534" s="124"/>
      <c r="DH534" s="124"/>
      <c r="DI534" s="124"/>
      <c r="DJ534" s="124"/>
      <c r="DK534" s="124"/>
      <c r="DL534" s="124"/>
      <c r="DM534" s="124"/>
      <c r="DN534" s="124"/>
      <c r="DO534" s="124"/>
      <c r="DP534" s="124"/>
      <c r="DQ534" s="124"/>
      <c r="DR534" s="124"/>
      <c r="DS534" s="124"/>
      <c r="DT534" s="124"/>
      <c r="DU534" s="124"/>
      <c r="DV534" s="124"/>
      <c r="DW534" s="124"/>
      <c r="DX534" s="124"/>
      <c r="DY534" s="124"/>
      <c r="DZ534" s="124"/>
      <c r="EA534" s="124"/>
      <c r="EB534" s="124"/>
      <c r="EC534" s="124"/>
      <c r="ED534" s="124"/>
      <c r="EE534" s="124"/>
      <c r="EF534" s="124"/>
      <c r="EG534" s="124"/>
      <c r="EH534" s="124"/>
      <c r="EI534" s="124"/>
      <c r="EJ534" s="124"/>
      <c r="EK534" s="124"/>
      <c r="EL534" s="124"/>
      <c r="EM534" s="124"/>
      <c r="EN534" s="124"/>
      <c r="EO534" s="124"/>
      <c r="EP534" s="124"/>
      <c r="EQ534" s="124"/>
      <c r="ER534" s="124"/>
      <c r="ES534" s="124"/>
      <c r="ET534" s="124"/>
      <c r="EU534" s="124"/>
      <c r="EV534" s="124"/>
      <c r="EW534" s="124"/>
      <c r="EX534" s="124"/>
      <c r="EY534" s="124"/>
      <c r="EZ534" s="124"/>
      <c r="FA534" s="124"/>
      <c r="FB534" s="124"/>
      <c r="FC534" s="124"/>
      <c r="FD534" s="124"/>
      <c r="FE534" s="124"/>
      <c r="FF534" s="124"/>
      <c r="FG534" s="124"/>
      <c r="FH534" s="124"/>
      <c r="FI534" s="124"/>
      <c r="FJ534" s="124"/>
      <c r="FK534" s="124"/>
      <c r="FL534" s="124"/>
      <c r="FM534" s="124"/>
      <c r="FN534" s="124"/>
      <c r="FO534" s="124"/>
      <c r="FP534" s="124"/>
      <c r="FQ534" s="124"/>
      <c r="FR534" s="124"/>
      <c r="FS534" s="124"/>
      <c r="FT534" s="124"/>
      <c r="FU534" s="124"/>
      <c r="FV534" s="124"/>
      <c r="FW534" s="124"/>
      <c r="FX534" s="124"/>
      <c r="FY534" s="124"/>
      <c r="FZ534" s="124"/>
      <c r="GA534" s="124"/>
      <c r="GB534" s="124"/>
      <c r="GC534" s="124"/>
      <c r="GD534" s="124"/>
      <c r="GE534" s="124"/>
      <c r="GF534" s="124"/>
      <c r="GG534" s="124"/>
      <c r="GH534" s="124"/>
      <c r="GI534" s="124"/>
      <c r="GJ534" s="124"/>
      <c r="GK534" s="124"/>
      <c r="GL534" s="124"/>
      <c r="GM534" s="124"/>
      <c r="GN534" s="124"/>
      <c r="GO534" s="124"/>
      <c r="GP534" s="124"/>
      <c r="GQ534" s="124"/>
      <c r="GR534" s="124"/>
      <c r="GS534" s="124"/>
      <c r="GT534" s="124"/>
      <c r="GU534" s="124"/>
      <c r="GV534" s="124"/>
      <c r="GW534" s="124"/>
      <c r="GX534" s="124"/>
      <c r="GY534" s="124"/>
      <c r="GZ534" s="124"/>
      <c r="HA534" s="124"/>
      <c r="HB534" s="124"/>
      <c r="HC534" s="124"/>
      <c r="HD534" s="124"/>
      <c r="HE534" s="124"/>
      <c r="HF534" s="124"/>
      <c r="HG534" s="124"/>
      <c r="HH534" s="124"/>
      <c r="HI534" s="124"/>
      <c r="HJ534" s="124"/>
      <c r="HK534" s="124"/>
    </row>
    <row r="535" spans="1:236" s="103" customFormat="1" ht="21.75" customHeight="1">
      <c r="A535" s="95" t="s">
        <v>2261</v>
      </c>
      <c r="B535" s="110" t="s">
        <v>2262</v>
      </c>
      <c r="C535" s="123"/>
      <c r="D535" s="56">
        <f t="shared" ref="D535:I535" si="194">D536+D538+D540+D542+D544</f>
        <v>11645105.909999998</v>
      </c>
      <c r="E535" s="56">
        <f t="shared" si="194"/>
        <v>10186772.57</v>
      </c>
      <c r="F535" s="56">
        <f t="shared" si="194"/>
        <v>9993882.4299999997</v>
      </c>
      <c r="G535" s="56">
        <f t="shared" si="194"/>
        <v>10933300</v>
      </c>
      <c r="H535" s="56">
        <f>H536+H538+H540+H542+H544</f>
        <v>11347300</v>
      </c>
      <c r="I535" s="56">
        <f t="shared" si="194"/>
        <v>11714800</v>
      </c>
      <c r="J535" s="56">
        <f t="shared" ref="J535" si="195">J536+J538+J540+J542+J544</f>
        <v>12095850</v>
      </c>
      <c r="HL535" s="102"/>
      <c r="HM535" s="102"/>
      <c r="HN535" s="102"/>
      <c r="HO535" s="102"/>
      <c r="HP535" s="102"/>
      <c r="HQ535" s="102"/>
      <c r="HR535" s="102"/>
      <c r="HS535" s="102"/>
      <c r="HT535" s="102"/>
      <c r="HU535" s="102"/>
      <c r="HV535" s="102"/>
      <c r="HW535" s="102"/>
      <c r="HX535" s="102"/>
      <c r="HY535" s="102"/>
      <c r="HZ535" s="102"/>
      <c r="IA535" s="102"/>
      <c r="IB535" s="102"/>
    </row>
    <row r="536" spans="1:236" s="103" customFormat="1" ht="16.5" customHeight="1">
      <c r="A536" s="95" t="s">
        <v>2263</v>
      </c>
      <c r="B536" s="110" t="s">
        <v>2264</v>
      </c>
      <c r="C536" s="123"/>
      <c r="D536" s="56">
        <f t="shared" ref="D536:J536" si="196">D537</f>
        <v>7628846.2000000002</v>
      </c>
      <c r="E536" s="56">
        <f t="shared" si="196"/>
        <v>7827302.2999999998</v>
      </c>
      <c r="F536" s="56">
        <f t="shared" si="196"/>
        <v>7447402.2999999998</v>
      </c>
      <c r="G536" s="56">
        <f t="shared" si="196"/>
        <v>8180000</v>
      </c>
      <c r="H536" s="56">
        <f t="shared" si="196"/>
        <v>8490000</v>
      </c>
      <c r="I536" s="56">
        <f t="shared" si="196"/>
        <v>8765000</v>
      </c>
      <c r="J536" s="56">
        <f t="shared" si="196"/>
        <v>9050000</v>
      </c>
      <c r="HL536" s="102"/>
      <c r="HM536" s="102"/>
      <c r="HN536" s="102"/>
      <c r="HO536" s="102"/>
      <c r="HP536" s="102"/>
      <c r="HQ536" s="102"/>
      <c r="HR536" s="102"/>
      <c r="HS536" s="102"/>
      <c r="HT536" s="102"/>
      <c r="HU536" s="102"/>
      <c r="HV536" s="102"/>
      <c r="HW536" s="102"/>
      <c r="HX536" s="102"/>
      <c r="HY536" s="102"/>
      <c r="HZ536" s="102"/>
      <c r="IA536" s="102"/>
      <c r="IB536" s="102"/>
    </row>
    <row r="537" spans="1:236" s="124" customFormat="1">
      <c r="A537" s="93" t="s">
        <v>2265</v>
      </c>
      <c r="B537" s="111" t="s">
        <v>2266</v>
      </c>
      <c r="C537" s="123" t="s">
        <v>485</v>
      </c>
      <c r="D537" s="58">
        <v>7628846.2000000002</v>
      </c>
      <c r="E537" s="58">
        <v>7827302.2999999998</v>
      </c>
      <c r="F537" s="58">
        <v>7447402.2999999998</v>
      </c>
      <c r="G537" s="58">
        <v>8180000</v>
      </c>
      <c r="H537" s="58">
        <v>8490000</v>
      </c>
      <c r="I537" s="58">
        <v>8765000</v>
      </c>
      <c r="J537" s="58">
        <v>9050000</v>
      </c>
      <c r="HL537" s="122"/>
      <c r="HM537" s="122"/>
      <c r="HN537" s="122"/>
      <c r="HO537" s="122"/>
      <c r="HP537" s="122"/>
      <c r="HQ537" s="122"/>
      <c r="HR537" s="122"/>
      <c r="HS537" s="122"/>
      <c r="HT537" s="122"/>
      <c r="HU537" s="122"/>
      <c r="HV537" s="122"/>
      <c r="HW537" s="122"/>
      <c r="HX537" s="122"/>
      <c r="HY537" s="122"/>
      <c r="HZ537" s="122"/>
      <c r="IA537" s="122"/>
      <c r="IB537" s="122"/>
    </row>
    <row r="538" spans="1:236" s="103" customFormat="1" ht="20.25" customHeight="1">
      <c r="A538" s="95" t="s">
        <v>2267</v>
      </c>
      <c r="B538" s="110" t="s">
        <v>2268</v>
      </c>
      <c r="C538" s="123"/>
      <c r="D538" s="56">
        <f t="shared" ref="D538:J538" si="197">D539</f>
        <v>3140</v>
      </c>
      <c r="E538" s="56">
        <f t="shared" si="197"/>
        <v>3720</v>
      </c>
      <c r="F538" s="56">
        <f t="shared" si="197"/>
        <v>0</v>
      </c>
      <c r="G538" s="56">
        <f t="shared" si="197"/>
        <v>3300</v>
      </c>
      <c r="H538" s="56">
        <f t="shared" si="197"/>
        <v>3300</v>
      </c>
      <c r="I538" s="56">
        <f t="shared" si="197"/>
        <v>3300</v>
      </c>
      <c r="J538" s="56">
        <f t="shared" si="197"/>
        <v>3300</v>
      </c>
      <c r="HL538" s="102"/>
      <c r="HM538" s="102"/>
      <c r="HN538" s="102"/>
      <c r="HO538" s="102"/>
      <c r="HP538" s="102"/>
      <c r="HQ538" s="102"/>
      <c r="HR538" s="102"/>
      <c r="HS538" s="102"/>
      <c r="HT538" s="102"/>
      <c r="HU538" s="102"/>
      <c r="HV538" s="102"/>
      <c r="HW538" s="102"/>
      <c r="HX538" s="102"/>
      <c r="HY538" s="102"/>
      <c r="HZ538" s="102"/>
      <c r="IA538" s="102"/>
      <c r="IB538" s="102"/>
    </row>
    <row r="539" spans="1:236" s="124" customFormat="1" ht="20.25" customHeight="1">
      <c r="A539" s="93" t="s">
        <v>2269</v>
      </c>
      <c r="B539" s="111" t="s">
        <v>2270</v>
      </c>
      <c r="C539" s="123" t="s">
        <v>500</v>
      </c>
      <c r="D539" s="58">
        <v>3140</v>
      </c>
      <c r="E539" s="58">
        <v>3720</v>
      </c>
      <c r="F539" s="58">
        <v>0</v>
      </c>
      <c r="G539" s="58">
        <v>3300</v>
      </c>
      <c r="H539" s="58">
        <v>3300</v>
      </c>
      <c r="I539" s="58">
        <v>3300</v>
      </c>
      <c r="J539" s="58">
        <v>3300</v>
      </c>
      <c r="HL539" s="122"/>
      <c r="HM539" s="122"/>
      <c r="HN539" s="122"/>
      <c r="HO539" s="122"/>
      <c r="HP539" s="122"/>
      <c r="HQ539" s="122"/>
      <c r="HR539" s="122"/>
      <c r="HS539" s="122"/>
      <c r="HT539" s="122"/>
      <c r="HU539" s="122"/>
      <c r="HV539" s="122"/>
      <c r="HW539" s="122"/>
      <c r="HX539" s="122"/>
      <c r="HY539" s="122"/>
      <c r="HZ539" s="122"/>
      <c r="IA539" s="122"/>
      <c r="IB539" s="122"/>
    </row>
    <row r="540" spans="1:236" s="103" customFormat="1" ht="23.25" customHeight="1">
      <c r="A540" s="95" t="s">
        <v>2271</v>
      </c>
      <c r="B540" s="110" t="s">
        <v>2272</v>
      </c>
      <c r="C540" s="123"/>
      <c r="D540" s="56">
        <f t="shared" ref="D540:J540" si="198">D541</f>
        <v>2475774</v>
      </c>
      <c r="E540" s="56">
        <f t="shared" si="198"/>
        <v>2189318</v>
      </c>
      <c r="F540" s="56">
        <f t="shared" si="198"/>
        <v>2418908.7999999998</v>
      </c>
      <c r="G540" s="56">
        <f t="shared" si="198"/>
        <v>2617000</v>
      </c>
      <c r="H540" s="56">
        <f t="shared" si="198"/>
        <v>2716000</v>
      </c>
      <c r="I540" s="56">
        <f t="shared" si="198"/>
        <v>2804000</v>
      </c>
      <c r="J540" s="56">
        <f t="shared" si="198"/>
        <v>2895400</v>
      </c>
      <c r="HL540" s="102"/>
      <c r="HM540" s="102"/>
      <c r="HN540" s="102"/>
      <c r="HO540" s="102"/>
      <c r="HP540" s="102"/>
      <c r="HQ540" s="102"/>
      <c r="HR540" s="102"/>
      <c r="HS540" s="102"/>
      <c r="HT540" s="102"/>
      <c r="HU540" s="102"/>
      <c r="HV540" s="102"/>
      <c r="HW540" s="102"/>
      <c r="HX540" s="102"/>
      <c r="HY540" s="102"/>
      <c r="HZ540" s="102"/>
      <c r="IA540" s="102"/>
      <c r="IB540" s="102"/>
    </row>
    <row r="541" spans="1:236" s="124" customFormat="1" ht="22.5" customHeight="1">
      <c r="A541" s="93" t="s">
        <v>2273</v>
      </c>
      <c r="B541" s="111" t="s">
        <v>2274</v>
      </c>
      <c r="C541" s="123" t="s">
        <v>488</v>
      </c>
      <c r="D541" s="58">
        <v>2475774</v>
      </c>
      <c r="E541" s="58">
        <v>2189318</v>
      </c>
      <c r="F541" s="58">
        <v>2418908.7999999998</v>
      </c>
      <c r="G541" s="58">
        <v>2617000</v>
      </c>
      <c r="H541" s="58">
        <v>2716000</v>
      </c>
      <c r="I541" s="58">
        <v>2804000</v>
      </c>
      <c r="J541" s="58">
        <v>2895400</v>
      </c>
      <c r="HL541" s="122"/>
      <c r="HM541" s="122"/>
      <c r="HN541" s="122"/>
      <c r="HO541" s="122"/>
      <c r="HP541" s="122"/>
      <c r="HQ541" s="122"/>
      <c r="HR541" s="122"/>
      <c r="HS541" s="122"/>
      <c r="HT541" s="122"/>
      <c r="HU541" s="122"/>
      <c r="HV541" s="122"/>
      <c r="HW541" s="122"/>
      <c r="HX541" s="122"/>
      <c r="HY541" s="122"/>
      <c r="HZ541" s="122"/>
      <c r="IA541" s="122"/>
      <c r="IB541" s="122"/>
    </row>
    <row r="542" spans="1:236" s="103" customFormat="1" ht="23.25" customHeight="1">
      <c r="A542" s="95" t="s">
        <v>2275</v>
      </c>
      <c r="B542" s="110" t="s">
        <v>2276</v>
      </c>
      <c r="C542" s="123"/>
      <c r="D542" s="56">
        <f t="shared" ref="D542:J542" si="199">D543</f>
        <v>70027.100000000006</v>
      </c>
      <c r="E542" s="56">
        <f t="shared" si="199"/>
        <v>100931.62</v>
      </c>
      <c r="F542" s="56">
        <f t="shared" si="199"/>
        <v>127571.33</v>
      </c>
      <c r="G542" s="56">
        <f t="shared" si="199"/>
        <v>133000</v>
      </c>
      <c r="H542" s="56">
        <f t="shared" si="199"/>
        <v>138000</v>
      </c>
      <c r="I542" s="56">
        <f t="shared" si="199"/>
        <v>142500</v>
      </c>
      <c r="J542" s="56">
        <f t="shared" si="199"/>
        <v>147150</v>
      </c>
      <c r="HL542" s="102"/>
      <c r="HM542" s="102"/>
      <c r="HN542" s="102"/>
      <c r="HO542" s="102"/>
      <c r="HP542" s="102"/>
      <c r="HQ542" s="102"/>
      <c r="HR542" s="102"/>
      <c r="HS542" s="102"/>
      <c r="HT542" s="102"/>
      <c r="HU542" s="102"/>
      <c r="HV542" s="102"/>
      <c r="HW542" s="102"/>
      <c r="HX542" s="102"/>
      <c r="HY542" s="102"/>
      <c r="HZ542" s="102"/>
      <c r="IA542" s="102"/>
      <c r="IB542" s="102"/>
    </row>
    <row r="543" spans="1:236" s="124" customFormat="1" ht="22.5" customHeight="1">
      <c r="A543" s="93" t="s">
        <v>2277</v>
      </c>
      <c r="B543" s="111" t="s">
        <v>2278</v>
      </c>
      <c r="C543" s="123" t="s">
        <v>491</v>
      </c>
      <c r="D543" s="58">
        <v>70027.100000000006</v>
      </c>
      <c r="E543" s="58">
        <v>100931.62</v>
      </c>
      <c r="F543" s="58">
        <v>127571.33</v>
      </c>
      <c r="G543" s="58">
        <v>133000</v>
      </c>
      <c r="H543" s="58">
        <v>138000</v>
      </c>
      <c r="I543" s="58">
        <v>142500</v>
      </c>
      <c r="J543" s="58">
        <v>147150</v>
      </c>
      <c r="HL543" s="122"/>
      <c r="HM543" s="122"/>
      <c r="HN543" s="122"/>
      <c r="HO543" s="122"/>
      <c r="HP543" s="122"/>
      <c r="HQ543" s="122"/>
      <c r="HR543" s="122"/>
      <c r="HS543" s="122"/>
      <c r="HT543" s="122"/>
      <c r="HU543" s="122"/>
      <c r="HV543" s="122"/>
      <c r="HW543" s="122"/>
      <c r="HX543" s="122"/>
      <c r="HY543" s="122"/>
      <c r="HZ543" s="122"/>
      <c r="IA543" s="122"/>
      <c r="IB543" s="122"/>
    </row>
    <row r="544" spans="1:236" s="103" customFormat="1" ht="23.25" hidden="1" customHeight="1">
      <c r="A544" s="95" t="s">
        <v>2279</v>
      </c>
      <c r="B544" s="110" t="s">
        <v>2280</v>
      </c>
      <c r="C544" s="123"/>
      <c r="D544" s="56">
        <f t="shared" ref="D544:J544" si="200">D545</f>
        <v>1467318.61</v>
      </c>
      <c r="E544" s="56">
        <f t="shared" si="200"/>
        <v>65500.65</v>
      </c>
      <c r="F544" s="56">
        <f t="shared" si="200"/>
        <v>0</v>
      </c>
      <c r="G544" s="56">
        <f t="shared" si="200"/>
        <v>0</v>
      </c>
      <c r="H544" s="56">
        <f t="shared" si="200"/>
        <v>0</v>
      </c>
      <c r="I544" s="56">
        <f t="shared" si="200"/>
        <v>0</v>
      </c>
      <c r="J544" s="56">
        <f t="shared" si="200"/>
        <v>0</v>
      </c>
      <c r="HL544" s="102"/>
      <c r="HM544" s="102"/>
      <c r="HN544" s="102"/>
      <c r="HO544" s="102"/>
      <c r="HP544" s="102"/>
      <c r="HQ544" s="102"/>
      <c r="HR544" s="102"/>
      <c r="HS544" s="102"/>
      <c r="HT544" s="102"/>
      <c r="HU544" s="102"/>
      <c r="HV544" s="102"/>
      <c r="HW544" s="102"/>
      <c r="HX544" s="102"/>
      <c r="HY544" s="102"/>
      <c r="HZ544" s="102"/>
      <c r="IA544" s="102"/>
      <c r="IB544" s="102"/>
    </row>
    <row r="545" spans="1:236" s="103" customFormat="1" ht="23.25" hidden="1" customHeight="1">
      <c r="A545" s="95" t="s">
        <v>2281</v>
      </c>
      <c r="B545" s="110" t="s">
        <v>2282</v>
      </c>
      <c r="C545" s="123"/>
      <c r="D545" s="56">
        <f>SUM(D546:D550)</f>
        <v>1467318.61</v>
      </c>
      <c r="E545" s="56">
        <f t="shared" ref="E545:J545" si="201">SUM(E546:E551)</f>
        <v>65500.65</v>
      </c>
      <c r="F545" s="56">
        <f t="shared" si="201"/>
        <v>0</v>
      </c>
      <c r="G545" s="56">
        <f t="shared" si="201"/>
        <v>0</v>
      </c>
      <c r="H545" s="56">
        <f t="shared" si="201"/>
        <v>0</v>
      </c>
      <c r="I545" s="56">
        <f t="shared" si="201"/>
        <v>0</v>
      </c>
      <c r="J545" s="56">
        <f t="shared" si="201"/>
        <v>0</v>
      </c>
      <c r="HL545" s="102"/>
      <c r="HM545" s="102"/>
      <c r="HN545" s="102"/>
      <c r="HO545" s="102"/>
      <c r="HP545" s="102"/>
      <c r="HQ545" s="102"/>
      <c r="HR545" s="102"/>
      <c r="HS545" s="102"/>
      <c r="HT545" s="102"/>
      <c r="HU545" s="102"/>
      <c r="HV545" s="102"/>
      <c r="HW545" s="102"/>
      <c r="HX545" s="102"/>
      <c r="HY545" s="102"/>
      <c r="HZ545" s="102"/>
      <c r="IA545" s="102"/>
      <c r="IB545" s="102"/>
    </row>
    <row r="546" spans="1:236" ht="12.75" hidden="1" customHeight="1">
      <c r="A546" s="93" t="s">
        <v>2283</v>
      </c>
      <c r="B546" s="111" t="s">
        <v>1580</v>
      </c>
      <c r="C546" s="123" t="s">
        <v>482</v>
      </c>
      <c r="D546" s="58">
        <v>0</v>
      </c>
      <c r="E546" s="58"/>
      <c r="F546" s="58"/>
      <c r="G546" s="58"/>
      <c r="H546" s="58"/>
      <c r="I546" s="58"/>
      <c r="J546" s="58"/>
    </row>
    <row r="547" spans="1:236" hidden="1">
      <c r="A547" s="93" t="s">
        <v>2284</v>
      </c>
      <c r="B547" s="111" t="s">
        <v>908</v>
      </c>
      <c r="C547" s="123" t="s">
        <v>506</v>
      </c>
      <c r="D547" s="58">
        <v>0</v>
      </c>
      <c r="E547" s="58"/>
      <c r="F547" s="58"/>
      <c r="G547" s="58"/>
      <c r="H547" s="58"/>
      <c r="I547" s="58"/>
      <c r="J547" s="58"/>
    </row>
    <row r="548" spans="1:236" ht="13.5" hidden="1" customHeight="1">
      <c r="A548" s="93" t="s">
        <v>2285</v>
      </c>
      <c r="B548" s="111" t="s">
        <v>1581</v>
      </c>
      <c r="C548" s="94" t="s">
        <v>494</v>
      </c>
      <c r="D548" s="58">
        <v>0</v>
      </c>
      <c r="E548" s="58"/>
      <c r="F548" s="58"/>
      <c r="G548" s="58"/>
      <c r="H548" s="58"/>
      <c r="I548" s="58"/>
      <c r="J548" s="58"/>
    </row>
    <row r="549" spans="1:236" ht="13.5" hidden="1" customHeight="1">
      <c r="A549" s="93" t="s">
        <v>2286</v>
      </c>
      <c r="B549" s="111" t="s">
        <v>2287</v>
      </c>
      <c r="C549" s="94" t="s">
        <v>2020</v>
      </c>
      <c r="D549" s="58">
        <v>1048119.28</v>
      </c>
      <c r="E549" s="58"/>
      <c r="F549" s="58"/>
      <c r="G549" s="58"/>
      <c r="H549" s="58"/>
      <c r="I549" s="58"/>
      <c r="J549" s="58"/>
    </row>
    <row r="550" spans="1:236" ht="13.5" hidden="1" customHeight="1">
      <c r="A550" s="93" t="s">
        <v>2288</v>
      </c>
      <c r="B550" s="111" t="s">
        <v>2289</v>
      </c>
      <c r="C550" s="94" t="s">
        <v>2023</v>
      </c>
      <c r="D550" s="58">
        <v>419199.33</v>
      </c>
      <c r="E550" s="58"/>
      <c r="F550" s="58"/>
      <c r="G550" s="58"/>
      <c r="H550" s="58"/>
      <c r="I550" s="58"/>
      <c r="J550" s="58"/>
    </row>
    <row r="551" spans="1:236" ht="13.5" hidden="1" customHeight="1">
      <c r="A551" s="93" t="s">
        <v>3002</v>
      </c>
      <c r="B551" s="111" t="s">
        <v>3003</v>
      </c>
      <c r="C551" s="94" t="s">
        <v>2996</v>
      </c>
      <c r="D551" s="58"/>
      <c r="E551" s="58">
        <v>65500.65</v>
      </c>
      <c r="F551" s="58"/>
      <c r="G551" s="58"/>
      <c r="H551" s="58"/>
      <c r="I551" s="58"/>
      <c r="J551" s="58"/>
    </row>
    <row r="552" spans="1:236" s="103" customFormat="1" ht="25.5" hidden="1" customHeight="1">
      <c r="A552" s="95" t="s">
        <v>2290</v>
      </c>
      <c r="B552" s="110" t="s">
        <v>2291</v>
      </c>
      <c r="C552" s="123"/>
      <c r="D552" s="56">
        <f t="shared" ref="D552:J553" si="202">D553</f>
        <v>559171.52</v>
      </c>
      <c r="E552" s="56">
        <f t="shared" si="202"/>
        <v>0</v>
      </c>
      <c r="F552" s="56">
        <f t="shared" si="202"/>
        <v>0</v>
      </c>
      <c r="G552" s="56">
        <f t="shared" si="202"/>
        <v>0</v>
      </c>
      <c r="H552" s="56">
        <f t="shared" si="202"/>
        <v>0</v>
      </c>
      <c r="I552" s="56">
        <f t="shared" si="202"/>
        <v>0</v>
      </c>
      <c r="J552" s="56">
        <f t="shared" si="202"/>
        <v>0</v>
      </c>
      <c r="HL552" s="102"/>
      <c r="HM552" s="102"/>
      <c r="HN552" s="102"/>
      <c r="HO552" s="102"/>
      <c r="HP552" s="102"/>
      <c r="HQ552" s="102"/>
      <c r="HR552" s="102"/>
      <c r="HS552" s="102"/>
      <c r="HT552" s="102"/>
      <c r="HU552" s="102"/>
      <c r="HV552" s="102"/>
      <c r="HW552" s="102"/>
      <c r="HX552" s="102"/>
      <c r="HY552" s="102"/>
      <c r="HZ552" s="102"/>
      <c r="IA552" s="102"/>
      <c r="IB552" s="102"/>
    </row>
    <row r="553" spans="1:236" s="103" customFormat="1" ht="23.25" hidden="1" customHeight="1">
      <c r="A553" s="95" t="s">
        <v>2292</v>
      </c>
      <c r="B553" s="110" t="s">
        <v>2291</v>
      </c>
      <c r="C553" s="123"/>
      <c r="D553" s="56">
        <f t="shared" si="202"/>
        <v>559171.52</v>
      </c>
      <c r="E553" s="56">
        <f t="shared" si="202"/>
        <v>0</v>
      </c>
      <c r="F553" s="56">
        <f t="shared" si="202"/>
        <v>0</v>
      </c>
      <c r="G553" s="56">
        <f t="shared" si="202"/>
        <v>0</v>
      </c>
      <c r="H553" s="56">
        <f t="shared" si="202"/>
        <v>0</v>
      </c>
      <c r="I553" s="56">
        <f t="shared" si="202"/>
        <v>0</v>
      </c>
      <c r="J553" s="56">
        <f t="shared" si="202"/>
        <v>0</v>
      </c>
      <c r="HL553" s="102"/>
      <c r="HM553" s="102"/>
      <c r="HN553" s="102"/>
      <c r="HO553" s="102"/>
      <c r="HP553" s="102"/>
      <c r="HQ553" s="102"/>
      <c r="HR553" s="102"/>
      <c r="HS553" s="102"/>
      <c r="HT553" s="102"/>
      <c r="HU553" s="102"/>
      <c r="HV553" s="102"/>
      <c r="HW553" s="102"/>
      <c r="HX553" s="102"/>
      <c r="HY553" s="102"/>
      <c r="HZ553" s="102"/>
      <c r="IA553" s="102"/>
      <c r="IB553" s="102"/>
    </row>
    <row r="554" spans="1:236" s="124" customFormat="1" ht="24" hidden="1" customHeight="1">
      <c r="A554" s="95" t="s">
        <v>2293</v>
      </c>
      <c r="B554" s="110" t="s">
        <v>2294</v>
      </c>
      <c r="C554" s="123"/>
      <c r="D554" s="56">
        <f t="shared" ref="D554:I554" si="203">SUM(D555:D558)</f>
        <v>559171.52</v>
      </c>
      <c r="E554" s="56">
        <f t="shared" si="203"/>
        <v>0</v>
      </c>
      <c r="F554" s="56">
        <f t="shared" si="203"/>
        <v>0</v>
      </c>
      <c r="G554" s="56">
        <f t="shared" si="203"/>
        <v>0</v>
      </c>
      <c r="H554" s="56">
        <f t="shared" si="203"/>
        <v>0</v>
      </c>
      <c r="I554" s="56">
        <f t="shared" si="203"/>
        <v>0</v>
      </c>
      <c r="J554" s="56">
        <f t="shared" ref="J554" si="204">SUM(J555:J558)</f>
        <v>0</v>
      </c>
      <c r="HL554" s="122"/>
      <c r="HM554" s="122"/>
      <c r="HN554" s="122"/>
      <c r="HO554" s="122"/>
      <c r="HP554" s="122"/>
      <c r="HQ554" s="122"/>
      <c r="HR554" s="122"/>
      <c r="HS554" s="122"/>
      <c r="HT554" s="122"/>
      <c r="HU554" s="122"/>
      <c r="HV554" s="122"/>
      <c r="HW554" s="122"/>
      <c r="HX554" s="122"/>
      <c r="HY554" s="122"/>
      <c r="HZ554" s="122"/>
      <c r="IA554" s="122"/>
      <c r="IB554" s="122"/>
    </row>
    <row r="555" spans="1:236" s="122" customFormat="1" ht="17.25" hidden="1" customHeight="1">
      <c r="A555" s="93" t="s">
        <v>2295</v>
      </c>
      <c r="B555" s="111" t="s">
        <v>2296</v>
      </c>
      <c r="C555" s="123" t="s">
        <v>29</v>
      </c>
      <c r="D555" s="58">
        <v>335502.87</v>
      </c>
      <c r="E555" s="58">
        <v>0</v>
      </c>
      <c r="F555" s="58">
        <v>0</v>
      </c>
      <c r="G555" s="58">
        <v>0</v>
      </c>
      <c r="H555" s="58">
        <v>0</v>
      </c>
      <c r="I555" s="58">
        <v>0</v>
      </c>
      <c r="J555" s="58">
        <v>0</v>
      </c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  <c r="AC555" s="124"/>
      <c r="AD555" s="124"/>
      <c r="AE555" s="124"/>
      <c r="AF555" s="124"/>
      <c r="AG555" s="124"/>
      <c r="AH555" s="124"/>
      <c r="AI555" s="124"/>
      <c r="AJ555" s="124"/>
      <c r="AK555" s="124"/>
      <c r="AL555" s="124"/>
      <c r="AM555" s="124"/>
      <c r="AN555" s="124"/>
      <c r="AO555" s="124"/>
      <c r="AP555" s="124"/>
      <c r="AQ555" s="124"/>
      <c r="AR555" s="124"/>
      <c r="AS555" s="124"/>
      <c r="AT555" s="124"/>
      <c r="AU555" s="124"/>
      <c r="AV555" s="124"/>
      <c r="AW555" s="124"/>
      <c r="AX555" s="124"/>
      <c r="AY555" s="124"/>
      <c r="AZ555" s="124"/>
      <c r="BA555" s="124"/>
      <c r="BB555" s="124"/>
      <c r="BC555" s="124"/>
      <c r="BD555" s="124"/>
      <c r="BE555" s="124"/>
      <c r="BF555" s="124"/>
      <c r="BG555" s="124"/>
      <c r="BH555" s="124"/>
      <c r="BI555" s="124"/>
      <c r="BJ555" s="124"/>
      <c r="BK555" s="124"/>
      <c r="BL555" s="124"/>
      <c r="BM555" s="124"/>
      <c r="BN555" s="124"/>
      <c r="BO555" s="124"/>
      <c r="BP555" s="124"/>
      <c r="BQ555" s="124"/>
      <c r="BR555" s="124"/>
      <c r="BS555" s="124"/>
      <c r="BT555" s="124"/>
      <c r="BU555" s="124"/>
      <c r="BV555" s="124"/>
      <c r="BW555" s="124"/>
      <c r="BX555" s="124"/>
      <c r="BY555" s="124"/>
      <c r="BZ555" s="124"/>
      <c r="CA555" s="124"/>
      <c r="CB555" s="124"/>
      <c r="CC555" s="124"/>
      <c r="CD555" s="124"/>
      <c r="CE555" s="124"/>
      <c r="CF555" s="124"/>
      <c r="CG555" s="124"/>
      <c r="CH555" s="124"/>
      <c r="CI555" s="124"/>
      <c r="CJ555" s="124"/>
      <c r="CK555" s="124"/>
      <c r="CL555" s="124"/>
      <c r="CM555" s="124"/>
      <c r="CN555" s="124"/>
      <c r="CO555" s="124"/>
      <c r="CP555" s="124"/>
      <c r="CQ555" s="124"/>
      <c r="CR555" s="124"/>
      <c r="CS555" s="124"/>
      <c r="CT555" s="124"/>
      <c r="CU555" s="124"/>
      <c r="CV555" s="124"/>
      <c r="CW555" s="124"/>
      <c r="CX555" s="124"/>
      <c r="CY555" s="124"/>
      <c r="CZ555" s="124"/>
      <c r="DA555" s="124"/>
      <c r="DB555" s="124"/>
      <c r="DC555" s="124"/>
      <c r="DD555" s="124"/>
      <c r="DE555" s="124"/>
      <c r="DF555" s="124"/>
      <c r="DG555" s="124"/>
      <c r="DH555" s="124"/>
      <c r="DI555" s="124"/>
      <c r="DJ555" s="124"/>
      <c r="DK555" s="124"/>
      <c r="DL555" s="124"/>
      <c r="DM555" s="124"/>
      <c r="DN555" s="124"/>
      <c r="DO555" s="124"/>
      <c r="DP555" s="124"/>
      <c r="DQ555" s="124"/>
      <c r="DR555" s="124"/>
      <c r="DS555" s="124"/>
      <c r="DT555" s="124"/>
      <c r="DU555" s="124"/>
      <c r="DV555" s="124"/>
      <c r="DW555" s="124"/>
      <c r="DX555" s="124"/>
      <c r="DY555" s="124"/>
      <c r="DZ555" s="124"/>
      <c r="EA555" s="124"/>
      <c r="EB555" s="124"/>
      <c r="EC555" s="124"/>
      <c r="ED555" s="124"/>
      <c r="EE555" s="124"/>
      <c r="EF555" s="124"/>
      <c r="EG555" s="124"/>
      <c r="EH555" s="124"/>
      <c r="EI555" s="124"/>
      <c r="EJ555" s="124"/>
      <c r="EK555" s="124"/>
      <c r="EL555" s="124"/>
      <c r="EM555" s="124"/>
      <c r="EN555" s="124"/>
      <c r="EO555" s="124"/>
      <c r="EP555" s="124"/>
      <c r="EQ555" s="124"/>
      <c r="ER555" s="124"/>
      <c r="ES555" s="124"/>
      <c r="ET555" s="124"/>
      <c r="EU555" s="124"/>
      <c r="EV555" s="124"/>
      <c r="EW555" s="124"/>
      <c r="EX555" s="124"/>
      <c r="EY555" s="124"/>
      <c r="EZ555" s="124"/>
      <c r="FA555" s="124"/>
      <c r="FB555" s="124"/>
      <c r="FC555" s="124"/>
      <c r="FD555" s="124"/>
      <c r="FE555" s="124"/>
      <c r="FF555" s="124"/>
      <c r="FG555" s="124"/>
      <c r="FH555" s="124"/>
      <c r="FI555" s="124"/>
      <c r="FJ555" s="124"/>
      <c r="FK555" s="124"/>
      <c r="FL555" s="124"/>
      <c r="FM555" s="124"/>
      <c r="FN555" s="124"/>
      <c r="FO555" s="124"/>
      <c r="FP555" s="124"/>
      <c r="FQ555" s="124"/>
      <c r="FR555" s="124"/>
      <c r="FS555" s="124"/>
      <c r="FT555" s="124"/>
      <c r="FU555" s="124"/>
      <c r="FV555" s="124"/>
      <c r="FW555" s="124"/>
      <c r="FX555" s="124"/>
      <c r="FY555" s="124"/>
      <c r="FZ555" s="124"/>
      <c r="GA555" s="124"/>
      <c r="GB555" s="124"/>
      <c r="GC555" s="124"/>
      <c r="GD555" s="124"/>
      <c r="GE555" s="124"/>
      <c r="GF555" s="124"/>
      <c r="GG555" s="124"/>
      <c r="GH555" s="124"/>
      <c r="GI555" s="124"/>
      <c r="GJ555" s="124"/>
      <c r="GK555" s="124"/>
      <c r="GL555" s="124"/>
      <c r="GM555" s="124"/>
      <c r="GN555" s="124"/>
      <c r="GO555" s="124"/>
      <c r="GP555" s="124"/>
      <c r="GQ555" s="124"/>
      <c r="GR555" s="124"/>
      <c r="GS555" s="124"/>
      <c r="GT555" s="124"/>
      <c r="GU555" s="124"/>
      <c r="GV555" s="124"/>
      <c r="GW555" s="124"/>
      <c r="GX555" s="124"/>
      <c r="GY555" s="124"/>
      <c r="GZ555" s="124"/>
      <c r="HA555" s="124"/>
      <c r="HB555" s="124"/>
      <c r="HC555" s="124"/>
      <c r="HD555" s="124"/>
      <c r="HE555" s="124"/>
      <c r="HF555" s="124"/>
      <c r="HG555" s="124"/>
      <c r="HH555" s="124"/>
      <c r="HI555" s="124"/>
      <c r="HJ555" s="124"/>
      <c r="HK555" s="124"/>
    </row>
    <row r="556" spans="1:236" s="122" customFormat="1" ht="18" hidden="1" customHeight="1">
      <c r="A556" s="93" t="s">
        <v>2297</v>
      </c>
      <c r="B556" s="111" t="s">
        <v>2298</v>
      </c>
      <c r="C556" s="123" t="s">
        <v>32</v>
      </c>
      <c r="D556" s="58">
        <v>27958.639999999992</v>
      </c>
      <c r="E556" s="58">
        <v>0</v>
      </c>
      <c r="F556" s="58">
        <v>0</v>
      </c>
      <c r="G556" s="58">
        <v>0</v>
      </c>
      <c r="H556" s="58">
        <v>0</v>
      </c>
      <c r="I556" s="58">
        <v>0</v>
      </c>
      <c r="J556" s="58">
        <v>0</v>
      </c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  <c r="AD556" s="124"/>
      <c r="AE556" s="124"/>
      <c r="AF556" s="124"/>
      <c r="AG556" s="124"/>
      <c r="AH556" s="124"/>
      <c r="AI556" s="124"/>
      <c r="AJ556" s="124"/>
      <c r="AK556" s="124"/>
      <c r="AL556" s="124"/>
      <c r="AM556" s="124"/>
      <c r="AN556" s="124"/>
      <c r="AO556" s="124"/>
      <c r="AP556" s="124"/>
      <c r="AQ556" s="124"/>
      <c r="AR556" s="124"/>
      <c r="AS556" s="124"/>
      <c r="AT556" s="124"/>
      <c r="AU556" s="124"/>
      <c r="AV556" s="124"/>
      <c r="AW556" s="124"/>
      <c r="AX556" s="124"/>
      <c r="AY556" s="124"/>
      <c r="AZ556" s="124"/>
      <c r="BA556" s="124"/>
      <c r="BB556" s="124"/>
      <c r="BC556" s="124"/>
      <c r="BD556" s="124"/>
      <c r="BE556" s="124"/>
      <c r="BF556" s="124"/>
      <c r="BG556" s="124"/>
      <c r="BH556" s="124"/>
      <c r="BI556" s="124"/>
      <c r="BJ556" s="124"/>
      <c r="BK556" s="124"/>
      <c r="BL556" s="124"/>
      <c r="BM556" s="124"/>
      <c r="BN556" s="124"/>
      <c r="BO556" s="124"/>
      <c r="BP556" s="124"/>
      <c r="BQ556" s="124"/>
      <c r="BR556" s="124"/>
      <c r="BS556" s="124"/>
      <c r="BT556" s="124"/>
      <c r="BU556" s="124"/>
      <c r="BV556" s="124"/>
      <c r="BW556" s="124"/>
      <c r="BX556" s="124"/>
      <c r="BY556" s="124"/>
      <c r="BZ556" s="124"/>
      <c r="CA556" s="124"/>
      <c r="CB556" s="124"/>
      <c r="CC556" s="124"/>
      <c r="CD556" s="124"/>
      <c r="CE556" s="124"/>
      <c r="CF556" s="124"/>
      <c r="CG556" s="124"/>
      <c r="CH556" s="124"/>
      <c r="CI556" s="124"/>
      <c r="CJ556" s="124"/>
      <c r="CK556" s="124"/>
      <c r="CL556" s="124"/>
      <c r="CM556" s="124"/>
      <c r="CN556" s="124"/>
      <c r="CO556" s="124"/>
      <c r="CP556" s="124"/>
      <c r="CQ556" s="124"/>
      <c r="CR556" s="124"/>
      <c r="CS556" s="124"/>
      <c r="CT556" s="124"/>
      <c r="CU556" s="124"/>
      <c r="CV556" s="124"/>
      <c r="CW556" s="124"/>
      <c r="CX556" s="124"/>
      <c r="CY556" s="124"/>
      <c r="CZ556" s="124"/>
      <c r="DA556" s="124"/>
      <c r="DB556" s="124"/>
      <c r="DC556" s="124"/>
      <c r="DD556" s="124"/>
      <c r="DE556" s="124"/>
      <c r="DF556" s="124"/>
      <c r="DG556" s="124"/>
      <c r="DH556" s="124"/>
      <c r="DI556" s="124"/>
      <c r="DJ556" s="124"/>
      <c r="DK556" s="124"/>
      <c r="DL556" s="124"/>
      <c r="DM556" s="124"/>
      <c r="DN556" s="124"/>
      <c r="DO556" s="124"/>
      <c r="DP556" s="124"/>
      <c r="DQ556" s="124"/>
      <c r="DR556" s="124"/>
      <c r="DS556" s="124"/>
      <c r="DT556" s="124"/>
      <c r="DU556" s="124"/>
      <c r="DV556" s="124"/>
      <c r="DW556" s="124"/>
      <c r="DX556" s="124"/>
      <c r="DY556" s="124"/>
      <c r="DZ556" s="124"/>
      <c r="EA556" s="124"/>
      <c r="EB556" s="124"/>
      <c r="EC556" s="124"/>
      <c r="ED556" s="124"/>
      <c r="EE556" s="124"/>
      <c r="EF556" s="124"/>
      <c r="EG556" s="124"/>
      <c r="EH556" s="124"/>
      <c r="EI556" s="124"/>
      <c r="EJ556" s="124"/>
      <c r="EK556" s="124"/>
      <c r="EL556" s="124"/>
      <c r="EM556" s="124"/>
      <c r="EN556" s="124"/>
      <c r="EO556" s="124"/>
      <c r="EP556" s="124"/>
      <c r="EQ556" s="124"/>
      <c r="ER556" s="124"/>
      <c r="ES556" s="124"/>
      <c r="ET556" s="124"/>
      <c r="EU556" s="124"/>
      <c r="EV556" s="124"/>
      <c r="EW556" s="124"/>
      <c r="EX556" s="124"/>
      <c r="EY556" s="124"/>
      <c r="EZ556" s="124"/>
      <c r="FA556" s="124"/>
      <c r="FB556" s="124"/>
      <c r="FC556" s="124"/>
      <c r="FD556" s="124"/>
      <c r="FE556" s="124"/>
      <c r="FF556" s="124"/>
      <c r="FG556" s="124"/>
      <c r="FH556" s="124"/>
      <c r="FI556" s="124"/>
      <c r="FJ556" s="124"/>
      <c r="FK556" s="124"/>
      <c r="FL556" s="124"/>
      <c r="FM556" s="124"/>
      <c r="FN556" s="124"/>
      <c r="FO556" s="124"/>
      <c r="FP556" s="124"/>
      <c r="FQ556" s="124"/>
      <c r="FR556" s="124"/>
      <c r="FS556" s="124"/>
      <c r="FT556" s="124"/>
      <c r="FU556" s="124"/>
      <c r="FV556" s="124"/>
      <c r="FW556" s="124"/>
      <c r="FX556" s="124"/>
      <c r="FY556" s="124"/>
      <c r="FZ556" s="124"/>
      <c r="GA556" s="124"/>
      <c r="GB556" s="124"/>
      <c r="GC556" s="124"/>
      <c r="GD556" s="124"/>
      <c r="GE556" s="124"/>
      <c r="GF556" s="124"/>
      <c r="GG556" s="124"/>
      <c r="GH556" s="124"/>
      <c r="GI556" s="124"/>
      <c r="GJ556" s="124"/>
      <c r="GK556" s="124"/>
      <c r="GL556" s="124"/>
      <c r="GM556" s="124"/>
      <c r="GN556" s="124"/>
      <c r="GO556" s="124"/>
      <c r="GP556" s="124"/>
      <c r="GQ556" s="124"/>
      <c r="GR556" s="124"/>
      <c r="GS556" s="124"/>
      <c r="GT556" s="124"/>
      <c r="GU556" s="124"/>
      <c r="GV556" s="124"/>
      <c r="GW556" s="124"/>
      <c r="GX556" s="124"/>
      <c r="GY556" s="124"/>
      <c r="GZ556" s="124"/>
      <c r="HA556" s="124"/>
      <c r="HB556" s="124"/>
      <c r="HC556" s="124"/>
      <c r="HD556" s="124"/>
      <c r="HE556" s="124"/>
      <c r="HF556" s="124"/>
      <c r="HG556" s="124"/>
      <c r="HH556" s="124"/>
      <c r="HI556" s="124"/>
      <c r="HJ556" s="124"/>
      <c r="HK556" s="124"/>
    </row>
    <row r="557" spans="1:236" s="122" customFormat="1" ht="18" hidden="1">
      <c r="A557" s="93" t="s">
        <v>2299</v>
      </c>
      <c r="B557" s="111" t="s">
        <v>2300</v>
      </c>
      <c r="C557" s="94" t="s">
        <v>35</v>
      </c>
      <c r="D557" s="58">
        <v>83875.8</v>
      </c>
      <c r="E557" s="58">
        <v>0</v>
      </c>
      <c r="F557" s="58">
        <v>0</v>
      </c>
      <c r="G557" s="58">
        <v>0</v>
      </c>
      <c r="H557" s="58">
        <v>0</v>
      </c>
      <c r="I557" s="58">
        <v>0</v>
      </c>
      <c r="J557" s="58">
        <v>0</v>
      </c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  <c r="AC557" s="124"/>
      <c r="AD557" s="124"/>
      <c r="AE557" s="124"/>
      <c r="AF557" s="124"/>
      <c r="AG557" s="124"/>
      <c r="AH557" s="124"/>
      <c r="AI557" s="124"/>
      <c r="AJ557" s="124"/>
      <c r="AK557" s="124"/>
      <c r="AL557" s="124"/>
      <c r="AM557" s="124"/>
      <c r="AN557" s="124"/>
      <c r="AO557" s="124"/>
      <c r="AP557" s="124"/>
      <c r="AQ557" s="124"/>
      <c r="AR557" s="124"/>
      <c r="AS557" s="124"/>
      <c r="AT557" s="124"/>
      <c r="AU557" s="124"/>
      <c r="AV557" s="124"/>
      <c r="AW557" s="124"/>
      <c r="AX557" s="124"/>
      <c r="AY557" s="124"/>
      <c r="AZ557" s="124"/>
      <c r="BA557" s="124"/>
      <c r="BB557" s="124"/>
      <c r="BC557" s="124"/>
      <c r="BD557" s="124"/>
      <c r="BE557" s="124"/>
      <c r="BF557" s="124"/>
      <c r="BG557" s="124"/>
      <c r="BH557" s="124"/>
      <c r="BI557" s="124"/>
      <c r="BJ557" s="124"/>
      <c r="BK557" s="124"/>
      <c r="BL557" s="124"/>
      <c r="BM557" s="124"/>
      <c r="BN557" s="124"/>
      <c r="BO557" s="124"/>
      <c r="BP557" s="124"/>
      <c r="BQ557" s="124"/>
      <c r="BR557" s="124"/>
      <c r="BS557" s="124"/>
      <c r="BT557" s="124"/>
      <c r="BU557" s="124"/>
      <c r="BV557" s="124"/>
      <c r="BW557" s="124"/>
      <c r="BX557" s="124"/>
      <c r="BY557" s="124"/>
      <c r="BZ557" s="124"/>
      <c r="CA557" s="124"/>
      <c r="CB557" s="124"/>
      <c r="CC557" s="124"/>
      <c r="CD557" s="124"/>
      <c r="CE557" s="124"/>
      <c r="CF557" s="124"/>
      <c r="CG557" s="124"/>
      <c r="CH557" s="124"/>
      <c r="CI557" s="124"/>
      <c r="CJ557" s="124"/>
      <c r="CK557" s="124"/>
      <c r="CL557" s="124"/>
      <c r="CM557" s="124"/>
      <c r="CN557" s="124"/>
      <c r="CO557" s="124"/>
      <c r="CP557" s="124"/>
      <c r="CQ557" s="124"/>
      <c r="CR557" s="124"/>
      <c r="CS557" s="124"/>
      <c r="CT557" s="124"/>
      <c r="CU557" s="124"/>
      <c r="CV557" s="124"/>
      <c r="CW557" s="124"/>
      <c r="CX557" s="124"/>
      <c r="CY557" s="124"/>
      <c r="CZ557" s="124"/>
      <c r="DA557" s="124"/>
      <c r="DB557" s="124"/>
      <c r="DC557" s="124"/>
      <c r="DD557" s="124"/>
      <c r="DE557" s="124"/>
      <c r="DF557" s="124"/>
      <c r="DG557" s="124"/>
      <c r="DH557" s="124"/>
      <c r="DI557" s="124"/>
      <c r="DJ557" s="124"/>
      <c r="DK557" s="124"/>
      <c r="DL557" s="124"/>
      <c r="DM557" s="124"/>
      <c r="DN557" s="124"/>
      <c r="DO557" s="124"/>
      <c r="DP557" s="124"/>
      <c r="DQ557" s="124"/>
      <c r="DR557" s="124"/>
      <c r="DS557" s="124"/>
      <c r="DT557" s="124"/>
      <c r="DU557" s="124"/>
      <c r="DV557" s="124"/>
      <c r="DW557" s="124"/>
      <c r="DX557" s="124"/>
      <c r="DY557" s="124"/>
      <c r="DZ557" s="124"/>
      <c r="EA557" s="124"/>
      <c r="EB557" s="124"/>
      <c r="EC557" s="124"/>
      <c r="ED557" s="124"/>
      <c r="EE557" s="124"/>
      <c r="EF557" s="124"/>
      <c r="EG557" s="124"/>
      <c r="EH557" s="124"/>
      <c r="EI557" s="124"/>
      <c r="EJ557" s="124"/>
      <c r="EK557" s="124"/>
      <c r="EL557" s="124"/>
      <c r="EM557" s="124"/>
      <c r="EN557" s="124"/>
      <c r="EO557" s="124"/>
      <c r="EP557" s="124"/>
      <c r="EQ557" s="124"/>
      <c r="ER557" s="124"/>
      <c r="ES557" s="124"/>
      <c r="ET557" s="124"/>
      <c r="EU557" s="124"/>
      <c r="EV557" s="124"/>
      <c r="EW557" s="124"/>
      <c r="EX557" s="124"/>
      <c r="EY557" s="124"/>
      <c r="EZ557" s="124"/>
      <c r="FA557" s="124"/>
      <c r="FB557" s="124"/>
      <c r="FC557" s="124"/>
      <c r="FD557" s="124"/>
      <c r="FE557" s="124"/>
      <c r="FF557" s="124"/>
      <c r="FG557" s="124"/>
      <c r="FH557" s="124"/>
      <c r="FI557" s="124"/>
      <c r="FJ557" s="124"/>
      <c r="FK557" s="124"/>
      <c r="FL557" s="124"/>
      <c r="FM557" s="124"/>
      <c r="FN557" s="124"/>
      <c r="FO557" s="124"/>
      <c r="FP557" s="124"/>
      <c r="FQ557" s="124"/>
      <c r="FR557" s="124"/>
      <c r="FS557" s="124"/>
      <c r="FT557" s="124"/>
      <c r="FU557" s="124"/>
      <c r="FV557" s="124"/>
      <c r="FW557" s="124"/>
      <c r="FX557" s="124"/>
      <c r="FY557" s="124"/>
      <c r="FZ557" s="124"/>
      <c r="GA557" s="124"/>
      <c r="GB557" s="124"/>
      <c r="GC557" s="124"/>
      <c r="GD557" s="124"/>
      <c r="GE557" s="124"/>
      <c r="GF557" s="124"/>
      <c r="GG557" s="124"/>
      <c r="GH557" s="124"/>
      <c r="GI557" s="124"/>
      <c r="GJ557" s="124"/>
      <c r="GK557" s="124"/>
      <c r="GL557" s="124"/>
      <c r="GM557" s="124"/>
      <c r="GN557" s="124"/>
      <c r="GO557" s="124"/>
      <c r="GP557" s="124"/>
      <c r="GQ557" s="124"/>
      <c r="GR557" s="124"/>
      <c r="GS557" s="124"/>
      <c r="GT557" s="124"/>
      <c r="GU557" s="124"/>
      <c r="GV557" s="124"/>
      <c r="GW557" s="124"/>
      <c r="GX557" s="124"/>
      <c r="GY557" s="124"/>
      <c r="GZ557" s="124"/>
      <c r="HA557" s="124"/>
      <c r="HB557" s="124"/>
      <c r="HC557" s="124"/>
      <c r="HD557" s="124"/>
      <c r="HE557" s="124"/>
      <c r="HF557" s="124"/>
      <c r="HG557" s="124"/>
      <c r="HH557" s="124"/>
      <c r="HI557" s="124"/>
      <c r="HJ557" s="124"/>
      <c r="HK557" s="124"/>
    </row>
    <row r="558" spans="1:236" s="122" customFormat="1" ht="18" hidden="1">
      <c r="A558" s="93" t="s">
        <v>2301</v>
      </c>
      <c r="B558" s="111" t="s">
        <v>2302</v>
      </c>
      <c r="C558" s="94" t="s">
        <v>249</v>
      </c>
      <c r="D558" s="58">
        <v>111834.20999999998</v>
      </c>
      <c r="E558" s="58">
        <v>0</v>
      </c>
      <c r="F558" s="58">
        <v>0</v>
      </c>
      <c r="G558" s="58">
        <v>0</v>
      </c>
      <c r="H558" s="58">
        <v>0</v>
      </c>
      <c r="I558" s="58">
        <v>0</v>
      </c>
      <c r="J558" s="58">
        <v>0</v>
      </c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4"/>
      <c r="AC558" s="124"/>
      <c r="AD558" s="124"/>
      <c r="AE558" s="124"/>
      <c r="AF558" s="124"/>
      <c r="AG558" s="124"/>
      <c r="AH558" s="124"/>
      <c r="AI558" s="124"/>
      <c r="AJ558" s="124"/>
      <c r="AK558" s="124"/>
      <c r="AL558" s="124"/>
      <c r="AM558" s="124"/>
      <c r="AN558" s="124"/>
      <c r="AO558" s="124"/>
      <c r="AP558" s="124"/>
      <c r="AQ558" s="124"/>
      <c r="AR558" s="124"/>
      <c r="AS558" s="124"/>
      <c r="AT558" s="124"/>
      <c r="AU558" s="124"/>
      <c r="AV558" s="124"/>
      <c r="AW558" s="124"/>
      <c r="AX558" s="124"/>
      <c r="AY558" s="124"/>
      <c r="AZ558" s="124"/>
      <c r="BA558" s="124"/>
      <c r="BB558" s="124"/>
      <c r="BC558" s="124"/>
      <c r="BD558" s="124"/>
      <c r="BE558" s="124"/>
      <c r="BF558" s="124"/>
      <c r="BG558" s="124"/>
      <c r="BH558" s="124"/>
      <c r="BI558" s="124"/>
      <c r="BJ558" s="124"/>
      <c r="BK558" s="124"/>
      <c r="BL558" s="124"/>
      <c r="BM558" s="124"/>
      <c r="BN558" s="124"/>
      <c r="BO558" s="124"/>
      <c r="BP558" s="124"/>
      <c r="BQ558" s="124"/>
      <c r="BR558" s="124"/>
      <c r="BS558" s="124"/>
      <c r="BT558" s="124"/>
      <c r="BU558" s="124"/>
      <c r="BV558" s="124"/>
      <c r="BW558" s="124"/>
      <c r="BX558" s="124"/>
      <c r="BY558" s="124"/>
      <c r="BZ558" s="124"/>
      <c r="CA558" s="124"/>
      <c r="CB558" s="124"/>
      <c r="CC558" s="124"/>
      <c r="CD558" s="124"/>
      <c r="CE558" s="124"/>
      <c r="CF558" s="124"/>
      <c r="CG558" s="124"/>
      <c r="CH558" s="124"/>
      <c r="CI558" s="124"/>
      <c r="CJ558" s="124"/>
      <c r="CK558" s="124"/>
      <c r="CL558" s="124"/>
      <c r="CM558" s="124"/>
      <c r="CN558" s="124"/>
      <c r="CO558" s="124"/>
      <c r="CP558" s="124"/>
      <c r="CQ558" s="124"/>
      <c r="CR558" s="124"/>
      <c r="CS558" s="124"/>
      <c r="CT558" s="124"/>
      <c r="CU558" s="124"/>
      <c r="CV558" s="124"/>
      <c r="CW558" s="124"/>
      <c r="CX558" s="124"/>
      <c r="CY558" s="124"/>
      <c r="CZ558" s="124"/>
      <c r="DA558" s="124"/>
      <c r="DB558" s="124"/>
      <c r="DC558" s="124"/>
      <c r="DD558" s="124"/>
      <c r="DE558" s="124"/>
      <c r="DF558" s="124"/>
      <c r="DG558" s="124"/>
      <c r="DH558" s="124"/>
      <c r="DI558" s="124"/>
      <c r="DJ558" s="124"/>
      <c r="DK558" s="124"/>
      <c r="DL558" s="124"/>
      <c r="DM558" s="124"/>
      <c r="DN558" s="124"/>
      <c r="DO558" s="124"/>
      <c r="DP558" s="124"/>
      <c r="DQ558" s="124"/>
      <c r="DR558" s="124"/>
      <c r="DS558" s="124"/>
      <c r="DT558" s="124"/>
      <c r="DU558" s="124"/>
      <c r="DV558" s="124"/>
      <c r="DW558" s="124"/>
      <c r="DX558" s="124"/>
      <c r="DY558" s="124"/>
      <c r="DZ558" s="124"/>
      <c r="EA558" s="124"/>
      <c r="EB558" s="124"/>
      <c r="EC558" s="124"/>
      <c r="ED558" s="124"/>
      <c r="EE558" s="124"/>
      <c r="EF558" s="124"/>
      <c r="EG558" s="124"/>
      <c r="EH558" s="124"/>
      <c r="EI558" s="124"/>
      <c r="EJ558" s="124"/>
      <c r="EK558" s="124"/>
      <c r="EL558" s="124"/>
      <c r="EM558" s="124"/>
      <c r="EN558" s="124"/>
      <c r="EO558" s="124"/>
      <c r="EP558" s="124"/>
      <c r="EQ558" s="124"/>
      <c r="ER558" s="124"/>
      <c r="ES558" s="124"/>
      <c r="ET558" s="124"/>
      <c r="EU558" s="124"/>
      <c r="EV558" s="124"/>
      <c r="EW558" s="124"/>
      <c r="EX558" s="124"/>
      <c r="EY558" s="124"/>
      <c r="EZ558" s="124"/>
      <c r="FA558" s="124"/>
      <c r="FB558" s="124"/>
      <c r="FC558" s="124"/>
      <c r="FD558" s="124"/>
      <c r="FE558" s="124"/>
      <c r="FF558" s="124"/>
      <c r="FG558" s="124"/>
      <c r="FH558" s="124"/>
      <c r="FI558" s="124"/>
      <c r="FJ558" s="124"/>
      <c r="FK558" s="124"/>
      <c r="FL558" s="124"/>
      <c r="FM558" s="124"/>
      <c r="FN558" s="124"/>
      <c r="FO558" s="124"/>
      <c r="FP558" s="124"/>
      <c r="FQ558" s="124"/>
      <c r="FR558" s="124"/>
      <c r="FS558" s="124"/>
      <c r="FT558" s="124"/>
      <c r="FU558" s="124"/>
      <c r="FV558" s="124"/>
      <c r="FW558" s="124"/>
      <c r="FX558" s="124"/>
      <c r="FY558" s="124"/>
      <c r="FZ558" s="124"/>
      <c r="GA558" s="124"/>
      <c r="GB558" s="124"/>
      <c r="GC558" s="124"/>
      <c r="GD558" s="124"/>
      <c r="GE558" s="124"/>
      <c r="GF558" s="124"/>
      <c r="GG558" s="124"/>
      <c r="GH558" s="124"/>
      <c r="GI558" s="124"/>
      <c r="GJ558" s="124"/>
      <c r="GK558" s="124"/>
      <c r="GL558" s="124"/>
      <c r="GM558" s="124"/>
      <c r="GN558" s="124"/>
      <c r="GO558" s="124"/>
      <c r="GP558" s="124"/>
      <c r="GQ558" s="124"/>
      <c r="GR558" s="124"/>
      <c r="GS558" s="124"/>
      <c r="GT558" s="124"/>
      <c r="GU558" s="124"/>
      <c r="GV558" s="124"/>
      <c r="GW558" s="124"/>
      <c r="GX558" s="124"/>
      <c r="GY558" s="124"/>
      <c r="GZ558" s="124"/>
      <c r="HA558" s="124"/>
      <c r="HB558" s="124"/>
      <c r="HC558" s="124"/>
      <c r="HD558" s="124"/>
      <c r="HE558" s="124"/>
      <c r="HF558" s="124"/>
      <c r="HG558" s="124"/>
      <c r="HH558" s="124"/>
      <c r="HI558" s="124"/>
      <c r="HJ558" s="124"/>
      <c r="HK558" s="124"/>
    </row>
    <row r="559" spans="1:236" s="103" customFormat="1" ht="25.5" customHeight="1">
      <c r="A559" s="95" t="s">
        <v>2303</v>
      </c>
      <c r="B559" s="110" t="s">
        <v>2254</v>
      </c>
      <c r="C559" s="123"/>
      <c r="D559" s="56">
        <f t="shared" ref="D559:J560" si="205">D560</f>
        <v>0</v>
      </c>
      <c r="E559" s="56">
        <f t="shared" si="205"/>
        <v>2647083.54</v>
      </c>
      <c r="F559" s="56">
        <f t="shared" si="205"/>
        <v>4244004.92</v>
      </c>
      <c r="G559" s="56">
        <f t="shared" si="205"/>
        <v>2262900</v>
      </c>
      <c r="H559" s="56">
        <f t="shared" si="205"/>
        <v>2262900</v>
      </c>
      <c r="I559" s="56">
        <f t="shared" si="205"/>
        <v>2262900</v>
      </c>
      <c r="J559" s="56">
        <f t="shared" si="205"/>
        <v>2262900</v>
      </c>
      <c r="HL559" s="102"/>
      <c r="HM559" s="102"/>
      <c r="HN559" s="102"/>
      <c r="HO559" s="102"/>
      <c r="HP559" s="102"/>
      <c r="HQ559" s="102"/>
      <c r="HR559" s="102"/>
      <c r="HS559" s="102"/>
      <c r="HT559" s="102"/>
      <c r="HU559" s="102"/>
      <c r="HV559" s="102"/>
      <c r="HW559" s="102"/>
      <c r="HX559" s="102"/>
      <c r="HY559" s="102"/>
      <c r="HZ559" s="102"/>
      <c r="IA559" s="102"/>
      <c r="IB559" s="102"/>
    </row>
    <row r="560" spans="1:236" s="103" customFormat="1" ht="22.5">
      <c r="A560" s="95" t="s">
        <v>2304</v>
      </c>
      <c r="B560" s="110" t="s">
        <v>2254</v>
      </c>
      <c r="C560" s="123"/>
      <c r="D560" s="56">
        <f t="shared" si="205"/>
        <v>0</v>
      </c>
      <c r="E560" s="56">
        <f t="shared" si="205"/>
        <v>2647083.54</v>
      </c>
      <c r="F560" s="56">
        <f t="shared" si="205"/>
        <v>4244004.92</v>
      </c>
      <c r="G560" s="56">
        <f t="shared" si="205"/>
        <v>2262900</v>
      </c>
      <c r="H560" s="56">
        <f t="shared" si="205"/>
        <v>2262900</v>
      </c>
      <c r="I560" s="56">
        <f t="shared" si="205"/>
        <v>2262900</v>
      </c>
      <c r="J560" s="56">
        <f t="shared" si="205"/>
        <v>2262900</v>
      </c>
      <c r="HL560" s="102"/>
      <c r="HM560" s="102"/>
      <c r="HN560" s="102"/>
      <c r="HO560" s="102"/>
      <c r="HP560" s="102"/>
      <c r="HQ560" s="102"/>
      <c r="HR560" s="102"/>
      <c r="HS560" s="102"/>
      <c r="HT560" s="102"/>
      <c r="HU560" s="102"/>
      <c r="HV560" s="102"/>
      <c r="HW560" s="102"/>
      <c r="HX560" s="102"/>
      <c r="HY560" s="102"/>
      <c r="HZ560" s="102"/>
      <c r="IA560" s="102"/>
      <c r="IB560" s="102"/>
    </row>
    <row r="561" spans="1:236" s="124" customFormat="1" ht="22.5">
      <c r="A561" s="95" t="s">
        <v>2305</v>
      </c>
      <c r="B561" s="110" t="s">
        <v>2255</v>
      </c>
      <c r="C561" s="123"/>
      <c r="D561" s="56">
        <f t="shared" ref="D561:I561" si="206">SUM(D562:D569)</f>
        <v>0</v>
      </c>
      <c r="E561" s="56">
        <f t="shared" si="206"/>
        <v>2647083.54</v>
      </c>
      <c r="F561" s="56">
        <f>SUM(F562:F572)</f>
        <v>4244004.92</v>
      </c>
      <c r="G561" s="56">
        <f t="shared" si="206"/>
        <v>2262900</v>
      </c>
      <c r="H561" s="56">
        <f>SUM(H562:H569)</f>
        <v>2262900</v>
      </c>
      <c r="I561" s="56">
        <f t="shared" si="206"/>
        <v>2262900</v>
      </c>
      <c r="J561" s="56">
        <f t="shared" ref="J561" si="207">SUM(J562:J569)</f>
        <v>2262900</v>
      </c>
      <c r="HL561" s="122"/>
      <c r="HM561" s="122"/>
      <c r="HN561" s="122"/>
      <c r="HO561" s="122"/>
      <c r="HP561" s="122"/>
      <c r="HQ561" s="122"/>
      <c r="HR561" s="122"/>
      <c r="HS561" s="122"/>
      <c r="HT561" s="122"/>
      <c r="HU561" s="122"/>
      <c r="HV561" s="122"/>
      <c r="HW561" s="122"/>
      <c r="HX561" s="122"/>
      <c r="HY561" s="122"/>
      <c r="HZ561" s="122"/>
      <c r="IA561" s="122"/>
      <c r="IB561" s="122"/>
    </row>
    <row r="562" spans="1:236" s="124" customFormat="1" hidden="1">
      <c r="A562" s="93" t="s">
        <v>2256</v>
      </c>
      <c r="B562" s="111" t="s">
        <v>872</v>
      </c>
      <c r="C562" s="123" t="s">
        <v>405</v>
      </c>
      <c r="D562" s="58">
        <v>0</v>
      </c>
      <c r="E562" s="58"/>
      <c r="F562" s="58"/>
      <c r="G562" s="58"/>
      <c r="H562" s="58"/>
      <c r="I562" s="58"/>
      <c r="J562" s="58"/>
      <c r="HL562" s="122"/>
      <c r="HM562" s="122"/>
      <c r="HN562" s="122"/>
      <c r="HO562" s="122"/>
      <c r="HP562" s="122"/>
      <c r="HQ562" s="122"/>
      <c r="HR562" s="122"/>
      <c r="HS562" s="122"/>
      <c r="HT562" s="122"/>
      <c r="HU562" s="122"/>
      <c r="HV562" s="122"/>
      <c r="HW562" s="122"/>
      <c r="HX562" s="122"/>
      <c r="HY562" s="122"/>
      <c r="HZ562" s="122"/>
      <c r="IA562" s="122"/>
      <c r="IB562" s="122"/>
    </row>
    <row r="563" spans="1:236" s="124" customFormat="1" hidden="1">
      <c r="A563" s="93" t="s">
        <v>2306</v>
      </c>
      <c r="B563" s="111" t="s">
        <v>874</v>
      </c>
      <c r="C563" s="123" t="s">
        <v>402</v>
      </c>
      <c r="D563" s="58"/>
      <c r="E563" s="58">
        <v>960549.27</v>
      </c>
      <c r="F563" s="58">
        <v>958041.75</v>
      </c>
      <c r="G563" s="58">
        <v>743000</v>
      </c>
      <c r="H563" s="58">
        <v>743000</v>
      </c>
      <c r="I563" s="58">
        <v>743000</v>
      </c>
      <c r="J563" s="58">
        <v>743000</v>
      </c>
      <c r="HL563" s="122"/>
      <c r="HM563" s="122"/>
      <c r="HN563" s="122"/>
      <c r="HO563" s="122"/>
      <c r="HP563" s="122"/>
      <c r="HQ563" s="122"/>
      <c r="HR563" s="122"/>
      <c r="HS563" s="122"/>
      <c r="HT563" s="122"/>
      <c r="HU563" s="122"/>
      <c r="HV563" s="122"/>
      <c r="HW563" s="122"/>
      <c r="HX563" s="122"/>
      <c r="HY563" s="122"/>
      <c r="HZ563" s="122"/>
      <c r="IA563" s="122"/>
      <c r="IB563" s="122"/>
    </row>
    <row r="564" spans="1:236" s="124" customFormat="1" hidden="1">
      <c r="A564" s="93" t="s">
        <v>2257</v>
      </c>
      <c r="B564" s="111" t="s">
        <v>876</v>
      </c>
      <c r="C564" s="123" t="s">
        <v>408</v>
      </c>
      <c r="D564" s="58"/>
      <c r="E564" s="58"/>
      <c r="F564" s="58"/>
      <c r="G564" s="58"/>
      <c r="H564" s="58"/>
      <c r="I564" s="58"/>
      <c r="J564" s="58"/>
      <c r="HL564" s="122"/>
      <c r="HM564" s="122"/>
      <c r="HN564" s="122"/>
      <c r="HO564" s="122"/>
      <c r="HP564" s="122"/>
      <c r="HQ564" s="122"/>
      <c r="HR564" s="122"/>
      <c r="HS564" s="122"/>
      <c r="HT564" s="122"/>
      <c r="HU564" s="122"/>
      <c r="HV564" s="122"/>
      <c r="HW564" s="122"/>
      <c r="HX564" s="122"/>
      <c r="HY564" s="122"/>
      <c r="HZ564" s="122"/>
      <c r="IA564" s="122"/>
      <c r="IB564" s="122"/>
    </row>
    <row r="565" spans="1:236" s="124" customFormat="1" hidden="1">
      <c r="A565" s="93" t="s">
        <v>2307</v>
      </c>
      <c r="B565" s="111" t="s">
        <v>880</v>
      </c>
      <c r="C565" s="123" t="s">
        <v>441</v>
      </c>
      <c r="D565" s="58"/>
      <c r="E565" s="58">
        <v>345591.16</v>
      </c>
      <c r="F565" s="58">
        <v>366782.38</v>
      </c>
      <c r="G565" s="58">
        <v>347600</v>
      </c>
      <c r="H565" s="58">
        <v>347600</v>
      </c>
      <c r="I565" s="58">
        <v>347600</v>
      </c>
      <c r="J565" s="58">
        <v>347600</v>
      </c>
      <c r="HL565" s="122"/>
      <c r="HM565" s="122"/>
      <c r="HN565" s="122"/>
      <c r="HO565" s="122"/>
      <c r="HP565" s="122"/>
      <c r="HQ565" s="122"/>
      <c r="HR565" s="122"/>
      <c r="HS565" s="122"/>
      <c r="HT565" s="122"/>
      <c r="HU565" s="122"/>
      <c r="HV565" s="122"/>
      <c r="HW565" s="122"/>
      <c r="HX565" s="122"/>
      <c r="HY565" s="122"/>
      <c r="HZ565" s="122"/>
      <c r="IA565" s="122"/>
      <c r="IB565" s="122"/>
    </row>
    <row r="566" spans="1:236" s="124" customFormat="1" hidden="1">
      <c r="A566" s="93" t="s">
        <v>2308</v>
      </c>
      <c r="B566" s="111" t="s">
        <v>882</v>
      </c>
      <c r="C566" s="123" t="s">
        <v>459</v>
      </c>
      <c r="D566" s="58"/>
      <c r="E566" s="58">
        <v>33414.57</v>
      </c>
      <c r="F566" s="58">
        <v>0</v>
      </c>
      <c r="G566" s="58"/>
      <c r="H566" s="58"/>
      <c r="I566" s="58"/>
      <c r="J566" s="58"/>
      <c r="HL566" s="122"/>
      <c r="HM566" s="122"/>
      <c r="HN566" s="122"/>
      <c r="HO566" s="122"/>
      <c r="HP566" s="122"/>
      <c r="HQ566" s="122"/>
      <c r="HR566" s="122"/>
      <c r="HS566" s="122"/>
      <c r="HT566" s="122"/>
      <c r="HU566" s="122"/>
      <c r="HV566" s="122"/>
      <c r="HW566" s="122"/>
      <c r="HX566" s="122"/>
      <c r="HY566" s="122"/>
      <c r="HZ566" s="122"/>
      <c r="IA566" s="122"/>
      <c r="IB566" s="122"/>
    </row>
    <row r="567" spans="1:236" s="124" customFormat="1" hidden="1">
      <c r="A567" s="93" t="s">
        <v>2309</v>
      </c>
      <c r="B567" s="93" t="s">
        <v>890</v>
      </c>
      <c r="C567" s="94" t="s">
        <v>477</v>
      </c>
      <c r="D567" s="58"/>
      <c r="E567" s="58">
        <v>0</v>
      </c>
      <c r="F567" s="58">
        <v>0</v>
      </c>
      <c r="G567" s="58"/>
      <c r="H567" s="58"/>
      <c r="I567" s="58"/>
      <c r="J567" s="58"/>
      <c r="HL567" s="122"/>
      <c r="HM567" s="122"/>
      <c r="HN567" s="122"/>
      <c r="HO567" s="122"/>
      <c r="HP567" s="122"/>
      <c r="HQ567" s="122"/>
      <c r="HR567" s="122"/>
      <c r="HS567" s="122"/>
      <c r="HT567" s="122"/>
      <c r="HU567" s="122"/>
      <c r="HV567" s="122"/>
      <c r="HW567" s="122"/>
      <c r="HX567" s="122"/>
      <c r="HY567" s="122"/>
      <c r="HZ567" s="122"/>
      <c r="IA567" s="122"/>
      <c r="IB567" s="122"/>
    </row>
    <row r="568" spans="1:236" s="122" customFormat="1" hidden="1">
      <c r="A568" s="93" t="s">
        <v>2310</v>
      </c>
      <c r="B568" s="111" t="s">
        <v>1579</v>
      </c>
      <c r="C568" s="123" t="s">
        <v>426</v>
      </c>
      <c r="D568" s="58"/>
      <c r="E568" s="58">
        <v>0</v>
      </c>
      <c r="F568" s="58">
        <v>0</v>
      </c>
      <c r="G568" s="58"/>
      <c r="H568" s="58"/>
      <c r="I568" s="58"/>
      <c r="J568" s="58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4"/>
      <c r="AJ568" s="124"/>
      <c r="AK568" s="124"/>
      <c r="AL568" s="124"/>
      <c r="AM568" s="124"/>
      <c r="AN568" s="124"/>
      <c r="AO568" s="124"/>
      <c r="AP568" s="124"/>
      <c r="AQ568" s="124"/>
      <c r="AR568" s="124"/>
      <c r="AS568" s="124"/>
      <c r="AT568" s="124"/>
      <c r="AU568" s="124"/>
      <c r="AV568" s="124"/>
      <c r="AW568" s="124"/>
      <c r="AX568" s="124"/>
      <c r="AY568" s="124"/>
      <c r="AZ568" s="124"/>
      <c r="BA568" s="124"/>
      <c r="BB568" s="124"/>
      <c r="BC568" s="124"/>
      <c r="BD568" s="124"/>
      <c r="BE568" s="124"/>
      <c r="BF568" s="124"/>
      <c r="BG568" s="124"/>
      <c r="BH568" s="124"/>
      <c r="BI568" s="124"/>
      <c r="BJ568" s="124"/>
      <c r="BK568" s="124"/>
      <c r="BL568" s="124"/>
      <c r="BM568" s="124"/>
      <c r="BN568" s="124"/>
      <c r="BO568" s="124"/>
      <c r="BP568" s="124"/>
      <c r="BQ568" s="124"/>
      <c r="BR568" s="124"/>
      <c r="BS568" s="124"/>
      <c r="BT568" s="124"/>
      <c r="BU568" s="124"/>
      <c r="BV568" s="124"/>
      <c r="BW568" s="124"/>
      <c r="BX568" s="124"/>
      <c r="BY568" s="124"/>
      <c r="BZ568" s="124"/>
      <c r="CA568" s="124"/>
      <c r="CB568" s="124"/>
      <c r="CC568" s="124"/>
      <c r="CD568" s="124"/>
      <c r="CE568" s="124"/>
      <c r="CF568" s="124"/>
      <c r="CG568" s="124"/>
      <c r="CH568" s="124"/>
      <c r="CI568" s="124"/>
      <c r="CJ568" s="124"/>
      <c r="CK568" s="124"/>
      <c r="CL568" s="124"/>
      <c r="CM568" s="124"/>
      <c r="CN568" s="124"/>
      <c r="CO568" s="124"/>
      <c r="CP568" s="124"/>
      <c r="CQ568" s="124"/>
      <c r="CR568" s="124"/>
      <c r="CS568" s="124"/>
      <c r="CT568" s="124"/>
      <c r="CU568" s="124"/>
      <c r="CV568" s="124"/>
      <c r="CW568" s="124"/>
      <c r="CX568" s="124"/>
      <c r="CY568" s="124"/>
      <c r="CZ568" s="124"/>
      <c r="DA568" s="124"/>
      <c r="DB568" s="124"/>
      <c r="DC568" s="124"/>
      <c r="DD568" s="124"/>
      <c r="DE568" s="124"/>
      <c r="DF568" s="124"/>
      <c r="DG568" s="124"/>
      <c r="DH568" s="124"/>
      <c r="DI568" s="124"/>
      <c r="DJ568" s="124"/>
      <c r="DK568" s="124"/>
      <c r="DL568" s="124"/>
      <c r="DM568" s="124"/>
      <c r="DN568" s="124"/>
      <c r="DO568" s="124"/>
      <c r="DP568" s="124"/>
      <c r="DQ568" s="124"/>
      <c r="DR568" s="124"/>
      <c r="DS568" s="124"/>
      <c r="DT568" s="124"/>
      <c r="DU568" s="124"/>
      <c r="DV568" s="124"/>
      <c r="DW568" s="124"/>
      <c r="DX568" s="124"/>
      <c r="DY568" s="124"/>
      <c r="DZ568" s="124"/>
      <c r="EA568" s="124"/>
      <c r="EB568" s="124"/>
      <c r="EC568" s="124"/>
      <c r="ED568" s="124"/>
      <c r="EE568" s="124"/>
      <c r="EF568" s="124"/>
      <c r="EG568" s="124"/>
      <c r="EH568" s="124"/>
      <c r="EI568" s="124"/>
      <c r="EJ568" s="124"/>
      <c r="EK568" s="124"/>
      <c r="EL568" s="124"/>
      <c r="EM568" s="124"/>
      <c r="EN568" s="124"/>
      <c r="EO568" s="124"/>
      <c r="EP568" s="124"/>
      <c r="EQ568" s="124"/>
      <c r="ER568" s="124"/>
      <c r="ES568" s="124"/>
      <c r="ET568" s="124"/>
      <c r="EU568" s="124"/>
      <c r="EV568" s="124"/>
      <c r="EW568" s="124"/>
      <c r="EX568" s="124"/>
      <c r="EY568" s="124"/>
      <c r="EZ568" s="124"/>
      <c r="FA568" s="124"/>
      <c r="FB568" s="124"/>
      <c r="FC568" s="124"/>
      <c r="FD568" s="124"/>
      <c r="FE568" s="124"/>
      <c r="FF568" s="124"/>
      <c r="FG568" s="124"/>
      <c r="FH568" s="124"/>
      <c r="FI568" s="124"/>
      <c r="FJ568" s="124"/>
      <c r="FK568" s="124"/>
      <c r="FL568" s="124"/>
      <c r="FM568" s="124"/>
      <c r="FN568" s="124"/>
      <c r="FO568" s="124"/>
      <c r="FP568" s="124"/>
      <c r="FQ568" s="124"/>
      <c r="FR568" s="124"/>
      <c r="FS568" s="124"/>
      <c r="FT568" s="124"/>
      <c r="FU568" s="124"/>
      <c r="FV568" s="124"/>
      <c r="FW568" s="124"/>
      <c r="FX568" s="124"/>
      <c r="FY568" s="124"/>
      <c r="FZ568" s="124"/>
      <c r="GA568" s="124"/>
      <c r="GB568" s="124"/>
      <c r="GC568" s="124"/>
      <c r="GD568" s="124"/>
      <c r="GE568" s="124"/>
      <c r="GF568" s="124"/>
      <c r="GG568" s="124"/>
      <c r="GH568" s="124"/>
      <c r="GI568" s="124"/>
      <c r="GJ568" s="124"/>
      <c r="GK568" s="124"/>
      <c r="GL568" s="124"/>
      <c r="GM568" s="124"/>
      <c r="GN568" s="124"/>
      <c r="GO568" s="124"/>
      <c r="GP568" s="124"/>
      <c r="GQ568" s="124"/>
      <c r="GR568" s="124"/>
      <c r="GS568" s="124"/>
      <c r="GT568" s="124"/>
      <c r="GU568" s="124"/>
      <c r="GV568" s="124"/>
      <c r="GW568" s="124"/>
      <c r="GX568" s="124"/>
      <c r="GY568" s="124"/>
      <c r="GZ568" s="124"/>
      <c r="HA568" s="124"/>
      <c r="HB568" s="124"/>
      <c r="HC568" s="124"/>
      <c r="HD568" s="124"/>
      <c r="HE568" s="124"/>
      <c r="HF568" s="124"/>
      <c r="HG568" s="124"/>
      <c r="HH568" s="124"/>
      <c r="HI568" s="124"/>
      <c r="HJ568" s="124"/>
      <c r="HK568" s="124"/>
    </row>
    <row r="569" spans="1:236" s="122" customFormat="1" hidden="1">
      <c r="A569" s="93" t="s">
        <v>2311</v>
      </c>
      <c r="B569" s="111" t="s">
        <v>2258</v>
      </c>
      <c r="C569" s="123" t="s">
        <v>1987</v>
      </c>
      <c r="D569" s="58"/>
      <c r="E569" s="58">
        <v>1307528.54</v>
      </c>
      <c r="F569" s="58">
        <v>1331625.79</v>
      </c>
      <c r="G569" s="58">
        <f>626300+546000</f>
        <v>1172300</v>
      </c>
      <c r="H569" s="58">
        <f>G569</f>
        <v>1172300</v>
      </c>
      <c r="I569" s="58">
        <f>H569</f>
        <v>1172300</v>
      </c>
      <c r="J569" s="58">
        <f>I569</f>
        <v>1172300</v>
      </c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/>
      <c r="AE569" s="124"/>
      <c r="AF569" s="124"/>
      <c r="AG569" s="124"/>
      <c r="AH569" s="124"/>
      <c r="AI569" s="124"/>
      <c r="AJ569" s="124"/>
      <c r="AK569" s="124"/>
      <c r="AL569" s="124"/>
      <c r="AM569" s="124"/>
      <c r="AN569" s="124"/>
      <c r="AO569" s="124"/>
      <c r="AP569" s="124"/>
      <c r="AQ569" s="124"/>
      <c r="AR569" s="124"/>
      <c r="AS569" s="124"/>
      <c r="AT569" s="124"/>
      <c r="AU569" s="124"/>
      <c r="AV569" s="124"/>
      <c r="AW569" s="124"/>
      <c r="AX569" s="124"/>
      <c r="AY569" s="124"/>
      <c r="AZ569" s="124"/>
      <c r="BA569" s="124"/>
      <c r="BB569" s="124"/>
      <c r="BC569" s="124"/>
      <c r="BD569" s="124"/>
      <c r="BE569" s="124"/>
      <c r="BF569" s="124"/>
      <c r="BG569" s="124"/>
      <c r="BH569" s="124"/>
      <c r="BI569" s="124"/>
      <c r="BJ569" s="124"/>
      <c r="BK569" s="124"/>
      <c r="BL569" s="124"/>
      <c r="BM569" s="124"/>
      <c r="BN569" s="124"/>
      <c r="BO569" s="124"/>
      <c r="BP569" s="124"/>
      <c r="BQ569" s="124"/>
      <c r="BR569" s="124"/>
      <c r="BS569" s="124"/>
      <c r="BT569" s="124"/>
      <c r="BU569" s="124"/>
      <c r="BV569" s="124"/>
      <c r="BW569" s="124"/>
      <c r="BX569" s="124"/>
      <c r="BY569" s="124"/>
      <c r="BZ569" s="124"/>
      <c r="CA569" s="124"/>
      <c r="CB569" s="124"/>
      <c r="CC569" s="124"/>
      <c r="CD569" s="124"/>
      <c r="CE569" s="124"/>
      <c r="CF569" s="124"/>
      <c r="CG569" s="124"/>
      <c r="CH569" s="124"/>
      <c r="CI569" s="124"/>
      <c r="CJ569" s="124"/>
      <c r="CK569" s="124"/>
      <c r="CL569" s="124"/>
      <c r="CM569" s="124"/>
      <c r="CN569" s="124"/>
      <c r="CO569" s="124"/>
      <c r="CP569" s="124"/>
      <c r="CQ569" s="124"/>
      <c r="CR569" s="124"/>
      <c r="CS569" s="124"/>
      <c r="CT569" s="124"/>
      <c r="CU569" s="124"/>
      <c r="CV569" s="124"/>
      <c r="CW569" s="124"/>
      <c r="CX569" s="124"/>
      <c r="CY569" s="124"/>
      <c r="CZ569" s="124"/>
      <c r="DA569" s="124"/>
      <c r="DB569" s="124"/>
      <c r="DC569" s="124"/>
      <c r="DD569" s="124"/>
      <c r="DE569" s="124"/>
      <c r="DF569" s="124"/>
      <c r="DG569" s="124"/>
      <c r="DH569" s="124"/>
      <c r="DI569" s="124"/>
      <c r="DJ569" s="124"/>
      <c r="DK569" s="124"/>
      <c r="DL569" s="124"/>
      <c r="DM569" s="124"/>
      <c r="DN569" s="124"/>
      <c r="DO569" s="124"/>
      <c r="DP569" s="124"/>
      <c r="DQ569" s="124"/>
      <c r="DR569" s="124"/>
      <c r="DS569" s="124"/>
      <c r="DT569" s="124"/>
      <c r="DU569" s="124"/>
      <c r="DV569" s="124"/>
      <c r="DW569" s="124"/>
      <c r="DX569" s="124"/>
      <c r="DY569" s="124"/>
      <c r="DZ569" s="124"/>
      <c r="EA569" s="124"/>
      <c r="EB569" s="124"/>
      <c r="EC569" s="124"/>
      <c r="ED569" s="124"/>
      <c r="EE569" s="124"/>
      <c r="EF569" s="124"/>
      <c r="EG569" s="124"/>
      <c r="EH569" s="124"/>
      <c r="EI569" s="124"/>
      <c r="EJ569" s="124"/>
      <c r="EK569" s="124"/>
      <c r="EL569" s="124"/>
      <c r="EM569" s="124"/>
      <c r="EN569" s="124"/>
      <c r="EO569" s="124"/>
      <c r="EP569" s="124"/>
      <c r="EQ569" s="124"/>
      <c r="ER569" s="124"/>
      <c r="ES569" s="124"/>
      <c r="ET569" s="124"/>
      <c r="EU569" s="124"/>
      <c r="EV569" s="124"/>
      <c r="EW569" s="124"/>
      <c r="EX569" s="124"/>
      <c r="EY569" s="124"/>
      <c r="EZ569" s="124"/>
      <c r="FA569" s="124"/>
      <c r="FB569" s="124"/>
      <c r="FC569" s="124"/>
      <c r="FD569" s="124"/>
      <c r="FE569" s="124"/>
      <c r="FF569" s="124"/>
      <c r="FG569" s="124"/>
      <c r="FH569" s="124"/>
      <c r="FI569" s="124"/>
      <c r="FJ569" s="124"/>
      <c r="FK569" s="124"/>
      <c r="FL569" s="124"/>
      <c r="FM569" s="124"/>
      <c r="FN569" s="124"/>
      <c r="FO569" s="124"/>
      <c r="FP569" s="124"/>
      <c r="FQ569" s="124"/>
      <c r="FR569" s="124"/>
      <c r="FS569" s="124"/>
      <c r="FT569" s="124"/>
      <c r="FU569" s="124"/>
      <c r="FV569" s="124"/>
      <c r="FW569" s="124"/>
      <c r="FX569" s="124"/>
      <c r="FY569" s="124"/>
      <c r="FZ569" s="124"/>
      <c r="GA569" s="124"/>
      <c r="GB569" s="124"/>
      <c r="GC569" s="124"/>
      <c r="GD569" s="124"/>
      <c r="GE569" s="124"/>
      <c r="GF569" s="124"/>
      <c r="GG569" s="124"/>
      <c r="GH569" s="124"/>
      <c r="GI569" s="124"/>
      <c r="GJ569" s="124"/>
      <c r="GK569" s="124"/>
      <c r="GL569" s="124"/>
      <c r="GM569" s="124"/>
      <c r="GN569" s="124"/>
      <c r="GO569" s="124"/>
      <c r="GP569" s="124"/>
      <c r="GQ569" s="124"/>
      <c r="GR569" s="124"/>
      <c r="GS569" s="124"/>
      <c r="GT569" s="124"/>
      <c r="GU569" s="124"/>
      <c r="GV569" s="124"/>
      <c r="GW569" s="124"/>
      <c r="GX569" s="124"/>
      <c r="GY569" s="124"/>
      <c r="GZ569" s="124"/>
      <c r="HA569" s="124"/>
      <c r="HB569" s="124"/>
      <c r="HC569" s="124"/>
      <c r="HD569" s="124"/>
      <c r="HE569" s="124"/>
      <c r="HF569" s="124"/>
      <c r="HG569" s="124"/>
      <c r="HH569" s="124"/>
      <c r="HI569" s="124"/>
      <c r="HJ569" s="124"/>
      <c r="HK569" s="124"/>
    </row>
    <row r="570" spans="1:236" s="122" customFormat="1" hidden="1">
      <c r="A570" s="93" t="s">
        <v>3301</v>
      </c>
      <c r="B570" s="111" t="s">
        <v>3304</v>
      </c>
      <c r="C570" s="123" t="s">
        <v>3298</v>
      </c>
      <c r="D570" s="58"/>
      <c r="E570" s="58"/>
      <c r="F570" s="58">
        <v>11025</v>
      </c>
      <c r="G570" s="58"/>
      <c r="H570" s="58"/>
      <c r="I570" s="58"/>
      <c r="J570" s="58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/>
      <c r="AD570" s="124"/>
      <c r="AE570" s="124"/>
      <c r="AF570" s="124"/>
      <c r="AG570" s="124"/>
      <c r="AH570" s="124"/>
      <c r="AI570" s="124"/>
      <c r="AJ570" s="124"/>
      <c r="AK570" s="124"/>
      <c r="AL570" s="124"/>
      <c r="AM570" s="124"/>
      <c r="AN570" s="124"/>
      <c r="AO570" s="124"/>
      <c r="AP570" s="124"/>
      <c r="AQ570" s="124"/>
      <c r="AR570" s="124"/>
      <c r="AS570" s="124"/>
      <c r="AT570" s="124"/>
      <c r="AU570" s="124"/>
      <c r="AV570" s="124"/>
      <c r="AW570" s="124"/>
      <c r="AX570" s="124"/>
      <c r="AY570" s="124"/>
      <c r="AZ570" s="124"/>
      <c r="BA570" s="124"/>
      <c r="BB570" s="124"/>
      <c r="BC570" s="124"/>
      <c r="BD570" s="124"/>
      <c r="BE570" s="124"/>
      <c r="BF570" s="124"/>
      <c r="BG570" s="124"/>
      <c r="BH570" s="124"/>
      <c r="BI570" s="124"/>
      <c r="BJ570" s="124"/>
      <c r="BK570" s="124"/>
      <c r="BL570" s="124"/>
      <c r="BM570" s="124"/>
      <c r="BN570" s="124"/>
      <c r="BO570" s="124"/>
      <c r="BP570" s="124"/>
      <c r="BQ570" s="124"/>
      <c r="BR570" s="124"/>
      <c r="BS570" s="124"/>
      <c r="BT570" s="124"/>
      <c r="BU570" s="124"/>
      <c r="BV570" s="124"/>
      <c r="BW570" s="124"/>
      <c r="BX570" s="124"/>
      <c r="BY570" s="124"/>
      <c r="BZ570" s="124"/>
      <c r="CA570" s="124"/>
      <c r="CB570" s="124"/>
      <c r="CC570" s="124"/>
      <c r="CD570" s="124"/>
      <c r="CE570" s="124"/>
      <c r="CF570" s="124"/>
      <c r="CG570" s="124"/>
      <c r="CH570" s="124"/>
      <c r="CI570" s="124"/>
      <c r="CJ570" s="124"/>
      <c r="CK570" s="124"/>
      <c r="CL570" s="124"/>
      <c r="CM570" s="124"/>
      <c r="CN570" s="124"/>
      <c r="CO570" s="124"/>
      <c r="CP570" s="124"/>
      <c r="CQ570" s="124"/>
      <c r="CR570" s="124"/>
      <c r="CS570" s="124"/>
      <c r="CT570" s="124"/>
      <c r="CU570" s="124"/>
      <c r="CV570" s="124"/>
      <c r="CW570" s="124"/>
      <c r="CX570" s="124"/>
      <c r="CY570" s="124"/>
      <c r="CZ570" s="124"/>
      <c r="DA570" s="124"/>
      <c r="DB570" s="124"/>
      <c r="DC570" s="124"/>
      <c r="DD570" s="124"/>
      <c r="DE570" s="124"/>
      <c r="DF570" s="124"/>
      <c r="DG570" s="124"/>
      <c r="DH570" s="124"/>
      <c r="DI570" s="124"/>
      <c r="DJ570" s="124"/>
      <c r="DK570" s="124"/>
      <c r="DL570" s="124"/>
      <c r="DM570" s="124"/>
      <c r="DN570" s="124"/>
      <c r="DO570" s="124"/>
      <c r="DP570" s="124"/>
      <c r="DQ570" s="124"/>
      <c r="DR570" s="124"/>
      <c r="DS570" s="124"/>
      <c r="DT570" s="124"/>
      <c r="DU570" s="124"/>
      <c r="DV570" s="124"/>
      <c r="DW570" s="124"/>
      <c r="DX570" s="124"/>
      <c r="DY570" s="124"/>
      <c r="DZ570" s="124"/>
      <c r="EA570" s="124"/>
      <c r="EB570" s="124"/>
      <c r="EC570" s="124"/>
      <c r="ED570" s="124"/>
      <c r="EE570" s="124"/>
      <c r="EF570" s="124"/>
      <c r="EG570" s="124"/>
      <c r="EH570" s="124"/>
      <c r="EI570" s="124"/>
      <c r="EJ570" s="124"/>
      <c r="EK570" s="124"/>
      <c r="EL570" s="124"/>
      <c r="EM570" s="124"/>
      <c r="EN570" s="124"/>
      <c r="EO570" s="124"/>
      <c r="EP570" s="124"/>
      <c r="EQ570" s="124"/>
      <c r="ER570" s="124"/>
      <c r="ES570" s="124"/>
      <c r="ET570" s="124"/>
      <c r="EU570" s="124"/>
      <c r="EV570" s="124"/>
      <c r="EW570" s="124"/>
      <c r="EX570" s="124"/>
      <c r="EY570" s="124"/>
      <c r="EZ570" s="124"/>
      <c r="FA570" s="124"/>
      <c r="FB570" s="124"/>
      <c r="FC570" s="124"/>
      <c r="FD570" s="124"/>
      <c r="FE570" s="124"/>
      <c r="FF570" s="124"/>
      <c r="FG570" s="124"/>
      <c r="FH570" s="124"/>
      <c r="FI570" s="124"/>
      <c r="FJ570" s="124"/>
      <c r="FK570" s="124"/>
      <c r="FL570" s="124"/>
      <c r="FM570" s="124"/>
      <c r="FN570" s="124"/>
      <c r="FO570" s="124"/>
      <c r="FP570" s="124"/>
      <c r="FQ570" s="124"/>
      <c r="FR570" s="124"/>
      <c r="FS570" s="124"/>
      <c r="FT570" s="124"/>
      <c r="FU570" s="124"/>
      <c r="FV570" s="124"/>
      <c r="FW570" s="124"/>
      <c r="FX570" s="124"/>
      <c r="FY570" s="124"/>
      <c r="FZ570" s="124"/>
      <c r="GA570" s="124"/>
      <c r="GB570" s="124"/>
      <c r="GC570" s="124"/>
      <c r="GD570" s="124"/>
      <c r="GE570" s="124"/>
      <c r="GF570" s="124"/>
      <c r="GG570" s="124"/>
      <c r="GH570" s="124"/>
      <c r="GI570" s="124"/>
      <c r="GJ570" s="124"/>
      <c r="GK570" s="124"/>
      <c r="GL570" s="124"/>
      <c r="GM570" s="124"/>
      <c r="GN570" s="124"/>
      <c r="GO570" s="124"/>
      <c r="GP570" s="124"/>
      <c r="GQ570" s="124"/>
      <c r="GR570" s="124"/>
      <c r="GS570" s="124"/>
      <c r="GT570" s="124"/>
      <c r="GU570" s="124"/>
      <c r="GV570" s="124"/>
      <c r="GW570" s="124"/>
      <c r="GX570" s="124"/>
      <c r="GY570" s="124"/>
      <c r="GZ570" s="124"/>
      <c r="HA570" s="124"/>
      <c r="HB570" s="124"/>
      <c r="HC570" s="124"/>
      <c r="HD570" s="124"/>
      <c r="HE570" s="124"/>
      <c r="HF570" s="124"/>
      <c r="HG570" s="124"/>
      <c r="HH570" s="124"/>
      <c r="HI570" s="124"/>
      <c r="HJ570" s="124"/>
      <c r="HK570" s="124"/>
    </row>
    <row r="571" spans="1:236" s="122" customFormat="1" hidden="1">
      <c r="A571" s="93" t="s">
        <v>3302</v>
      </c>
      <c r="B571" s="111" t="s">
        <v>3305</v>
      </c>
      <c r="C571" s="123" t="s">
        <v>3299</v>
      </c>
      <c r="D571" s="58"/>
      <c r="E571" s="58"/>
      <c r="F571" s="58">
        <v>232530</v>
      </c>
      <c r="G571" s="58"/>
      <c r="H571" s="58"/>
      <c r="I571" s="58"/>
      <c r="J571" s="58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4"/>
      <c r="AI571" s="124"/>
      <c r="AJ571" s="124"/>
      <c r="AK571" s="124"/>
      <c r="AL571" s="124"/>
      <c r="AM571" s="124"/>
      <c r="AN571" s="124"/>
      <c r="AO571" s="124"/>
      <c r="AP571" s="124"/>
      <c r="AQ571" s="124"/>
      <c r="AR571" s="124"/>
      <c r="AS571" s="124"/>
      <c r="AT571" s="124"/>
      <c r="AU571" s="124"/>
      <c r="AV571" s="124"/>
      <c r="AW571" s="124"/>
      <c r="AX571" s="124"/>
      <c r="AY571" s="124"/>
      <c r="AZ571" s="124"/>
      <c r="BA571" s="124"/>
      <c r="BB571" s="124"/>
      <c r="BC571" s="124"/>
      <c r="BD571" s="124"/>
      <c r="BE571" s="124"/>
      <c r="BF571" s="124"/>
      <c r="BG571" s="124"/>
      <c r="BH571" s="124"/>
      <c r="BI571" s="124"/>
      <c r="BJ571" s="124"/>
      <c r="BK571" s="124"/>
      <c r="BL571" s="124"/>
      <c r="BM571" s="124"/>
      <c r="BN571" s="124"/>
      <c r="BO571" s="124"/>
      <c r="BP571" s="124"/>
      <c r="BQ571" s="124"/>
      <c r="BR571" s="124"/>
      <c r="BS571" s="124"/>
      <c r="BT571" s="124"/>
      <c r="BU571" s="124"/>
      <c r="BV571" s="124"/>
      <c r="BW571" s="124"/>
      <c r="BX571" s="124"/>
      <c r="BY571" s="124"/>
      <c r="BZ571" s="124"/>
      <c r="CA571" s="124"/>
      <c r="CB571" s="124"/>
      <c r="CC571" s="124"/>
      <c r="CD571" s="124"/>
      <c r="CE571" s="124"/>
      <c r="CF571" s="124"/>
      <c r="CG571" s="124"/>
      <c r="CH571" s="124"/>
      <c r="CI571" s="124"/>
      <c r="CJ571" s="124"/>
      <c r="CK571" s="124"/>
      <c r="CL571" s="124"/>
      <c r="CM571" s="124"/>
      <c r="CN571" s="124"/>
      <c r="CO571" s="124"/>
      <c r="CP571" s="124"/>
      <c r="CQ571" s="124"/>
      <c r="CR571" s="124"/>
      <c r="CS571" s="124"/>
      <c r="CT571" s="124"/>
      <c r="CU571" s="124"/>
      <c r="CV571" s="124"/>
      <c r="CW571" s="124"/>
      <c r="CX571" s="124"/>
      <c r="CY571" s="124"/>
      <c r="CZ571" s="124"/>
      <c r="DA571" s="124"/>
      <c r="DB571" s="124"/>
      <c r="DC571" s="124"/>
      <c r="DD571" s="124"/>
      <c r="DE571" s="124"/>
      <c r="DF571" s="124"/>
      <c r="DG571" s="124"/>
      <c r="DH571" s="124"/>
      <c r="DI571" s="124"/>
      <c r="DJ571" s="124"/>
      <c r="DK571" s="124"/>
      <c r="DL571" s="124"/>
      <c r="DM571" s="124"/>
      <c r="DN571" s="124"/>
      <c r="DO571" s="124"/>
      <c r="DP571" s="124"/>
      <c r="DQ571" s="124"/>
      <c r="DR571" s="124"/>
      <c r="DS571" s="124"/>
      <c r="DT571" s="124"/>
      <c r="DU571" s="124"/>
      <c r="DV571" s="124"/>
      <c r="DW571" s="124"/>
      <c r="DX571" s="124"/>
      <c r="DY571" s="124"/>
      <c r="DZ571" s="124"/>
      <c r="EA571" s="124"/>
      <c r="EB571" s="124"/>
      <c r="EC571" s="124"/>
      <c r="ED571" s="124"/>
      <c r="EE571" s="124"/>
      <c r="EF571" s="124"/>
      <c r="EG571" s="124"/>
      <c r="EH571" s="124"/>
      <c r="EI571" s="124"/>
      <c r="EJ571" s="124"/>
      <c r="EK571" s="124"/>
      <c r="EL571" s="124"/>
      <c r="EM571" s="124"/>
      <c r="EN571" s="124"/>
      <c r="EO571" s="124"/>
      <c r="EP571" s="124"/>
      <c r="EQ571" s="124"/>
      <c r="ER571" s="124"/>
      <c r="ES571" s="124"/>
      <c r="ET571" s="124"/>
      <c r="EU571" s="124"/>
      <c r="EV571" s="124"/>
      <c r="EW571" s="124"/>
      <c r="EX571" s="124"/>
      <c r="EY571" s="124"/>
      <c r="EZ571" s="124"/>
      <c r="FA571" s="124"/>
      <c r="FB571" s="124"/>
      <c r="FC571" s="124"/>
      <c r="FD571" s="124"/>
      <c r="FE571" s="124"/>
      <c r="FF571" s="124"/>
      <c r="FG571" s="124"/>
      <c r="FH571" s="124"/>
      <c r="FI571" s="124"/>
      <c r="FJ571" s="124"/>
      <c r="FK571" s="124"/>
      <c r="FL571" s="124"/>
      <c r="FM571" s="124"/>
      <c r="FN571" s="124"/>
      <c r="FO571" s="124"/>
      <c r="FP571" s="124"/>
      <c r="FQ571" s="124"/>
      <c r="FR571" s="124"/>
      <c r="FS571" s="124"/>
      <c r="FT571" s="124"/>
      <c r="FU571" s="124"/>
      <c r="FV571" s="124"/>
      <c r="FW571" s="124"/>
      <c r="FX571" s="124"/>
      <c r="FY571" s="124"/>
      <c r="FZ571" s="124"/>
      <c r="GA571" s="124"/>
      <c r="GB571" s="124"/>
      <c r="GC571" s="124"/>
      <c r="GD571" s="124"/>
      <c r="GE571" s="124"/>
      <c r="GF571" s="124"/>
      <c r="GG571" s="124"/>
      <c r="GH571" s="124"/>
      <c r="GI571" s="124"/>
      <c r="GJ571" s="124"/>
      <c r="GK571" s="124"/>
      <c r="GL571" s="124"/>
      <c r="GM571" s="124"/>
      <c r="GN571" s="124"/>
      <c r="GO571" s="124"/>
      <c r="GP571" s="124"/>
      <c r="GQ571" s="124"/>
      <c r="GR571" s="124"/>
      <c r="GS571" s="124"/>
      <c r="GT571" s="124"/>
      <c r="GU571" s="124"/>
      <c r="GV571" s="124"/>
      <c r="GW571" s="124"/>
      <c r="GX571" s="124"/>
      <c r="GY571" s="124"/>
      <c r="GZ571" s="124"/>
      <c r="HA571" s="124"/>
      <c r="HB571" s="124"/>
      <c r="HC571" s="124"/>
      <c r="HD571" s="124"/>
      <c r="HE571" s="124"/>
      <c r="HF571" s="124"/>
      <c r="HG571" s="124"/>
      <c r="HH571" s="124"/>
      <c r="HI571" s="124"/>
      <c r="HJ571" s="124"/>
      <c r="HK571" s="124"/>
    </row>
    <row r="572" spans="1:236" s="122" customFormat="1" hidden="1">
      <c r="A572" s="93" t="s">
        <v>3303</v>
      </c>
      <c r="B572" s="111" t="s">
        <v>3306</v>
      </c>
      <c r="C572" s="123" t="s">
        <v>3300</v>
      </c>
      <c r="D572" s="58"/>
      <c r="E572" s="58"/>
      <c r="F572" s="58">
        <v>1344000</v>
      </c>
      <c r="G572" s="58"/>
      <c r="H572" s="58"/>
      <c r="I572" s="58"/>
      <c r="J572" s="58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  <c r="AE572" s="124"/>
      <c r="AF572" s="124"/>
      <c r="AG572" s="124"/>
      <c r="AH572" s="124"/>
      <c r="AI572" s="124"/>
      <c r="AJ572" s="124"/>
      <c r="AK572" s="124"/>
      <c r="AL572" s="124"/>
      <c r="AM572" s="124"/>
      <c r="AN572" s="124"/>
      <c r="AO572" s="124"/>
      <c r="AP572" s="124"/>
      <c r="AQ572" s="124"/>
      <c r="AR572" s="124"/>
      <c r="AS572" s="124"/>
      <c r="AT572" s="124"/>
      <c r="AU572" s="124"/>
      <c r="AV572" s="124"/>
      <c r="AW572" s="124"/>
      <c r="AX572" s="124"/>
      <c r="AY572" s="124"/>
      <c r="AZ572" s="124"/>
      <c r="BA572" s="124"/>
      <c r="BB572" s="124"/>
      <c r="BC572" s="124"/>
      <c r="BD572" s="124"/>
      <c r="BE572" s="124"/>
      <c r="BF572" s="124"/>
      <c r="BG572" s="124"/>
      <c r="BH572" s="124"/>
      <c r="BI572" s="124"/>
      <c r="BJ572" s="124"/>
      <c r="BK572" s="124"/>
      <c r="BL572" s="124"/>
      <c r="BM572" s="124"/>
      <c r="BN572" s="124"/>
      <c r="BO572" s="124"/>
      <c r="BP572" s="124"/>
      <c r="BQ572" s="124"/>
      <c r="BR572" s="124"/>
      <c r="BS572" s="124"/>
      <c r="BT572" s="124"/>
      <c r="BU572" s="124"/>
      <c r="BV572" s="124"/>
      <c r="BW572" s="124"/>
      <c r="BX572" s="124"/>
      <c r="BY572" s="124"/>
      <c r="BZ572" s="124"/>
      <c r="CA572" s="124"/>
      <c r="CB572" s="124"/>
      <c r="CC572" s="124"/>
      <c r="CD572" s="124"/>
      <c r="CE572" s="124"/>
      <c r="CF572" s="124"/>
      <c r="CG572" s="124"/>
      <c r="CH572" s="124"/>
      <c r="CI572" s="124"/>
      <c r="CJ572" s="124"/>
      <c r="CK572" s="124"/>
      <c r="CL572" s="124"/>
      <c r="CM572" s="124"/>
      <c r="CN572" s="124"/>
      <c r="CO572" s="124"/>
      <c r="CP572" s="124"/>
      <c r="CQ572" s="124"/>
      <c r="CR572" s="124"/>
      <c r="CS572" s="124"/>
      <c r="CT572" s="124"/>
      <c r="CU572" s="124"/>
      <c r="CV572" s="124"/>
      <c r="CW572" s="124"/>
      <c r="CX572" s="124"/>
      <c r="CY572" s="124"/>
      <c r="CZ572" s="124"/>
      <c r="DA572" s="124"/>
      <c r="DB572" s="124"/>
      <c r="DC572" s="124"/>
      <c r="DD572" s="124"/>
      <c r="DE572" s="124"/>
      <c r="DF572" s="124"/>
      <c r="DG572" s="124"/>
      <c r="DH572" s="124"/>
      <c r="DI572" s="124"/>
      <c r="DJ572" s="124"/>
      <c r="DK572" s="124"/>
      <c r="DL572" s="124"/>
      <c r="DM572" s="124"/>
      <c r="DN572" s="124"/>
      <c r="DO572" s="124"/>
      <c r="DP572" s="124"/>
      <c r="DQ572" s="124"/>
      <c r="DR572" s="124"/>
      <c r="DS572" s="124"/>
      <c r="DT572" s="124"/>
      <c r="DU572" s="124"/>
      <c r="DV572" s="124"/>
      <c r="DW572" s="124"/>
      <c r="DX572" s="124"/>
      <c r="DY572" s="124"/>
      <c r="DZ572" s="124"/>
      <c r="EA572" s="124"/>
      <c r="EB572" s="124"/>
      <c r="EC572" s="124"/>
      <c r="ED572" s="124"/>
      <c r="EE572" s="124"/>
      <c r="EF572" s="124"/>
      <c r="EG572" s="124"/>
      <c r="EH572" s="124"/>
      <c r="EI572" s="124"/>
      <c r="EJ572" s="124"/>
      <c r="EK572" s="124"/>
      <c r="EL572" s="124"/>
      <c r="EM572" s="124"/>
      <c r="EN572" s="124"/>
      <c r="EO572" s="124"/>
      <c r="EP572" s="124"/>
      <c r="EQ572" s="124"/>
      <c r="ER572" s="124"/>
      <c r="ES572" s="124"/>
      <c r="ET572" s="124"/>
      <c r="EU572" s="124"/>
      <c r="EV572" s="124"/>
      <c r="EW572" s="124"/>
      <c r="EX572" s="124"/>
      <c r="EY572" s="124"/>
      <c r="EZ572" s="124"/>
      <c r="FA572" s="124"/>
      <c r="FB572" s="124"/>
      <c r="FC572" s="124"/>
      <c r="FD572" s="124"/>
      <c r="FE572" s="124"/>
      <c r="FF572" s="124"/>
      <c r="FG572" s="124"/>
      <c r="FH572" s="124"/>
      <c r="FI572" s="124"/>
      <c r="FJ572" s="124"/>
      <c r="FK572" s="124"/>
      <c r="FL572" s="124"/>
      <c r="FM572" s="124"/>
      <c r="FN572" s="124"/>
      <c r="FO572" s="124"/>
      <c r="FP572" s="124"/>
      <c r="FQ572" s="124"/>
      <c r="FR572" s="124"/>
      <c r="FS572" s="124"/>
      <c r="FT572" s="124"/>
      <c r="FU572" s="124"/>
      <c r="FV572" s="124"/>
      <c r="FW572" s="124"/>
      <c r="FX572" s="124"/>
      <c r="FY572" s="124"/>
      <c r="FZ572" s="124"/>
      <c r="GA572" s="124"/>
      <c r="GB572" s="124"/>
      <c r="GC572" s="124"/>
      <c r="GD572" s="124"/>
      <c r="GE572" s="124"/>
      <c r="GF572" s="124"/>
      <c r="GG572" s="124"/>
      <c r="GH572" s="124"/>
      <c r="GI572" s="124"/>
      <c r="GJ572" s="124"/>
      <c r="GK572" s="124"/>
      <c r="GL572" s="124"/>
      <c r="GM572" s="124"/>
      <c r="GN572" s="124"/>
      <c r="GO572" s="124"/>
      <c r="GP572" s="124"/>
      <c r="GQ572" s="124"/>
      <c r="GR572" s="124"/>
      <c r="GS572" s="124"/>
      <c r="GT572" s="124"/>
      <c r="GU572" s="124"/>
      <c r="GV572" s="124"/>
      <c r="GW572" s="124"/>
      <c r="GX572" s="124"/>
      <c r="GY572" s="124"/>
      <c r="GZ572" s="124"/>
      <c r="HA572" s="124"/>
      <c r="HB572" s="124"/>
      <c r="HC572" s="124"/>
      <c r="HD572" s="124"/>
      <c r="HE572" s="124"/>
      <c r="HF572" s="124"/>
      <c r="HG572" s="124"/>
      <c r="HH572" s="124"/>
      <c r="HI572" s="124"/>
      <c r="HJ572" s="124"/>
      <c r="HK572" s="124"/>
    </row>
    <row r="573" spans="1:236">
      <c r="A573" s="95" t="s">
        <v>2312</v>
      </c>
      <c r="B573" s="110" t="s">
        <v>2313</v>
      </c>
      <c r="C573" s="123"/>
      <c r="D573" s="56">
        <f>D574</f>
        <v>348931.97</v>
      </c>
      <c r="E573" s="56">
        <f t="shared" ref="E573:J574" si="208">E574</f>
        <v>3766587.5399999996</v>
      </c>
      <c r="F573" s="56">
        <f t="shared" si="208"/>
        <v>44100476.399999999</v>
      </c>
      <c r="G573" s="56">
        <f t="shared" si="208"/>
        <v>348300</v>
      </c>
      <c r="H573" s="56">
        <f t="shared" si="208"/>
        <v>2387000</v>
      </c>
      <c r="I573" s="56">
        <f t="shared" si="208"/>
        <v>2465000</v>
      </c>
      <c r="J573" s="56">
        <f t="shared" si="208"/>
        <v>2545000</v>
      </c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  <c r="AR573" s="102"/>
      <c r="AS573" s="102"/>
      <c r="AT573" s="102"/>
      <c r="AU573" s="102"/>
      <c r="AV573" s="102"/>
      <c r="AW573" s="102"/>
      <c r="AX573" s="102"/>
      <c r="AY573" s="102"/>
      <c r="AZ573" s="102"/>
      <c r="BA573" s="102"/>
      <c r="BB573" s="102"/>
      <c r="BC573" s="102"/>
      <c r="BD573" s="102"/>
      <c r="BE573" s="102"/>
      <c r="BF573" s="102"/>
      <c r="BG573" s="102"/>
      <c r="BH573" s="102"/>
      <c r="BI573" s="102"/>
      <c r="BJ573" s="102"/>
      <c r="BK573" s="102"/>
      <c r="BL573" s="102"/>
      <c r="BM573" s="102"/>
      <c r="BN573" s="102"/>
      <c r="BO573" s="102"/>
      <c r="BP573" s="102"/>
      <c r="BQ573" s="102"/>
      <c r="BR573" s="102"/>
      <c r="BS573" s="102"/>
      <c r="BT573" s="102"/>
      <c r="BU573" s="102"/>
      <c r="BV573" s="102"/>
      <c r="BW573" s="102"/>
      <c r="BX573" s="102"/>
      <c r="BY573" s="102"/>
      <c r="BZ573" s="102"/>
      <c r="CA573" s="102"/>
      <c r="CB573" s="102"/>
      <c r="CC573" s="102"/>
      <c r="CD573" s="102"/>
      <c r="CE573" s="102"/>
      <c r="CF573" s="102"/>
      <c r="CG573" s="102"/>
      <c r="CH573" s="102"/>
      <c r="CI573" s="102"/>
      <c r="CJ573" s="102"/>
      <c r="CK573" s="102"/>
      <c r="CL573" s="102"/>
      <c r="CM573" s="102"/>
      <c r="CN573" s="102"/>
      <c r="CO573" s="102"/>
      <c r="CP573" s="102"/>
      <c r="CQ573" s="102"/>
      <c r="CR573" s="102"/>
      <c r="CS573" s="102"/>
      <c r="CT573" s="102"/>
      <c r="CU573" s="102"/>
      <c r="CV573" s="102"/>
      <c r="CW573" s="102"/>
      <c r="CX573" s="102"/>
      <c r="CY573" s="102"/>
      <c r="CZ573" s="102"/>
      <c r="DA573" s="102"/>
      <c r="DB573" s="102"/>
      <c r="DC573" s="102"/>
      <c r="DD573" s="102"/>
      <c r="DE573" s="102"/>
      <c r="DF573" s="102"/>
      <c r="DG573" s="102"/>
      <c r="DH573" s="102"/>
      <c r="DI573" s="102"/>
      <c r="DJ573" s="102"/>
      <c r="DK573" s="102"/>
      <c r="DL573" s="102"/>
      <c r="DM573" s="102"/>
      <c r="DN573" s="102"/>
      <c r="DO573" s="102"/>
      <c r="DP573" s="102"/>
      <c r="DQ573" s="102"/>
      <c r="DR573" s="102"/>
      <c r="DS573" s="102"/>
      <c r="DT573" s="102"/>
      <c r="DU573" s="102"/>
      <c r="DV573" s="102"/>
      <c r="DW573" s="102"/>
      <c r="DX573" s="102"/>
      <c r="DY573" s="102"/>
      <c r="DZ573" s="102"/>
      <c r="EA573" s="102"/>
      <c r="EB573" s="102"/>
      <c r="EC573" s="102"/>
      <c r="ED573" s="102"/>
      <c r="EE573" s="102"/>
      <c r="EF573" s="102"/>
      <c r="EG573" s="102"/>
      <c r="EH573" s="102"/>
      <c r="EI573" s="102"/>
      <c r="EJ573" s="102"/>
      <c r="EK573" s="102"/>
      <c r="EL573" s="102"/>
      <c r="EM573" s="102"/>
      <c r="EN573" s="102"/>
      <c r="EO573" s="102"/>
      <c r="EP573" s="102"/>
      <c r="EQ573" s="102"/>
      <c r="ER573" s="102"/>
      <c r="ES573" s="102"/>
      <c r="ET573" s="102"/>
      <c r="EU573" s="102"/>
      <c r="EV573" s="102"/>
      <c r="EW573" s="102"/>
      <c r="EX573" s="102"/>
      <c r="EY573" s="102"/>
      <c r="EZ573" s="102"/>
      <c r="FA573" s="102"/>
      <c r="FB573" s="102"/>
      <c r="FC573" s="102"/>
      <c r="FD573" s="102"/>
      <c r="FE573" s="102"/>
      <c r="FF573" s="102"/>
      <c r="FG573" s="102"/>
      <c r="FH573" s="102"/>
      <c r="FI573" s="102"/>
      <c r="FJ573" s="102"/>
      <c r="FK573" s="102"/>
      <c r="FL573" s="102"/>
      <c r="FM573" s="102"/>
      <c r="FN573" s="102"/>
      <c r="FO573" s="102"/>
      <c r="FP573" s="102"/>
      <c r="FQ573" s="102"/>
      <c r="FR573" s="102"/>
      <c r="FS573" s="102"/>
      <c r="FT573" s="102"/>
      <c r="FU573" s="102"/>
      <c r="FV573" s="102"/>
      <c r="FW573" s="102"/>
      <c r="FX573" s="102"/>
      <c r="FY573" s="102"/>
      <c r="FZ573" s="102"/>
      <c r="GA573" s="102"/>
      <c r="GB573" s="102"/>
      <c r="GC573" s="102"/>
      <c r="GD573" s="102"/>
      <c r="GE573" s="102"/>
      <c r="GF573" s="102"/>
      <c r="GG573" s="102"/>
      <c r="GH573" s="102"/>
      <c r="GI573" s="102"/>
      <c r="GJ573" s="102"/>
      <c r="GK573" s="102"/>
      <c r="GL573" s="102"/>
      <c r="GM573" s="102"/>
      <c r="GN573" s="102"/>
      <c r="GO573" s="102"/>
      <c r="GP573" s="102"/>
      <c r="GQ573" s="102"/>
      <c r="GR573" s="102"/>
      <c r="GS573" s="102"/>
      <c r="GT573" s="102"/>
      <c r="GU573" s="102"/>
      <c r="GV573" s="102"/>
      <c r="GW573" s="102"/>
      <c r="GX573" s="102"/>
      <c r="GY573" s="102"/>
      <c r="GZ573" s="102"/>
      <c r="HA573" s="102"/>
      <c r="HB573" s="102"/>
      <c r="HC573" s="102"/>
      <c r="HD573" s="102"/>
      <c r="HE573" s="102"/>
      <c r="HF573" s="102"/>
      <c r="HG573" s="102"/>
      <c r="HH573" s="102"/>
      <c r="HI573" s="102"/>
      <c r="HJ573" s="102"/>
      <c r="HK573" s="102"/>
    </row>
    <row r="574" spans="1:236">
      <c r="A574" s="95" t="s">
        <v>2314</v>
      </c>
      <c r="B574" s="110" t="s">
        <v>2313</v>
      </c>
      <c r="C574" s="123"/>
      <c r="D574" s="56">
        <f>D575</f>
        <v>348931.97</v>
      </c>
      <c r="E574" s="56">
        <f t="shared" si="208"/>
        <v>3766587.5399999996</v>
      </c>
      <c r="F574" s="56">
        <f t="shared" si="208"/>
        <v>44100476.399999999</v>
      </c>
      <c r="G574" s="56">
        <f t="shared" si="208"/>
        <v>348300</v>
      </c>
      <c r="H574" s="56">
        <f t="shared" si="208"/>
        <v>2387000</v>
      </c>
      <c r="I574" s="56">
        <f t="shared" si="208"/>
        <v>2465000</v>
      </c>
      <c r="J574" s="56">
        <f t="shared" si="208"/>
        <v>2545000</v>
      </c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  <c r="AR574" s="102"/>
      <c r="AS574" s="102"/>
      <c r="AT574" s="102"/>
      <c r="AU574" s="102"/>
      <c r="AV574" s="102"/>
      <c r="AW574" s="102"/>
      <c r="AX574" s="102"/>
      <c r="AY574" s="102"/>
      <c r="AZ574" s="102"/>
      <c r="BA574" s="102"/>
      <c r="BB574" s="102"/>
      <c r="BC574" s="102"/>
      <c r="BD574" s="102"/>
      <c r="BE574" s="102"/>
      <c r="BF574" s="102"/>
      <c r="BG574" s="102"/>
      <c r="BH574" s="102"/>
      <c r="BI574" s="102"/>
      <c r="BJ574" s="102"/>
      <c r="BK574" s="102"/>
      <c r="BL574" s="102"/>
      <c r="BM574" s="102"/>
      <c r="BN574" s="102"/>
      <c r="BO574" s="102"/>
      <c r="BP574" s="102"/>
      <c r="BQ574" s="102"/>
      <c r="BR574" s="102"/>
      <c r="BS574" s="102"/>
      <c r="BT574" s="102"/>
      <c r="BU574" s="102"/>
      <c r="BV574" s="102"/>
      <c r="BW574" s="102"/>
      <c r="BX574" s="102"/>
      <c r="BY574" s="102"/>
      <c r="BZ574" s="102"/>
      <c r="CA574" s="102"/>
      <c r="CB574" s="102"/>
      <c r="CC574" s="102"/>
      <c r="CD574" s="102"/>
      <c r="CE574" s="102"/>
      <c r="CF574" s="102"/>
      <c r="CG574" s="102"/>
      <c r="CH574" s="102"/>
      <c r="CI574" s="102"/>
      <c r="CJ574" s="102"/>
      <c r="CK574" s="102"/>
      <c r="CL574" s="102"/>
      <c r="CM574" s="102"/>
      <c r="CN574" s="102"/>
      <c r="CO574" s="102"/>
      <c r="CP574" s="102"/>
      <c r="CQ574" s="102"/>
      <c r="CR574" s="102"/>
      <c r="CS574" s="102"/>
      <c r="CT574" s="102"/>
      <c r="CU574" s="102"/>
      <c r="CV574" s="102"/>
      <c r="CW574" s="102"/>
      <c r="CX574" s="102"/>
      <c r="CY574" s="102"/>
      <c r="CZ574" s="102"/>
      <c r="DA574" s="102"/>
      <c r="DB574" s="102"/>
      <c r="DC574" s="102"/>
      <c r="DD574" s="102"/>
      <c r="DE574" s="102"/>
      <c r="DF574" s="102"/>
      <c r="DG574" s="102"/>
      <c r="DH574" s="102"/>
      <c r="DI574" s="102"/>
      <c r="DJ574" s="102"/>
      <c r="DK574" s="102"/>
      <c r="DL574" s="102"/>
      <c r="DM574" s="102"/>
      <c r="DN574" s="102"/>
      <c r="DO574" s="102"/>
      <c r="DP574" s="102"/>
      <c r="DQ574" s="102"/>
      <c r="DR574" s="102"/>
      <c r="DS574" s="102"/>
      <c r="DT574" s="102"/>
      <c r="DU574" s="102"/>
      <c r="DV574" s="102"/>
      <c r="DW574" s="102"/>
      <c r="DX574" s="102"/>
      <c r="DY574" s="102"/>
      <c r="DZ574" s="102"/>
      <c r="EA574" s="102"/>
      <c r="EB574" s="102"/>
      <c r="EC574" s="102"/>
      <c r="ED574" s="102"/>
      <c r="EE574" s="102"/>
      <c r="EF574" s="102"/>
      <c r="EG574" s="102"/>
      <c r="EH574" s="102"/>
      <c r="EI574" s="102"/>
      <c r="EJ574" s="102"/>
      <c r="EK574" s="102"/>
      <c r="EL574" s="102"/>
      <c r="EM574" s="102"/>
      <c r="EN574" s="102"/>
      <c r="EO574" s="102"/>
      <c r="EP574" s="102"/>
      <c r="EQ574" s="102"/>
      <c r="ER574" s="102"/>
      <c r="ES574" s="102"/>
      <c r="ET574" s="102"/>
      <c r="EU574" s="102"/>
      <c r="EV574" s="102"/>
      <c r="EW574" s="102"/>
      <c r="EX574" s="102"/>
      <c r="EY574" s="102"/>
      <c r="EZ574" s="102"/>
      <c r="FA574" s="102"/>
      <c r="FB574" s="102"/>
      <c r="FC574" s="102"/>
      <c r="FD574" s="102"/>
      <c r="FE574" s="102"/>
      <c r="FF574" s="102"/>
      <c r="FG574" s="102"/>
      <c r="FH574" s="102"/>
      <c r="FI574" s="102"/>
      <c r="FJ574" s="102"/>
      <c r="FK574" s="102"/>
      <c r="FL574" s="102"/>
      <c r="FM574" s="102"/>
      <c r="FN574" s="102"/>
      <c r="FO574" s="102"/>
      <c r="FP574" s="102"/>
      <c r="FQ574" s="102"/>
      <c r="FR574" s="102"/>
      <c r="FS574" s="102"/>
      <c r="FT574" s="102"/>
      <c r="FU574" s="102"/>
      <c r="FV574" s="102"/>
      <c r="FW574" s="102"/>
      <c r="FX574" s="102"/>
      <c r="FY574" s="102"/>
      <c r="FZ574" s="102"/>
      <c r="GA574" s="102"/>
      <c r="GB574" s="102"/>
      <c r="GC574" s="102"/>
      <c r="GD574" s="102"/>
      <c r="GE574" s="102"/>
      <c r="GF574" s="102"/>
      <c r="GG574" s="102"/>
      <c r="GH574" s="102"/>
      <c r="GI574" s="102"/>
      <c r="GJ574" s="102"/>
      <c r="GK574" s="102"/>
      <c r="GL574" s="102"/>
      <c r="GM574" s="102"/>
      <c r="GN574" s="102"/>
      <c r="GO574" s="102"/>
      <c r="GP574" s="102"/>
      <c r="GQ574" s="102"/>
      <c r="GR574" s="102"/>
      <c r="GS574" s="102"/>
      <c r="GT574" s="102"/>
      <c r="GU574" s="102"/>
      <c r="GV574" s="102"/>
      <c r="GW574" s="102"/>
      <c r="GX574" s="102"/>
      <c r="GY574" s="102"/>
      <c r="GZ574" s="102"/>
      <c r="HA574" s="102"/>
      <c r="HB574" s="102"/>
      <c r="HC574" s="102"/>
      <c r="HD574" s="102"/>
      <c r="HE574" s="102"/>
      <c r="HF574" s="102"/>
      <c r="HG574" s="102"/>
      <c r="HH574" s="102"/>
      <c r="HI574" s="102"/>
      <c r="HJ574" s="102"/>
      <c r="HK574" s="102"/>
    </row>
    <row r="575" spans="1:236">
      <c r="A575" s="95" t="s">
        <v>2315</v>
      </c>
      <c r="B575" s="110" t="s">
        <v>2316</v>
      </c>
      <c r="C575" s="123"/>
      <c r="D575" s="56">
        <f>SUM(D576:D580)</f>
        <v>348931.97</v>
      </c>
      <c r="E575" s="56">
        <f>SUM(E576:E581)</f>
        <v>3766587.5399999996</v>
      </c>
      <c r="F575" s="56">
        <f>SUM(F576:F588)</f>
        <v>44100476.399999999</v>
      </c>
      <c r="G575" s="56">
        <f t="shared" ref="G575" si="209">SUM(G576:G588)</f>
        <v>348300</v>
      </c>
      <c r="H575" s="56">
        <f>SUM(H576:H589)</f>
        <v>2387000</v>
      </c>
      <c r="I575" s="56">
        <f t="shared" ref="I575:J575" si="210">SUM(I576:I589)</f>
        <v>2465000</v>
      </c>
      <c r="J575" s="56">
        <f t="shared" si="210"/>
        <v>2545000</v>
      </c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  <c r="AK575" s="102"/>
      <c r="AL575" s="102"/>
      <c r="AM575" s="102"/>
      <c r="AN575" s="102"/>
      <c r="AO575" s="102"/>
      <c r="AP575" s="102"/>
      <c r="AQ575" s="102"/>
      <c r="AR575" s="102"/>
      <c r="AS575" s="102"/>
      <c r="AT575" s="102"/>
      <c r="AU575" s="102"/>
      <c r="AV575" s="102"/>
      <c r="AW575" s="102"/>
      <c r="AX575" s="102"/>
      <c r="AY575" s="102"/>
      <c r="AZ575" s="102"/>
      <c r="BA575" s="102"/>
      <c r="BB575" s="102"/>
      <c r="BC575" s="102"/>
      <c r="BD575" s="102"/>
      <c r="BE575" s="102"/>
      <c r="BF575" s="102"/>
      <c r="BG575" s="102"/>
      <c r="BH575" s="102"/>
      <c r="BI575" s="102"/>
      <c r="BJ575" s="102"/>
      <c r="BK575" s="102"/>
      <c r="BL575" s="102"/>
      <c r="BM575" s="102"/>
      <c r="BN575" s="102"/>
      <c r="BO575" s="102"/>
      <c r="BP575" s="102"/>
      <c r="BQ575" s="102"/>
      <c r="BR575" s="102"/>
      <c r="BS575" s="102"/>
      <c r="BT575" s="102"/>
      <c r="BU575" s="102"/>
      <c r="BV575" s="102"/>
      <c r="BW575" s="102"/>
      <c r="BX575" s="102"/>
      <c r="BY575" s="102"/>
      <c r="BZ575" s="102"/>
      <c r="CA575" s="102"/>
      <c r="CB575" s="102"/>
      <c r="CC575" s="102"/>
      <c r="CD575" s="102"/>
      <c r="CE575" s="102"/>
      <c r="CF575" s="102"/>
      <c r="CG575" s="102"/>
      <c r="CH575" s="102"/>
      <c r="CI575" s="102"/>
      <c r="CJ575" s="102"/>
      <c r="CK575" s="102"/>
      <c r="CL575" s="102"/>
      <c r="CM575" s="102"/>
      <c r="CN575" s="102"/>
      <c r="CO575" s="102"/>
      <c r="CP575" s="102"/>
      <c r="CQ575" s="102"/>
      <c r="CR575" s="102"/>
      <c r="CS575" s="102"/>
      <c r="CT575" s="102"/>
      <c r="CU575" s="102"/>
      <c r="CV575" s="102"/>
      <c r="CW575" s="102"/>
      <c r="CX575" s="102"/>
      <c r="CY575" s="102"/>
      <c r="CZ575" s="102"/>
      <c r="DA575" s="102"/>
      <c r="DB575" s="102"/>
      <c r="DC575" s="102"/>
      <c r="DD575" s="102"/>
      <c r="DE575" s="102"/>
      <c r="DF575" s="102"/>
      <c r="DG575" s="102"/>
      <c r="DH575" s="102"/>
      <c r="DI575" s="102"/>
      <c r="DJ575" s="102"/>
      <c r="DK575" s="102"/>
      <c r="DL575" s="102"/>
      <c r="DM575" s="102"/>
      <c r="DN575" s="102"/>
      <c r="DO575" s="102"/>
      <c r="DP575" s="102"/>
      <c r="DQ575" s="102"/>
      <c r="DR575" s="102"/>
      <c r="DS575" s="102"/>
      <c r="DT575" s="102"/>
      <c r="DU575" s="102"/>
      <c r="DV575" s="102"/>
      <c r="DW575" s="102"/>
      <c r="DX575" s="102"/>
      <c r="DY575" s="102"/>
      <c r="DZ575" s="102"/>
      <c r="EA575" s="102"/>
      <c r="EB575" s="102"/>
      <c r="EC575" s="102"/>
      <c r="ED575" s="102"/>
      <c r="EE575" s="102"/>
      <c r="EF575" s="102"/>
      <c r="EG575" s="102"/>
      <c r="EH575" s="102"/>
      <c r="EI575" s="102"/>
      <c r="EJ575" s="102"/>
      <c r="EK575" s="102"/>
      <c r="EL575" s="102"/>
      <c r="EM575" s="102"/>
      <c r="EN575" s="102"/>
      <c r="EO575" s="102"/>
      <c r="EP575" s="102"/>
      <c r="EQ575" s="102"/>
      <c r="ER575" s="102"/>
      <c r="ES575" s="102"/>
      <c r="ET575" s="102"/>
      <c r="EU575" s="102"/>
      <c r="EV575" s="102"/>
      <c r="EW575" s="102"/>
      <c r="EX575" s="102"/>
      <c r="EY575" s="102"/>
      <c r="EZ575" s="102"/>
      <c r="FA575" s="102"/>
      <c r="FB575" s="102"/>
      <c r="FC575" s="102"/>
      <c r="FD575" s="102"/>
      <c r="FE575" s="102"/>
      <c r="FF575" s="102"/>
      <c r="FG575" s="102"/>
      <c r="FH575" s="102"/>
      <c r="FI575" s="102"/>
      <c r="FJ575" s="102"/>
      <c r="FK575" s="102"/>
      <c r="FL575" s="102"/>
      <c r="FM575" s="102"/>
      <c r="FN575" s="102"/>
      <c r="FO575" s="102"/>
      <c r="FP575" s="102"/>
      <c r="FQ575" s="102"/>
      <c r="FR575" s="102"/>
      <c r="FS575" s="102"/>
      <c r="FT575" s="102"/>
      <c r="FU575" s="102"/>
      <c r="FV575" s="102"/>
      <c r="FW575" s="102"/>
      <c r="FX575" s="102"/>
      <c r="FY575" s="102"/>
      <c r="FZ575" s="102"/>
      <c r="GA575" s="102"/>
      <c r="GB575" s="102"/>
      <c r="GC575" s="102"/>
      <c r="GD575" s="102"/>
      <c r="GE575" s="102"/>
      <c r="GF575" s="102"/>
      <c r="GG575" s="102"/>
      <c r="GH575" s="102"/>
      <c r="GI575" s="102"/>
      <c r="GJ575" s="102"/>
      <c r="GK575" s="102"/>
      <c r="GL575" s="102"/>
      <c r="GM575" s="102"/>
      <c r="GN575" s="102"/>
      <c r="GO575" s="102"/>
      <c r="GP575" s="102"/>
      <c r="GQ575" s="102"/>
      <c r="GR575" s="102"/>
      <c r="GS575" s="102"/>
      <c r="GT575" s="102"/>
      <c r="GU575" s="102"/>
      <c r="GV575" s="102"/>
      <c r="GW575" s="102"/>
      <c r="GX575" s="102"/>
      <c r="GY575" s="102"/>
      <c r="GZ575" s="102"/>
      <c r="HA575" s="102"/>
      <c r="HB575" s="102"/>
      <c r="HC575" s="102"/>
      <c r="HD575" s="102"/>
      <c r="HE575" s="102"/>
      <c r="HF575" s="102"/>
      <c r="HG575" s="102"/>
      <c r="HH575" s="102"/>
      <c r="HI575" s="102"/>
      <c r="HJ575" s="102"/>
      <c r="HK575" s="102"/>
    </row>
    <row r="576" spans="1:236" s="156" customFormat="1">
      <c r="A576" s="93" t="s">
        <v>2317</v>
      </c>
      <c r="B576" s="111" t="s">
        <v>924</v>
      </c>
      <c r="C576" s="123" t="s">
        <v>29</v>
      </c>
      <c r="D576" s="58">
        <v>272813.48</v>
      </c>
      <c r="E576" s="58">
        <v>171543.53</v>
      </c>
      <c r="F576" s="58">
        <v>172655.19</v>
      </c>
      <c r="G576" s="58">
        <v>198300</v>
      </c>
      <c r="H576" s="58">
        <v>205800</v>
      </c>
      <c r="I576" s="58">
        <v>212500</v>
      </c>
      <c r="J576" s="58">
        <v>219400</v>
      </c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  <c r="CW576" s="155"/>
      <c r="CX576" s="155"/>
      <c r="CY576" s="155"/>
      <c r="CZ576" s="155"/>
      <c r="DA576" s="155"/>
      <c r="DB576" s="155"/>
      <c r="DC576" s="155"/>
      <c r="DD576" s="155"/>
      <c r="DE576" s="155"/>
      <c r="DF576" s="155"/>
      <c r="DG576" s="155"/>
      <c r="DH576" s="155"/>
      <c r="DI576" s="155"/>
      <c r="DJ576" s="155"/>
      <c r="DK576" s="155"/>
      <c r="DL576" s="155"/>
      <c r="DM576" s="155"/>
      <c r="DN576" s="155"/>
      <c r="DO576" s="155"/>
      <c r="DP576" s="155"/>
      <c r="DQ576" s="155"/>
      <c r="DR576" s="155"/>
      <c r="DS576" s="155"/>
      <c r="DT576" s="155"/>
      <c r="DU576" s="155"/>
      <c r="DV576" s="155"/>
      <c r="DW576" s="155"/>
      <c r="DX576" s="155"/>
      <c r="DY576" s="155"/>
      <c r="DZ576" s="155"/>
      <c r="EA576" s="155"/>
      <c r="EB576" s="155"/>
      <c r="EC576" s="155"/>
      <c r="ED576" s="155"/>
      <c r="EE576" s="155"/>
      <c r="EF576" s="155"/>
      <c r="EG576" s="155"/>
      <c r="EH576" s="155"/>
      <c r="EI576" s="155"/>
      <c r="EJ576" s="155"/>
      <c r="EK576" s="155"/>
      <c r="EL576" s="155"/>
      <c r="EM576" s="155"/>
      <c r="EN576" s="155"/>
      <c r="EO576" s="155"/>
      <c r="EP576" s="155"/>
      <c r="EQ576" s="155"/>
      <c r="ER576" s="155"/>
      <c r="ES576" s="155"/>
      <c r="ET576" s="155"/>
      <c r="EU576" s="155"/>
      <c r="EV576" s="155"/>
      <c r="EW576" s="155"/>
      <c r="EX576" s="155"/>
      <c r="EY576" s="155"/>
      <c r="EZ576" s="155"/>
      <c r="FA576" s="155"/>
      <c r="FB576" s="155"/>
      <c r="FC576" s="155"/>
      <c r="FD576" s="155"/>
      <c r="FE576" s="155"/>
      <c r="FF576" s="155"/>
      <c r="FG576" s="155"/>
      <c r="FH576" s="155"/>
      <c r="FI576" s="155"/>
      <c r="FJ576" s="155"/>
      <c r="FK576" s="155"/>
      <c r="FL576" s="155"/>
      <c r="FM576" s="155"/>
      <c r="FN576" s="155"/>
      <c r="FO576" s="155"/>
      <c r="FP576" s="155"/>
      <c r="FQ576" s="155"/>
      <c r="FR576" s="155"/>
      <c r="FS576" s="155"/>
      <c r="FT576" s="155"/>
      <c r="FU576" s="155"/>
      <c r="FV576" s="155"/>
      <c r="FW576" s="155"/>
      <c r="FX576" s="155"/>
      <c r="FY576" s="155"/>
      <c r="FZ576" s="155"/>
      <c r="GA576" s="155"/>
      <c r="GB576" s="155"/>
      <c r="GC576" s="155"/>
      <c r="GD576" s="155"/>
      <c r="GE576" s="155"/>
      <c r="GF576" s="155"/>
      <c r="GG576" s="155"/>
      <c r="GH576" s="155"/>
      <c r="GI576" s="155"/>
      <c r="GJ576" s="155"/>
      <c r="GK576" s="155"/>
      <c r="GL576" s="155"/>
      <c r="GM576" s="155"/>
      <c r="GN576" s="155"/>
      <c r="GO576" s="155"/>
      <c r="GP576" s="155"/>
      <c r="GQ576" s="155"/>
      <c r="GR576" s="155"/>
      <c r="GS576" s="155"/>
      <c r="GT576" s="155"/>
      <c r="GU576" s="155"/>
      <c r="GV576" s="155"/>
      <c r="GW576" s="155"/>
      <c r="GX576" s="155"/>
      <c r="GY576" s="155"/>
      <c r="GZ576" s="155"/>
      <c r="HA576" s="155"/>
      <c r="HB576" s="155"/>
      <c r="HC576" s="155"/>
      <c r="HD576" s="155"/>
      <c r="HE576" s="155"/>
      <c r="HF576" s="155"/>
      <c r="HG576" s="155"/>
      <c r="HH576" s="155"/>
      <c r="HI576" s="155"/>
      <c r="HJ576" s="155"/>
      <c r="HK576" s="155"/>
    </row>
    <row r="577" spans="1:236" s="156" customFormat="1" hidden="1">
      <c r="A577" s="93" t="s">
        <v>2318</v>
      </c>
      <c r="B577" s="111" t="s">
        <v>2319</v>
      </c>
      <c r="C577" s="123" t="s">
        <v>1052</v>
      </c>
      <c r="D577" s="58">
        <v>16905.099999999999</v>
      </c>
      <c r="E577" s="58"/>
      <c r="F577" s="58"/>
      <c r="G577" s="58"/>
      <c r="H577" s="58"/>
      <c r="I577" s="58"/>
      <c r="J577" s="58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  <c r="CW577" s="155"/>
      <c r="CX577" s="155"/>
      <c r="CY577" s="155"/>
      <c r="CZ577" s="155"/>
      <c r="DA577" s="155"/>
      <c r="DB577" s="155"/>
      <c r="DC577" s="155"/>
      <c r="DD577" s="155"/>
      <c r="DE577" s="155"/>
      <c r="DF577" s="155"/>
      <c r="DG577" s="155"/>
      <c r="DH577" s="155"/>
      <c r="DI577" s="155"/>
      <c r="DJ577" s="155"/>
      <c r="DK577" s="155"/>
      <c r="DL577" s="155"/>
      <c r="DM577" s="155"/>
      <c r="DN577" s="155"/>
      <c r="DO577" s="155"/>
      <c r="DP577" s="155"/>
      <c r="DQ577" s="155"/>
      <c r="DR577" s="155"/>
      <c r="DS577" s="155"/>
      <c r="DT577" s="155"/>
      <c r="DU577" s="155"/>
      <c r="DV577" s="155"/>
      <c r="DW577" s="155"/>
      <c r="DX577" s="155"/>
      <c r="DY577" s="155"/>
      <c r="DZ577" s="155"/>
      <c r="EA577" s="155"/>
      <c r="EB577" s="155"/>
      <c r="EC577" s="155"/>
      <c r="ED577" s="155"/>
      <c r="EE577" s="155"/>
      <c r="EF577" s="155"/>
      <c r="EG577" s="155"/>
      <c r="EH577" s="155"/>
      <c r="EI577" s="155"/>
      <c r="EJ577" s="155"/>
      <c r="EK577" s="155"/>
      <c r="EL577" s="155"/>
      <c r="EM577" s="155"/>
      <c r="EN577" s="155"/>
      <c r="EO577" s="155"/>
      <c r="EP577" s="155"/>
      <c r="EQ577" s="155"/>
      <c r="ER577" s="155"/>
      <c r="ES577" s="155"/>
      <c r="ET577" s="155"/>
      <c r="EU577" s="155"/>
      <c r="EV577" s="155"/>
      <c r="EW577" s="155"/>
      <c r="EX577" s="155"/>
      <c r="EY577" s="155"/>
      <c r="EZ577" s="155"/>
      <c r="FA577" s="155"/>
      <c r="FB577" s="155"/>
      <c r="FC577" s="155"/>
      <c r="FD577" s="155"/>
      <c r="FE577" s="155"/>
      <c r="FF577" s="155"/>
      <c r="FG577" s="155"/>
      <c r="FH577" s="155"/>
      <c r="FI577" s="155"/>
      <c r="FJ577" s="155"/>
      <c r="FK577" s="155"/>
      <c r="FL577" s="155"/>
      <c r="FM577" s="155"/>
      <c r="FN577" s="155"/>
      <c r="FO577" s="155"/>
      <c r="FP577" s="155"/>
      <c r="FQ577" s="155"/>
      <c r="FR577" s="155"/>
      <c r="FS577" s="155"/>
      <c r="FT577" s="155"/>
      <c r="FU577" s="155"/>
      <c r="FV577" s="155"/>
      <c r="FW577" s="155"/>
      <c r="FX577" s="155"/>
      <c r="FY577" s="155"/>
      <c r="FZ577" s="155"/>
      <c r="GA577" s="155"/>
      <c r="GB577" s="155"/>
      <c r="GC577" s="155"/>
      <c r="GD577" s="155"/>
      <c r="GE577" s="155"/>
      <c r="GF577" s="155"/>
      <c r="GG577" s="155"/>
      <c r="GH577" s="155"/>
      <c r="GI577" s="155"/>
      <c r="GJ577" s="155"/>
      <c r="GK577" s="155"/>
      <c r="GL577" s="155"/>
      <c r="GM577" s="155"/>
      <c r="GN577" s="155"/>
      <c r="GO577" s="155"/>
      <c r="GP577" s="155"/>
      <c r="GQ577" s="155"/>
      <c r="GR577" s="155"/>
      <c r="GS577" s="155"/>
      <c r="GT577" s="155"/>
      <c r="GU577" s="155"/>
      <c r="GV577" s="155"/>
      <c r="GW577" s="155"/>
      <c r="GX577" s="155"/>
      <c r="GY577" s="155"/>
      <c r="GZ577" s="155"/>
      <c r="HA577" s="155"/>
      <c r="HB577" s="155"/>
      <c r="HC577" s="155"/>
      <c r="HD577" s="155"/>
      <c r="HE577" s="155"/>
      <c r="HF577" s="155"/>
      <c r="HG577" s="155"/>
      <c r="HH577" s="155"/>
      <c r="HI577" s="155"/>
      <c r="HJ577" s="155"/>
      <c r="HK577" s="155"/>
    </row>
    <row r="578" spans="1:236" s="156" customFormat="1" hidden="1">
      <c r="A578" s="93" t="s">
        <v>2320</v>
      </c>
      <c r="B578" s="111" t="s">
        <v>2321</v>
      </c>
      <c r="C578" s="123" t="s">
        <v>1582</v>
      </c>
      <c r="D578" s="58">
        <v>9183</v>
      </c>
      <c r="E578" s="58"/>
      <c r="F578" s="58"/>
      <c r="G578" s="58"/>
      <c r="H578" s="58"/>
      <c r="I578" s="58"/>
      <c r="J578" s="58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  <c r="CW578" s="155"/>
      <c r="CX578" s="155"/>
      <c r="CY578" s="155"/>
      <c r="CZ578" s="155"/>
      <c r="DA578" s="155"/>
      <c r="DB578" s="155"/>
      <c r="DC578" s="155"/>
      <c r="DD578" s="155"/>
      <c r="DE578" s="155"/>
      <c r="DF578" s="155"/>
      <c r="DG578" s="155"/>
      <c r="DH578" s="155"/>
      <c r="DI578" s="155"/>
      <c r="DJ578" s="155"/>
      <c r="DK578" s="155"/>
      <c r="DL578" s="155"/>
      <c r="DM578" s="155"/>
      <c r="DN578" s="155"/>
      <c r="DO578" s="155"/>
      <c r="DP578" s="155"/>
      <c r="DQ578" s="155"/>
      <c r="DR578" s="155"/>
      <c r="DS578" s="155"/>
      <c r="DT578" s="155"/>
      <c r="DU578" s="155"/>
      <c r="DV578" s="155"/>
      <c r="DW578" s="155"/>
      <c r="DX578" s="155"/>
      <c r="DY578" s="155"/>
      <c r="DZ578" s="155"/>
      <c r="EA578" s="155"/>
      <c r="EB578" s="155"/>
      <c r="EC578" s="155"/>
      <c r="ED578" s="155"/>
      <c r="EE578" s="155"/>
      <c r="EF578" s="155"/>
      <c r="EG578" s="155"/>
      <c r="EH578" s="155"/>
      <c r="EI578" s="155"/>
      <c r="EJ578" s="155"/>
      <c r="EK578" s="155"/>
      <c r="EL578" s="155"/>
      <c r="EM578" s="155"/>
      <c r="EN578" s="155"/>
      <c r="EO578" s="155"/>
      <c r="EP578" s="155"/>
      <c r="EQ578" s="155"/>
      <c r="ER578" s="155"/>
      <c r="ES578" s="155"/>
      <c r="ET578" s="155"/>
      <c r="EU578" s="155"/>
      <c r="EV578" s="155"/>
      <c r="EW578" s="155"/>
      <c r="EX578" s="155"/>
      <c r="EY578" s="155"/>
      <c r="EZ578" s="155"/>
      <c r="FA578" s="155"/>
      <c r="FB578" s="155"/>
      <c r="FC578" s="155"/>
      <c r="FD578" s="155"/>
      <c r="FE578" s="155"/>
      <c r="FF578" s="155"/>
      <c r="FG578" s="155"/>
      <c r="FH578" s="155"/>
      <c r="FI578" s="155"/>
      <c r="FJ578" s="155"/>
      <c r="FK578" s="155"/>
      <c r="FL578" s="155"/>
      <c r="FM578" s="155"/>
      <c r="FN578" s="155"/>
      <c r="FO578" s="155"/>
      <c r="FP578" s="155"/>
      <c r="FQ578" s="155"/>
      <c r="FR578" s="155"/>
      <c r="FS578" s="155"/>
      <c r="FT578" s="155"/>
      <c r="FU578" s="155"/>
      <c r="FV578" s="155"/>
      <c r="FW578" s="155"/>
      <c r="FX578" s="155"/>
      <c r="FY578" s="155"/>
      <c r="FZ578" s="155"/>
      <c r="GA578" s="155"/>
      <c r="GB578" s="155"/>
      <c r="GC578" s="155"/>
      <c r="GD578" s="155"/>
      <c r="GE578" s="155"/>
      <c r="GF578" s="155"/>
      <c r="GG578" s="155"/>
      <c r="GH578" s="155"/>
      <c r="GI578" s="155"/>
      <c r="GJ578" s="155"/>
      <c r="GK578" s="155"/>
      <c r="GL578" s="155"/>
      <c r="GM578" s="155"/>
      <c r="GN578" s="155"/>
      <c r="GO578" s="155"/>
      <c r="GP578" s="155"/>
      <c r="GQ578" s="155"/>
      <c r="GR578" s="155"/>
      <c r="GS578" s="155"/>
      <c r="GT578" s="155"/>
      <c r="GU578" s="155"/>
      <c r="GV578" s="155"/>
      <c r="GW578" s="155"/>
      <c r="GX578" s="155"/>
      <c r="GY578" s="155"/>
      <c r="GZ578" s="155"/>
      <c r="HA578" s="155"/>
      <c r="HB578" s="155"/>
      <c r="HC578" s="155"/>
      <c r="HD578" s="155"/>
      <c r="HE578" s="155"/>
      <c r="HF578" s="155"/>
      <c r="HG578" s="155"/>
      <c r="HH578" s="155"/>
      <c r="HI578" s="155"/>
      <c r="HJ578" s="155"/>
      <c r="HK578" s="155"/>
    </row>
    <row r="579" spans="1:236" s="156" customFormat="1" hidden="1">
      <c r="A579" s="93" t="s">
        <v>2322</v>
      </c>
      <c r="B579" s="111" t="s">
        <v>2323</v>
      </c>
      <c r="C579" s="123" t="s">
        <v>1583</v>
      </c>
      <c r="D579" s="58">
        <v>6879.21</v>
      </c>
      <c r="E579" s="58"/>
      <c r="F579" s="58"/>
      <c r="G579" s="58"/>
      <c r="H579" s="58"/>
      <c r="I579" s="58"/>
      <c r="J579" s="58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  <c r="CW579" s="155"/>
      <c r="CX579" s="155"/>
      <c r="CY579" s="155"/>
      <c r="CZ579" s="155"/>
      <c r="DA579" s="155"/>
      <c r="DB579" s="155"/>
      <c r="DC579" s="155"/>
      <c r="DD579" s="155"/>
      <c r="DE579" s="155"/>
      <c r="DF579" s="155"/>
      <c r="DG579" s="155"/>
      <c r="DH579" s="155"/>
      <c r="DI579" s="155"/>
      <c r="DJ579" s="155"/>
      <c r="DK579" s="155"/>
      <c r="DL579" s="155"/>
      <c r="DM579" s="155"/>
      <c r="DN579" s="155"/>
      <c r="DO579" s="155"/>
      <c r="DP579" s="155"/>
      <c r="DQ579" s="155"/>
      <c r="DR579" s="155"/>
      <c r="DS579" s="155"/>
      <c r="DT579" s="155"/>
      <c r="DU579" s="155"/>
      <c r="DV579" s="155"/>
      <c r="DW579" s="155"/>
      <c r="DX579" s="155"/>
      <c r="DY579" s="155"/>
      <c r="DZ579" s="155"/>
      <c r="EA579" s="155"/>
      <c r="EB579" s="155"/>
      <c r="EC579" s="155"/>
      <c r="ED579" s="155"/>
      <c r="EE579" s="155"/>
      <c r="EF579" s="155"/>
      <c r="EG579" s="155"/>
      <c r="EH579" s="155"/>
      <c r="EI579" s="155"/>
      <c r="EJ579" s="155"/>
      <c r="EK579" s="155"/>
      <c r="EL579" s="155"/>
      <c r="EM579" s="155"/>
      <c r="EN579" s="155"/>
      <c r="EO579" s="155"/>
      <c r="EP579" s="155"/>
      <c r="EQ579" s="155"/>
      <c r="ER579" s="155"/>
      <c r="ES579" s="155"/>
      <c r="ET579" s="155"/>
      <c r="EU579" s="155"/>
      <c r="EV579" s="155"/>
      <c r="EW579" s="155"/>
      <c r="EX579" s="155"/>
      <c r="EY579" s="155"/>
      <c r="EZ579" s="155"/>
      <c r="FA579" s="155"/>
      <c r="FB579" s="155"/>
      <c r="FC579" s="155"/>
      <c r="FD579" s="155"/>
      <c r="FE579" s="155"/>
      <c r="FF579" s="155"/>
      <c r="FG579" s="155"/>
      <c r="FH579" s="155"/>
      <c r="FI579" s="155"/>
      <c r="FJ579" s="155"/>
      <c r="FK579" s="155"/>
      <c r="FL579" s="155"/>
      <c r="FM579" s="155"/>
      <c r="FN579" s="155"/>
      <c r="FO579" s="155"/>
      <c r="FP579" s="155"/>
      <c r="FQ579" s="155"/>
      <c r="FR579" s="155"/>
      <c r="FS579" s="155"/>
      <c r="FT579" s="155"/>
      <c r="FU579" s="155"/>
      <c r="FV579" s="155"/>
      <c r="FW579" s="155"/>
      <c r="FX579" s="155"/>
      <c r="FY579" s="155"/>
      <c r="FZ579" s="155"/>
      <c r="GA579" s="155"/>
      <c r="GB579" s="155"/>
      <c r="GC579" s="155"/>
      <c r="GD579" s="155"/>
      <c r="GE579" s="155"/>
      <c r="GF579" s="155"/>
      <c r="GG579" s="155"/>
      <c r="GH579" s="155"/>
      <c r="GI579" s="155"/>
      <c r="GJ579" s="155"/>
      <c r="GK579" s="155"/>
      <c r="GL579" s="155"/>
      <c r="GM579" s="155"/>
      <c r="GN579" s="155"/>
      <c r="GO579" s="155"/>
      <c r="GP579" s="155"/>
      <c r="GQ579" s="155"/>
      <c r="GR579" s="155"/>
      <c r="GS579" s="155"/>
      <c r="GT579" s="155"/>
      <c r="GU579" s="155"/>
      <c r="GV579" s="155"/>
      <c r="GW579" s="155"/>
      <c r="GX579" s="155"/>
      <c r="GY579" s="155"/>
      <c r="GZ579" s="155"/>
      <c r="HA579" s="155"/>
      <c r="HB579" s="155"/>
      <c r="HC579" s="155"/>
      <c r="HD579" s="155"/>
      <c r="HE579" s="155"/>
      <c r="HF579" s="155"/>
      <c r="HG579" s="155"/>
      <c r="HH579" s="155"/>
      <c r="HI579" s="155"/>
      <c r="HJ579" s="155"/>
      <c r="HK579" s="155"/>
    </row>
    <row r="580" spans="1:236" s="156" customFormat="1" hidden="1">
      <c r="A580" s="93" t="s">
        <v>2324</v>
      </c>
      <c r="B580" s="111" t="s">
        <v>2325</v>
      </c>
      <c r="C580" s="123" t="s">
        <v>1584</v>
      </c>
      <c r="D580" s="58">
        <v>43151.18</v>
      </c>
      <c r="E580" s="58"/>
      <c r="F580" s="58"/>
      <c r="G580" s="58"/>
      <c r="H580" s="58"/>
      <c r="I580" s="58"/>
      <c r="J580" s="58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  <c r="CW580" s="155"/>
      <c r="CX580" s="155"/>
      <c r="CY580" s="155"/>
      <c r="CZ580" s="155"/>
      <c r="DA580" s="155"/>
      <c r="DB580" s="155"/>
      <c r="DC580" s="155"/>
      <c r="DD580" s="155"/>
      <c r="DE580" s="155"/>
      <c r="DF580" s="155"/>
      <c r="DG580" s="155"/>
      <c r="DH580" s="155"/>
      <c r="DI580" s="155"/>
      <c r="DJ580" s="155"/>
      <c r="DK580" s="155"/>
      <c r="DL580" s="155"/>
      <c r="DM580" s="155"/>
      <c r="DN580" s="155"/>
      <c r="DO580" s="155"/>
      <c r="DP580" s="155"/>
      <c r="DQ580" s="155"/>
      <c r="DR580" s="155"/>
      <c r="DS580" s="155"/>
      <c r="DT580" s="155"/>
      <c r="DU580" s="155"/>
      <c r="DV580" s="155"/>
      <c r="DW580" s="155"/>
      <c r="DX580" s="155"/>
      <c r="DY580" s="155"/>
      <c r="DZ580" s="155"/>
      <c r="EA580" s="155"/>
      <c r="EB580" s="155"/>
      <c r="EC580" s="155"/>
      <c r="ED580" s="155"/>
      <c r="EE580" s="155"/>
      <c r="EF580" s="155"/>
      <c r="EG580" s="155"/>
      <c r="EH580" s="155"/>
      <c r="EI580" s="155"/>
      <c r="EJ580" s="155"/>
      <c r="EK580" s="155"/>
      <c r="EL580" s="155"/>
      <c r="EM580" s="155"/>
      <c r="EN580" s="155"/>
      <c r="EO580" s="155"/>
      <c r="EP580" s="155"/>
      <c r="EQ580" s="155"/>
      <c r="ER580" s="155"/>
      <c r="ES580" s="155"/>
      <c r="ET580" s="155"/>
      <c r="EU580" s="155"/>
      <c r="EV580" s="155"/>
      <c r="EW580" s="155"/>
      <c r="EX580" s="155"/>
      <c r="EY580" s="155"/>
      <c r="EZ580" s="155"/>
      <c r="FA580" s="155"/>
      <c r="FB580" s="155"/>
      <c r="FC580" s="155"/>
      <c r="FD580" s="155"/>
      <c r="FE580" s="155"/>
      <c r="FF580" s="155"/>
      <c r="FG580" s="155"/>
      <c r="FH580" s="155"/>
      <c r="FI580" s="155"/>
      <c r="FJ580" s="155"/>
      <c r="FK580" s="155"/>
      <c r="FL580" s="155"/>
      <c r="FM580" s="155"/>
      <c r="FN580" s="155"/>
      <c r="FO580" s="155"/>
      <c r="FP580" s="155"/>
      <c r="FQ580" s="155"/>
      <c r="FR580" s="155"/>
      <c r="FS580" s="155"/>
      <c r="FT580" s="155"/>
      <c r="FU580" s="155"/>
      <c r="FV580" s="155"/>
      <c r="FW580" s="155"/>
      <c r="FX580" s="155"/>
      <c r="FY580" s="155"/>
      <c r="FZ580" s="155"/>
      <c r="GA580" s="155"/>
      <c r="GB580" s="155"/>
      <c r="GC580" s="155"/>
      <c r="GD580" s="155"/>
      <c r="GE580" s="155"/>
      <c r="GF580" s="155"/>
      <c r="GG580" s="155"/>
      <c r="GH580" s="155"/>
      <c r="GI580" s="155"/>
      <c r="GJ580" s="155"/>
      <c r="GK580" s="155"/>
      <c r="GL580" s="155"/>
      <c r="GM580" s="155"/>
      <c r="GN580" s="155"/>
      <c r="GO580" s="155"/>
      <c r="GP580" s="155"/>
      <c r="GQ580" s="155"/>
      <c r="GR580" s="155"/>
      <c r="GS580" s="155"/>
      <c r="GT580" s="155"/>
      <c r="GU580" s="155"/>
      <c r="GV580" s="155"/>
      <c r="GW580" s="155"/>
      <c r="GX580" s="155"/>
      <c r="GY580" s="155"/>
      <c r="GZ580" s="155"/>
      <c r="HA580" s="155"/>
      <c r="HB580" s="155"/>
      <c r="HC580" s="155"/>
      <c r="HD580" s="155"/>
      <c r="HE580" s="155"/>
      <c r="HF580" s="155"/>
      <c r="HG580" s="155"/>
      <c r="HH580" s="155"/>
      <c r="HI580" s="155"/>
      <c r="HJ580" s="155"/>
      <c r="HK580" s="155"/>
    </row>
    <row r="581" spans="1:236" s="156" customFormat="1" hidden="1">
      <c r="A581" s="93" t="s">
        <v>3197</v>
      </c>
      <c r="B581" s="111" t="s">
        <v>3198</v>
      </c>
      <c r="C581" s="123" t="s">
        <v>3199</v>
      </c>
      <c r="D581" s="58"/>
      <c r="E581" s="58">
        <v>3595044.01</v>
      </c>
      <c r="F581" s="58"/>
      <c r="G581" s="58"/>
      <c r="H581" s="58"/>
      <c r="I581" s="58"/>
      <c r="J581" s="58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  <c r="CW581" s="155"/>
      <c r="CX581" s="155"/>
      <c r="CY581" s="155"/>
      <c r="CZ581" s="155"/>
      <c r="DA581" s="155"/>
      <c r="DB581" s="155"/>
      <c r="DC581" s="155"/>
      <c r="DD581" s="155"/>
      <c r="DE581" s="155"/>
      <c r="DF581" s="155"/>
      <c r="DG581" s="155"/>
      <c r="DH581" s="155"/>
      <c r="DI581" s="155"/>
      <c r="DJ581" s="155"/>
      <c r="DK581" s="155"/>
      <c r="DL581" s="155"/>
      <c r="DM581" s="155"/>
      <c r="DN581" s="155"/>
      <c r="DO581" s="155"/>
      <c r="DP581" s="155"/>
      <c r="DQ581" s="155"/>
      <c r="DR581" s="155"/>
      <c r="DS581" s="155"/>
      <c r="DT581" s="155"/>
      <c r="DU581" s="155"/>
      <c r="DV581" s="155"/>
      <c r="DW581" s="155"/>
      <c r="DX581" s="155"/>
      <c r="DY581" s="155"/>
      <c r="DZ581" s="155"/>
      <c r="EA581" s="155"/>
      <c r="EB581" s="155"/>
      <c r="EC581" s="155"/>
      <c r="ED581" s="155"/>
      <c r="EE581" s="155"/>
      <c r="EF581" s="155"/>
      <c r="EG581" s="155"/>
      <c r="EH581" s="155"/>
      <c r="EI581" s="155"/>
      <c r="EJ581" s="155"/>
      <c r="EK581" s="155"/>
      <c r="EL581" s="155"/>
      <c r="EM581" s="155"/>
      <c r="EN581" s="155"/>
      <c r="EO581" s="155"/>
      <c r="EP581" s="155"/>
      <c r="EQ581" s="155"/>
      <c r="ER581" s="155"/>
      <c r="ES581" s="155"/>
      <c r="ET581" s="155"/>
      <c r="EU581" s="155"/>
      <c r="EV581" s="155"/>
      <c r="EW581" s="155"/>
      <c r="EX581" s="155"/>
      <c r="EY581" s="155"/>
      <c r="EZ581" s="155"/>
      <c r="FA581" s="155"/>
      <c r="FB581" s="155"/>
      <c r="FC581" s="155"/>
      <c r="FD581" s="155"/>
      <c r="FE581" s="155"/>
      <c r="FF581" s="155"/>
      <c r="FG581" s="155"/>
      <c r="FH581" s="155"/>
      <c r="FI581" s="155"/>
      <c r="FJ581" s="155"/>
      <c r="FK581" s="155"/>
      <c r="FL581" s="155"/>
      <c r="FM581" s="155"/>
      <c r="FN581" s="155"/>
      <c r="FO581" s="155"/>
      <c r="FP581" s="155"/>
      <c r="FQ581" s="155"/>
      <c r="FR581" s="155"/>
      <c r="FS581" s="155"/>
      <c r="FT581" s="155"/>
      <c r="FU581" s="155"/>
      <c r="FV581" s="155"/>
      <c r="FW581" s="155"/>
      <c r="FX581" s="155"/>
      <c r="FY581" s="155"/>
      <c r="FZ581" s="155"/>
      <c r="GA581" s="155"/>
      <c r="GB581" s="155"/>
      <c r="GC581" s="155"/>
      <c r="GD581" s="155"/>
      <c r="GE581" s="155"/>
      <c r="GF581" s="155"/>
      <c r="GG581" s="155"/>
      <c r="GH581" s="155"/>
      <c r="GI581" s="155"/>
      <c r="GJ581" s="155"/>
      <c r="GK581" s="155"/>
      <c r="GL581" s="155"/>
      <c r="GM581" s="155"/>
      <c r="GN581" s="155"/>
      <c r="GO581" s="155"/>
      <c r="GP581" s="155"/>
      <c r="GQ581" s="155"/>
      <c r="GR581" s="155"/>
      <c r="GS581" s="155"/>
      <c r="GT581" s="155"/>
      <c r="GU581" s="155"/>
      <c r="GV581" s="155"/>
      <c r="GW581" s="155"/>
      <c r="GX581" s="155"/>
      <c r="GY581" s="155"/>
      <c r="GZ581" s="155"/>
      <c r="HA581" s="155"/>
      <c r="HB581" s="155"/>
      <c r="HC581" s="155"/>
      <c r="HD581" s="155"/>
      <c r="HE581" s="155"/>
      <c r="HF581" s="155"/>
      <c r="HG581" s="155"/>
      <c r="HH581" s="155"/>
      <c r="HI581" s="155"/>
      <c r="HJ581" s="155"/>
      <c r="HK581" s="155"/>
    </row>
    <row r="582" spans="1:236" s="156" customFormat="1" hidden="1">
      <c r="A582" s="93" t="s">
        <v>3278</v>
      </c>
      <c r="B582" s="111" t="s">
        <v>3309</v>
      </c>
      <c r="C582" s="123" t="s">
        <v>29</v>
      </c>
      <c r="D582" s="58"/>
      <c r="E582" s="58"/>
      <c r="F582" s="58">
        <v>5290875.38</v>
      </c>
      <c r="G582" s="58"/>
      <c r="H582" s="58"/>
      <c r="I582" s="58"/>
      <c r="J582" s="58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  <c r="CW582" s="155"/>
      <c r="CX582" s="155"/>
      <c r="CY582" s="155"/>
      <c r="CZ582" s="155"/>
      <c r="DA582" s="155"/>
      <c r="DB582" s="155"/>
      <c r="DC582" s="155"/>
      <c r="DD582" s="155"/>
      <c r="DE582" s="155"/>
      <c r="DF582" s="155"/>
      <c r="DG582" s="155"/>
      <c r="DH582" s="155"/>
      <c r="DI582" s="155"/>
      <c r="DJ582" s="155"/>
      <c r="DK582" s="155"/>
      <c r="DL582" s="155"/>
      <c r="DM582" s="155"/>
      <c r="DN582" s="155"/>
      <c r="DO582" s="155"/>
      <c r="DP582" s="155"/>
      <c r="DQ582" s="155"/>
      <c r="DR582" s="155"/>
      <c r="DS582" s="155"/>
      <c r="DT582" s="155"/>
      <c r="DU582" s="155"/>
      <c r="DV582" s="155"/>
      <c r="DW582" s="155"/>
      <c r="DX582" s="155"/>
      <c r="DY582" s="155"/>
      <c r="DZ582" s="155"/>
      <c r="EA582" s="155"/>
      <c r="EB582" s="155"/>
      <c r="EC582" s="155"/>
      <c r="ED582" s="155"/>
      <c r="EE582" s="155"/>
      <c r="EF582" s="155"/>
      <c r="EG582" s="155"/>
      <c r="EH582" s="155"/>
      <c r="EI582" s="155"/>
      <c r="EJ582" s="155"/>
      <c r="EK582" s="155"/>
      <c r="EL582" s="155"/>
      <c r="EM582" s="155"/>
      <c r="EN582" s="155"/>
      <c r="EO582" s="155"/>
      <c r="EP582" s="155"/>
      <c r="EQ582" s="155"/>
      <c r="ER582" s="155"/>
      <c r="ES582" s="155"/>
      <c r="ET582" s="155"/>
      <c r="EU582" s="155"/>
      <c r="EV582" s="155"/>
      <c r="EW582" s="155"/>
      <c r="EX582" s="155"/>
      <c r="EY582" s="155"/>
      <c r="EZ582" s="155"/>
      <c r="FA582" s="155"/>
      <c r="FB582" s="155"/>
      <c r="FC582" s="155"/>
      <c r="FD582" s="155"/>
      <c r="FE582" s="155"/>
      <c r="FF582" s="155"/>
      <c r="FG582" s="155"/>
      <c r="FH582" s="155"/>
      <c r="FI582" s="155"/>
      <c r="FJ582" s="155"/>
      <c r="FK582" s="155"/>
      <c r="FL582" s="155"/>
      <c r="FM582" s="155"/>
      <c r="FN582" s="155"/>
      <c r="FO582" s="155"/>
      <c r="FP582" s="155"/>
      <c r="FQ582" s="155"/>
      <c r="FR582" s="155"/>
      <c r="FS582" s="155"/>
      <c r="FT582" s="155"/>
      <c r="FU582" s="155"/>
      <c r="FV582" s="155"/>
      <c r="FW582" s="155"/>
      <c r="FX582" s="155"/>
      <c r="FY582" s="155"/>
      <c r="FZ582" s="155"/>
      <c r="GA582" s="155"/>
      <c r="GB582" s="155"/>
      <c r="GC582" s="155"/>
      <c r="GD582" s="155"/>
      <c r="GE582" s="155"/>
      <c r="GF582" s="155"/>
      <c r="GG582" s="155"/>
      <c r="GH582" s="155"/>
      <c r="GI582" s="155"/>
      <c r="GJ582" s="155"/>
      <c r="GK582" s="155"/>
      <c r="GL582" s="155"/>
      <c r="GM582" s="155"/>
      <c r="GN582" s="155"/>
      <c r="GO582" s="155"/>
      <c r="GP582" s="155"/>
      <c r="GQ582" s="155"/>
      <c r="GR582" s="155"/>
      <c r="GS582" s="155"/>
      <c r="GT582" s="155"/>
      <c r="GU582" s="155"/>
      <c r="GV582" s="155"/>
      <c r="GW582" s="155"/>
      <c r="GX582" s="155"/>
      <c r="GY582" s="155"/>
      <c r="GZ582" s="155"/>
      <c r="HA582" s="155"/>
      <c r="HB582" s="155"/>
      <c r="HC582" s="155"/>
      <c r="HD582" s="155"/>
      <c r="HE582" s="155"/>
      <c r="HF582" s="155"/>
      <c r="HG582" s="155"/>
      <c r="HH582" s="155"/>
      <c r="HI582" s="155"/>
      <c r="HJ582" s="155"/>
      <c r="HK582" s="155"/>
    </row>
    <row r="583" spans="1:236" s="156" customFormat="1">
      <c r="A583" s="93" t="s">
        <v>3330</v>
      </c>
      <c r="B583" s="111" t="s">
        <v>3331</v>
      </c>
      <c r="C583" s="123" t="s">
        <v>3332</v>
      </c>
      <c r="D583" s="58"/>
      <c r="E583" s="58"/>
      <c r="F583" s="58"/>
      <c r="G583" s="58">
        <v>150000</v>
      </c>
      <c r="H583" s="58"/>
      <c r="I583" s="58"/>
      <c r="J583" s="58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  <c r="CW583" s="155"/>
      <c r="CX583" s="155"/>
      <c r="CY583" s="155"/>
      <c r="CZ583" s="155"/>
      <c r="DA583" s="155"/>
      <c r="DB583" s="155"/>
      <c r="DC583" s="155"/>
      <c r="DD583" s="155"/>
      <c r="DE583" s="155"/>
      <c r="DF583" s="155"/>
      <c r="DG583" s="155"/>
      <c r="DH583" s="155"/>
      <c r="DI583" s="155"/>
      <c r="DJ583" s="155"/>
      <c r="DK583" s="155"/>
      <c r="DL583" s="155"/>
      <c r="DM583" s="155"/>
      <c r="DN583" s="155"/>
      <c r="DO583" s="155"/>
      <c r="DP583" s="155"/>
      <c r="DQ583" s="155"/>
      <c r="DR583" s="155"/>
      <c r="DS583" s="155"/>
      <c r="DT583" s="155"/>
      <c r="DU583" s="155"/>
      <c r="DV583" s="155"/>
      <c r="DW583" s="155"/>
      <c r="DX583" s="155"/>
      <c r="DY583" s="155"/>
      <c r="DZ583" s="155"/>
      <c r="EA583" s="155"/>
      <c r="EB583" s="155"/>
      <c r="EC583" s="155"/>
      <c r="ED583" s="155"/>
      <c r="EE583" s="155"/>
      <c r="EF583" s="155"/>
      <c r="EG583" s="155"/>
      <c r="EH583" s="155"/>
      <c r="EI583" s="155"/>
      <c r="EJ583" s="155"/>
      <c r="EK583" s="155"/>
      <c r="EL583" s="155"/>
      <c r="EM583" s="155"/>
      <c r="EN583" s="155"/>
      <c r="EO583" s="155"/>
      <c r="EP583" s="155"/>
      <c r="EQ583" s="155"/>
      <c r="ER583" s="155"/>
      <c r="ES583" s="155"/>
      <c r="ET583" s="155"/>
      <c r="EU583" s="155"/>
      <c r="EV583" s="155"/>
      <c r="EW583" s="155"/>
      <c r="EX583" s="155"/>
      <c r="EY583" s="155"/>
      <c r="EZ583" s="155"/>
      <c r="FA583" s="155"/>
      <c r="FB583" s="155"/>
      <c r="FC583" s="155"/>
      <c r="FD583" s="155"/>
      <c r="FE583" s="155"/>
      <c r="FF583" s="155"/>
      <c r="FG583" s="155"/>
      <c r="FH583" s="155"/>
      <c r="FI583" s="155"/>
      <c r="FJ583" s="155"/>
      <c r="FK583" s="155"/>
      <c r="FL583" s="155"/>
      <c r="FM583" s="155"/>
      <c r="FN583" s="155"/>
      <c r="FO583" s="155"/>
      <c r="FP583" s="155"/>
      <c r="FQ583" s="155"/>
      <c r="FR583" s="155"/>
      <c r="FS583" s="155"/>
      <c r="FT583" s="155"/>
      <c r="FU583" s="155"/>
      <c r="FV583" s="155"/>
      <c r="FW583" s="155"/>
      <c r="FX583" s="155"/>
      <c r="FY583" s="155"/>
      <c r="FZ583" s="155"/>
      <c r="GA583" s="155"/>
      <c r="GB583" s="155"/>
      <c r="GC583" s="155"/>
      <c r="GD583" s="155"/>
      <c r="GE583" s="155"/>
      <c r="GF583" s="155"/>
      <c r="GG583" s="155"/>
      <c r="GH583" s="155"/>
      <c r="GI583" s="155"/>
      <c r="GJ583" s="155"/>
      <c r="GK583" s="155"/>
      <c r="GL583" s="155"/>
      <c r="GM583" s="155"/>
      <c r="GN583" s="155"/>
      <c r="GO583" s="155"/>
      <c r="GP583" s="155"/>
      <c r="GQ583" s="155"/>
      <c r="GR583" s="155"/>
      <c r="GS583" s="155"/>
      <c r="GT583" s="155"/>
      <c r="GU583" s="155"/>
      <c r="GV583" s="155"/>
      <c r="GW583" s="155"/>
      <c r="GX583" s="155"/>
      <c r="GY583" s="155"/>
      <c r="GZ583" s="155"/>
      <c r="HA583" s="155"/>
      <c r="HB583" s="155"/>
      <c r="HC583" s="155"/>
      <c r="HD583" s="155"/>
      <c r="HE583" s="155"/>
      <c r="HF583" s="155"/>
      <c r="HG583" s="155"/>
      <c r="HH583" s="155"/>
      <c r="HI583" s="155"/>
      <c r="HJ583" s="155"/>
      <c r="HK583" s="155"/>
    </row>
    <row r="584" spans="1:236" s="156" customFormat="1" hidden="1">
      <c r="A584" s="93" t="s">
        <v>3308</v>
      </c>
      <c r="B584" s="111" t="s">
        <v>3310</v>
      </c>
      <c r="C584" s="123" t="s">
        <v>29</v>
      </c>
      <c r="D584" s="58"/>
      <c r="E584" s="58"/>
      <c r="F584" s="58">
        <v>32680082.34</v>
      </c>
      <c r="G584" s="58"/>
      <c r="H584" s="58"/>
      <c r="I584" s="58"/>
      <c r="J584" s="58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  <c r="CW584" s="155"/>
      <c r="CX584" s="155"/>
      <c r="CY584" s="155"/>
      <c r="CZ584" s="155"/>
      <c r="DA584" s="155"/>
      <c r="DB584" s="155"/>
      <c r="DC584" s="155"/>
      <c r="DD584" s="155"/>
      <c r="DE584" s="155"/>
      <c r="DF584" s="155"/>
      <c r="DG584" s="155"/>
      <c r="DH584" s="155"/>
      <c r="DI584" s="155"/>
      <c r="DJ584" s="155"/>
      <c r="DK584" s="155"/>
      <c r="DL584" s="155"/>
      <c r="DM584" s="155"/>
      <c r="DN584" s="155"/>
      <c r="DO584" s="155"/>
      <c r="DP584" s="155"/>
      <c r="DQ584" s="155"/>
      <c r="DR584" s="155"/>
      <c r="DS584" s="155"/>
      <c r="DT584" s="155"/>
      <c r="DU584" s="155"/>
      <c r="DV584" s="155"/>
      <c r="DW584" s="155"/>
      <c r="DX584" s="155"/>
      <c r="DY584" s="155"/>
      <c r="DZ584" s="155"/>
      <c r="EA584" s="155"/>
      <c r="EB584" s="155"/>
      <c r="EC584" s="155"/>
      <c r="ED584" s="155"/>
      <c r="EE584" s="155"/>
      <c r="EF584" s="155"/>
      <c r="EG584" s="155"/>
      <c r="EH584" s="155"/>
      <c r="EI584" s="155"/>
      <c r="EJ584" s="155"/>
      <c r="EK584" s="155"/>
      <c r="EL584" s="155"/>
      <c r="EM584" s="155"/>
      <c r="EN584" s="155"/>
      <c r="EO584" s="155"/>
      <c r="EP584" s="155"/>
      <c r="EQ584" s="155"/>
      <c r="ER584" s="155"/>
      <c r="ES584" s="155"/>
      <c r="ET584" s="155"/>
      <c r="EU584" s="155"/>
      <c r="EV584" s="155"/>
      <c r="EW584" s="155"/>
      <c r="EX584" s="155"/>
      <c r="EY584" s="155"/>
      <c r="EZ584" s="155"/>
      <c r="FA584" s="155"/>
      <c r="FB584" s="155"/>
      <c r="FC584" s="155"/>
      <c r="FD584" s="155"/>
      <c r="FE584" s="155"/>
      <c r="FF584" s="155"/>
      <c r="FG584" s="155"/>
      <c r="FH584" s="155"/>
      <c r="FI584" s="155"/>
      <c r="FJ584" s="155"/>
      <c r="FK584" s="155"/>
      <c r="FL584" s="155"/>
      <c r="FM584" s="155"/>
      <c r="FN584" s="155"/>
      <c r="FO584" s="155"/>
      <c r="FP584" s="155"/>
      <c r="FQ584" s="155"/>
      <c r="FR584" s="155"/>
      <c r="FS584" s="155"/>
      <c r="FT584" s="155"/>
      <c r="FU584" s="155"/>
      <c r="FV584" s="155"/>
      <c r="FW584" s="155"/>
      <c r="FX584" s="155"/>
      <c r="FY584" s="155"/>
      <c r="FZ584" s="155"/>
      <c r="GA584" s="155"/>
      <c r="GB584" s="155"/>
      <c r="GC584" s="155"/>
      <c r="GD584" s="155"/>
      <c r="GE584" s="155"/>
      <c r="GF584" s="155"/>
      <c r="GG584" s="155"/>
      <c r="GH584" s="155"/>
      <c r="GI584" s="155"/>
      <c r="GJ584" s="155"/>
      <c r="GK584" s="155"/>
      <c r="GL584" s="155"/>
      <c r="GM584" s="155"/>
      <c r="GN584" s="155"/>
      <c r="GO584" s="155"/>
      <c r="GP584" s="155"/>
      <c r="GQ584" s="155"/>
      <c r="GR584" s="155"/>
      <c r="GS584" s="155"/>
      <c r="GT584" s="155"/>
      <c r="GU584" s="155"/>
      <c r="GV584" s="155"/>
      <c r="GW584" s="155"/>
      <c r="GX584" s="155"/>
      <c r="GY584" s="155"/>
      <c r="GZ584" s="155"/>
      <c r="HA584" s="155"/>
      <c r="HB584" s="155"/>
      <c r="HC584" s="155"/>
      <c r="HD584" s="155"/>
      <c r="HE584" s="155"/>
      <c r="HF584" s="155"/>
      <c r="HG584" s="155"/>
      <c r="HH584" s="155"/>
      <c r="HI584" s="155"/>
      <c r="HJ584" s="155"/>
      <c r="HK584" s="155"/>
    </row>
    <row r="585" spans="1:236" s="156" customFormat="1" hidden="1">
      <c r="A585" s="93" t="s">
        <v>3311</v>
      </c>
      <c r="B585" s="111" t="s">
        <v>3312</v>
      </c>
      <c r="C585" s="123" t="s">
        <v>471</v>
      </c>
      <c r="D585" s="58"/>
      <c r="E585" s="58"/>
      <c r="F585" s="58">
        <v>800000</v>
      </c>
      <c r="G585" s="58"/>
      <c r="H585" s="58"/>
      <c r="I585" s="58"/>
      <c r="J585" s="58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  <c r="CW585" s="155"/>
      <c r="CX585" s="155"/>
      <c r="CY585" s="155"/>
      <c r="CZ585" s="155"/>
      <c r="DA585" s="155"/>
      <c r="DB585" s="155"/>
      <c r="DC585" s="155"/>
      <c r="DD585" s="155"/>
      <c r="DE585" s="155"/>
      <c r="DF585" s="155"/>
      <c r="DG585" s="155"/>
      <c r="DH585" s="155"/>
      <c r="DI585" s="155"/>
      <c r="DJ585" s="155"/>
      <c r="DK585" s="155"/>
      <c r="DL585" s="155"/>
      <c r="DM585" s="155"/>
      <c r="DN585" s="155"/>
      <c r="DO585" s="155"/>
      <c r="DP585" s="155"/>
      <c r="DQ585" s="155"/>
      <c r="DR585" s="155"/>
      <c r="DS585" s="155"/>
      <c r="DT585" s="155"/>
      <c r="DU585" s="155"/>
      <c r="DV585" s="155"/>
      <c r="DW585" s="155"/>
      <c r="DX585" s="155"/>
      <c r="DY585" s="155"/>
      <c r="DZ585" s="155"/>
      <c r="EA585" s="155"/>
      <c r="EB585" s="155"/>
      <c r="EC585" s="155"/>
      <c r="ED585" s="155"/>
      <c r="EE585" s="155"/>
      <c r="EF585" s="155"/>
      <c r="EG585" s="155"/>
      <c r="EH585" s="155"/>
      <c r="EI585" s="155"/>
      <c r="EJ585" s="155"/>
      <c r="EK585" s="155"/>
      <c r="EL585" s="155"/>
      <c r="EM585" s="155"/>
      <c r="EN585" s="155"/>
      <c r="EO585" s="155"/>
      <c r="EP585" s="155"/>
      <c r="EQ585" s="155"/>
      <c r="ER585" s="155"/>
      <c r="ES585" s="155"/>
      <c r="ET585" s="155"/>
      <c r="EU585" s="155"/>
      <c r="EV585" s="155"/>
      <c r="EW585" s="155"/>
      <c r="EX585" s="155"/>
      <c r="EY585" s="155"/>
      <c r="EZ585" s="155"/>
      <c r="FA585" s="155"/>
      <c r="FB585" s="155"/>
      <c r="FC585" s="155"/>
      <c r="FD585" s="155"/>
      <c r="FE585" s="155"/>
      <c r="FF585" s="155"/>
      <c r="FG585" s="155"/>
      <c r="FH585" s="155"/>
      <c r="FI585" s="155"/>
      <c r="FJ585" s="155"/>
      <c r="FK585" s="155"/>
      <c r="FL585" s="155"/>
      <c r="FM585" s="155"/>
      <c r="FN585" s="155"/>
      <c r="FO585" s="155"/>
      <c r="FP585" s="155"/>
      <c r="FQ585" s="155"/>
      <c r="FR585" s="155"/>
      <c r="FS585" s="155"/>
      <c r="FT585" s="155"/>
      <c r="FU585" s="155"/>
      <c r="FV585" s="155"/>
      <c r="FW585" s="155"/>
      <c r="FX585" s="155"/>
      <c r="FY585" s="155"/>
      <c r="FZ585" s="155"/>
      <c r="GA585" s="155"/>
      <c r="GB585" s="155"/>
      <c r="GC585" s="155"/>
      <c r="GD585" s="155"/>
      <c r="GE585" s="155"/>
      <c r="GF585" s="155"/>
      <c r="GG585" s="155"/>
      <c r="GH585" s="155"/>
      <c r="GI585" s="155"/>
      <c r="GJ585" s="155"/>
      <c r="GK585" s="155"/>
      <c r="GL585" s="155"/>
      <c r="GM585" s="155"/>
      <c r="GN585" s="155"/>
      <c r="GO585" s="155"/>
      <c r="GP585" s="155"/>
      <c r="GQ585" s="155"/>
      <c r="GR585" s="155"/>
      <c r="GS585" s="155"/>
      <c r="GT585" s="155"/>
      <c r="GU585" s="155"/>
      <c r="GV585" s="155"/>
      <c r="GW585" s="155"/>
      <c r="GX585" s="155"/>
      <c r="GY585" s="155"/>
      <c r="GZ585" s="155"/>
      <c r="HA585" s="155"/>
      <c r="HB585" s="155"/>
      <c r="HC585" s="155"/>
      <c r="HD585" s="155"/>
      <c r="HE585" s="155"/>
      <c r="HF585" s="155"/>
      <c r="HG585" s="155"/>
      <c r="HH585" s="155"/>
      <c r="HI585" s="155"/>
      <c r="HJ585" s="155"/>
      <c r="HK585" s="155"/>
    </row>
    <row r="586" spans="1:236" s="156" customFormat="1" hidden="1">
      <c r="A586" s="93" t="s">
        <v>3313</v>
      </c>
      <c r="B586" s="111" t="s">
        <v>3314</v>
      </c>
      <c r="C586" s="123" t="s">
        <v>123</v>
      </c>
      <c r="D586" s="58"/>
      <c r="E586" s="58"/>
      <c r="F586" s="58">
        <v>3284042.57</v>
      </c>
      <c r="G586" s="58"/>
      <c r="H586" s="58"/>
      <c r="I586" s="58"/>
      <c r="J586" s="58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  <c r="CW586" s="155"/>
      <c r="CX586" s="155"/>
      <c r="CY586" s="155"/>
      <c r="CZ586" s="155"/>
      <c r="DA586" s="155"/>
      <c r="DB586" s="155"/>
      <c r="DC586" s="155"/>
      <c r="DD586" s="155"/>
      <c r="DE586" s="155"/>
      <c r="DF586" s="155"/>
      <c r="DG586" s="155"/>
      <c r="DH586" s="155"/>
      <c r="DI586" s="155"/>
      <c r="DJ586" s="155"/>
      <c r="DK586" s="155"/>
      <c r="DL586" s="155"/>
      <c r="DM586" s="155"/>
      <c r="DN586" s="155"/>
      <c r="DO586" s="155"/>
      <c r="DP586" s="155"/>
      <c r="DQ586" s="155"/>
      <c r="DR586" s="155"/>
      <c r="DS586" s="155"/>
      <c r="DT586" s="155"/>
      <c r="DU586" s="155"/>
      <c r="DV586" s="155"/>
      <c r="DW586" s="155"/>
      <c r="DX586" s="155"/>
      <c r="DY586" s="155"/>
      <c r="DZ586" s="155"/>
      <c r="EA586" s="155"/>
      <c r="EB586" s="155"/>
      <c r="EC586" s="155"/>
      <c r="ED586" s="155"/>
      <c r="EE586" s="155"/>
      <c r="EF586" s="155"/>
      <c r="EG586" s="155"/>
      <c r="EH586" s="155"/>
      <c r="EI586" s="155"/>
      <c r="EJ586" s="155"/>
      <c r="EK586" s="155"/>
      <c r="EL586" s="155"/>
      <c r="EM586" s="155"/>
      <c r="EN586" s="155"/>
      <c r="EO586" s="155"/>
      <c r="EP586" s="155"/>
      <c r="EQ586" s="155"/>
      <c r="ER586" s="155"/>
      <c r="ES586" s="155"/>
      <c r="ET586" s="155"/>
      <c r="EU586" s="155"/>
      <c r="EV586" s="155"/>
      <c r="EW586" s="155"/>
      <c r="EX586" s="155"/>
      <c r="EY586" s="155"/>
      <c r="EZ586" s="155"/>
      <c r="FA586" s="155"/>
      <c r="FB586" s="155"/>
      <c r="FC586" s="155"/>
      <c r="FD586" s="155"/>
      <c r="FE586" s="155"/>
      <c r="FF586" s="155"/>
      <c r="FG586" s="155"/>
      <c r="FH586" s="155"/>
      <c r="FI586" s="155"/>
      <c r="FJ586" s="155"/>
      <c r="FK586" s="155"/>
      <c r="FL586" s="155"/>
      <c r="FM586" s="155"/>
      <c r="FN586" s="155"/>
      <c r="FO586" s="155"/>
      <c r="FP586" s="155"/>
      <c r="FQ586" s="155"/>
      <c r="FR586" s="155"/>
      <c r="FS586" s="155"/>
      <c r="FT586" s="155"/>
      <c r="FU586" s="155"/>
      <c r="FV586" s="155"/>
      <c r="FW586" s="155"/>
      <c r="FX586" s="155"/>
      <c r="FY586" s="155"/>
      <c r="FZ586" s="155"/>
      <c r="GA586" s="155"/>
      <c r="GB586" s="155"/>
      <c r="GC586" s="155"/>
      <c r="GD586" s="155"/>
      <c r="GE586" s="155"/>
      <c r="GF586" s="155"/>
      <c r="GG586" s="155"/>
      <c r="GH586" s="155"/>
      <c r="GI586" s="155"/>
      <c r="GJ586" s="155"/>
      <c r="GK586" s="155"/>
      <c r="GL586" s="155"/>
      <c r="GM586" s="155"/>
      <c r="GN586" s="155"/>
      <c r="GO586" s="155"/>
      <c r="GP586" s="155"/>
      <c r="GQ586" s="155"/>
      <c r="GR586" s="155"/>
      <c r="GS586" s="155"/>
      <c r="GT586" s="155"/>
      <c r="GU586" s="155"/>
      <c r="GV586" s="155"/>
      <c r="GW586" s="155"/>
      <c r="GX586" s="155"/>
      <c r="GY586" s="155"/>
      <c r="GZ586" s="155"/>
      <c r="HA586" s="155"/>
      <c r="HB586" s="155"/>
      <c r="HC586" s="155"/>
      <c r="HD586" s="155"/>
      <c r="HE586" s="155"/>
      <c r="HF586" s="155"/>
      <c r="HG586" s="155"/>
      <c r="HH586" s="155"/>
      <c r="HI586" s="155"/>
      <c r="HJ586" s="155"/>
      <c r="HK586" s="155"/>
    </row>
    <row r="587" spans="1:236" s="156" customFormat="1" hidden="1">
      <c r="A587" s="93" t="s">
        <v>3315</v>
      </c>
      <c r="B587" s="111" t="s">
        <v>3316</v>
      </c>
      <c r="C587" s="123" t="s">
        <v>3317</v>
      </c>
      <c r="D587" s="58"/>
      <c r="E587" s="58"/>
      <c r="F587" s="58">
        <v>60432.75</v>
      </c>
      <c r="G587" s="58"/>
      <c r="H587" s="58"/>
      <c r="I587" s="58"/>
      <c r="J587" s="58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  <c r="CW587" s="155"/>
      <c r="CX587" s="155"/>
      <c r="CY587" s="155"/>
      <c r="CZ587" s="155"/>
      <c r="DA587" s="155"/>
      <c r="DB587" s="155"/>
      <c r="DC587" s="155"/>
      <c r="DD587" s="155"/>
      <c r="DE587" s="155"/>
      <c r="DF587" s="155"/>
      <c r="DG587" s="155"/>
      <c r="DH587" s="155"/>
      <c r="DI587" s="155"/>
      <c r="DJ587" s="155"/>
      <c r="DK587" s="155"/>
      <c r="DL587" s="155"/>
      <c r="DM587" s="155"/>
      <c r="DN587" s="155"/>
      <c r="DO587" s="155"/>
      <c r="DP587" s="155"/>
      <c r="DQ587" s="155"/>
      <c r="DR587" s="155"/>
      <c r="DS587" s="155"/>
      <c r="DT587" s="155"/>
      <c r="DU587" s="155"/>
      <c r="DV587" s="155"/>
      <c r="DW587" s="155"/>
      <c r="DX587" s="155"/>
      <c r="DY587" s="155"/>
      <c r="DZ587" s="155"/>
      <c r="EA587" s="155"/>
      <c r="EB587" s="155"/>
      <c r="EC587" s="155"/>
      <c r="ED587" s="155"/>
      <c r="EE587" s="155"/>
      <c r="EF587" s="155"/>
      <c r="EG587" s="155"/>
      <c r="EH587" s="155"/>
      <c r="EI587" s="155"/>
      <c r="EJ587" s="155"/>
      <c r="EK587" s="155"/>
      <c r="EL587" s="155"/>
      <c r="EM587" s="155"/>
      <c r="EN587" s="155"/>
      <c r="EO587" s="155"/>
      <c r="EP587" s="155"/>
      <c r="EQ587" s="155"/>
      <c r="ER587" s="155"/>
      <c r="ES587" s="155"/>
      <c r="ET587" s="155"/>
      <c r="EU587" s="155"/>
      <c r="EV587" s="155"/>
      <c r="EW587" s="155"/>
      <c r="EX587" s="155"/>
      <c r="EY587" s="155"/>
      <c r="EZ587" s="155"/>
      <c r="FA587" s="155"/>
      <c r="FB587" s="155"/>
      <c r="FC587" s="155"/>
      <c r="FD587" s="155"/>
      <c r="FE587" s="155"/>
      <c r="FF587" s="155"/>
      <c r="FG587" s="155"/>
      <c r="FH587" s="155"/>
      <c r="FI587" s="155"/>
      <c r="FJ587" s="155"/>
      <c r="FK587" s="155"/>
      <c r="FL587" s="155"/>
      <c r="FM587" s="155"/>
      <c r="FN587" s="155"/>
      <c r="FO587" s="155"/>
      <c r="FP587" s="155"/>
      <c r="FQ587" s="155"/>
      <c r="FR587" s="155"/>
      <c r="FS587" s="155"/>
      <c r="FT587" s="155"/>
      <c r="FU587" s="155"/>
      <c r="FV587" s="155"/>
      <c r="FW587" s="155"/>
      <c r="FX587" s="155"/>
      <c r="FY587" s="155"/>
      <c r="FZ587" s="155"/>
      <c r="GA587" s="155"/>
      <c r="GB587" s="155"/>
      <c r="GC587" s="155"/>
      <c r="GD587" s="155"/>
      <c r="GE587" s="155"/>
      <c r="GF587" s="155"/>
      <c r="GG587" s="155"/>
      <c r="GH587" s="155"/>
      <c r="GI587" s="155"/>
      <c r="GJ587" s="155"/>
      <c r="GK587" s="155"/>
      <c r="GL587" s="155"/>
      <c r="GM587" s="155"/>
      <c r="GN587" s="155"/>
      <c r="GO587" s="155"/>
      <c r="GP587" s="155"/>
      <c r="GQ587" s="155"/>
      <c r="GR587" s="155"/>
      <c r="GS587" s="155"/>
      <c r="GT587" s="155"/>
      <c r="GU587" s="155"/>
      <c r="GV587" s="155"/>
      <c r="GW587" s="155"/>
      <c r="GX587" s="155"/>
      <c r="GY587" s="155"/>
      <c r="GZ587" s="155"/>
      <c r="HA587" s="155"/>
      <c r="HB587" s="155"/>
      <c r="HC587" s="155"/>
      <c r="HD587" s="155"/>
      <c r="HE587" s="155"/>
      <c r="HF587" s="155"/>
      <c r="HG587" s="155"/>
      <c r="HH587" s="155"/>
      <c r="HI587" s="155"/>
      <c r="HJ587" s="155"/>
      <c r="HK587" s="155"/>
    </row>
    <row r="588" spans="1:236" s="156" customFormat="1" hidden="1">
      <c r="A588" s="93" t="s">
        <v>3407</v>
      </c>
      <c r="B588" s="111" t="s">
        <v>3408</v>
      </c>
      <c r="C588" s="123" t="s">
        <v>1571</v>
      </c>
      <c r="D588" s="58"/>
      <c r="E588" s="58"/>
      <c r="F588" s="58">
        <v>1812388.17</v>
      </c>
      <c r="G588" s="58"/>
      <c r="H588" s="58"/>
      <c r="I588" s="58"/>
      <c r="J588" s="58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  <c r="CW588" s="155"/>
      <c r="CX588" s="155"/>
      <c r="CY588" s="155"/>
      <c r="CZ588" s="155"/>
      <c r="DA588" s="155"/>
      <c r="DB588" s="155"/>
      <c r="DC588" s="155"/>
      <c r="DD588" s="155"/>
      <c r="DE588" s="155"/>
      <c r="DF588" s="155"/>
      <c r="DG588" s="155"/>
      <c r="DH588" s="155"/>
      <c r="DI588" s="155"/>
      <c r="DJ588" s="155"/>
      <c r="DK588" s="155"/>
      <c r="DL588" s="155"/>
      <c r="DM588" s="155"/>
      <c r="DN588" s="155"/>
      <c r="DO588" s="155"/>
      <c r="DP588" s="155"/>
      <c r="DQ588" s="155"/>
      <c r="DR588" s="155"/>
      <c r="DS588" s="155"/>
      <c r="DT588" s="155"/>
      <c r="DU588" s="155"/>
      <c r="DV588" s="155"/>
      <c r="DW588" s="155"/>
      <c r="DX588" s="155"/>
      <c r="DY588" s="155"/>
      <c r="DZ588" s="155"/>
      <c r="EA588" s="155"/>
      <c r="EB588" s="155"/>
      <c r="EC588" s="155"/>
      <c r="ED588" s="155"/>
      <c r="EE588" s="155"/>
      <c r="EF588" s="155"/>
      <c r="EG588" s="155"/>
      <c r="EH588" s="155"/>
      <c r="EI588" s="155"/>
      <c r="EJ588" s="155"/>
      <c r="EK588" s="155"/>
      <c r="EL588" s="155"/>
      <c r="EM588" s="155"/>
      <c r="EN588" s="155"/>
      <c r="EO588" s="155"/>
      <c r="EP588" s="155"/>
      <c r="EQ588" s="155"/>
      <c r="ER588" s="155"/>
      <c r="ES588" s="155"/>
      <c r="ET588" s="155"/>
      <c r="EU588" s="155"/>
      <c r="EV588" s="155"/>
      <c r="EW588" s="155"/>
      <c r="EX588" s="155"/>
      <c r="EY588" s="155"/>
      <c r="EZ588" s="155"/>
      <c r="FA588" s="155"/>
      <c r="FB588" s="155"/>
      <c r="FC588" s="155"/>
      <c r="FD588" s="155"/>
      <c r="FE588" s="155"/>
      <c r="FF588" s="155"/>
      <c r="FG588" s="155"/>
      <c r="FH588" s="155"/>
      <c r="FI588" s="155"/>
      <c r="FJ588" s="155"/>
      <c r="FK588" s="155"/>
      <c r="FL588" s="155"/>
      <c r="FM588" s="155"/>
      <c r="FN588" s="155"/>
      <c r="FO588" s="155"/>
      <c r="FP588" s="155"/>
      <c r="FQ588" s="155"/>
      <c r="FR588" s="155"/>
      <c r="FS588" s="155"/>
      <c r="FT588" s="155"/>
      <c r="FU588" s="155"/>
      <c r="FV588" s="155"/>
      <c r="FW588" s="155"/>
      <c r="FX588" s="155"/>
      <c r="FY588" s="155"/>
      <c r="FZ588" s="155"/>
      <c r="GA588" s="155"/>
      <c r="GB588" s="155"/>
      <c r="GC588" s="155"/>
      <c r="GD588" s="155"/>
      <c r="GE588" s="155"/>
      <c r="GF588" s="155"/>
      <c r="GG588" s="155"/>
      <c r="GH588" s="155"/>
      <c r="GI588" s="155"/>
      <c r="GJ588" s="155"/>
      <c r="GK588" s="155"/>
      <c r="GL588" s="155"/>
      <c r="GM588" s="155"/>
      <c r="GN588" s="155"/>
      <c r="GO588" s="155"/>
      <c r="GP588" s="155"/>
      <c r="GQ588" s="155"/>
      <c r="GR588" s="155"/>
      <c r="GS588" s="155"/>
      <c r="GT588" s="155"/>
      <c r="GU588" s="155"/>
      <c r="GV588" s="155"/>
      <c r="GW588" s="155"/>
      <c r="GX588" s="155"/>
      <c r="GY588" s="155"/>
      <c r="GZ588" s="155"/>
      <c r="HA588" s="155"/>
      <c r="HB588" s="155"/>
      <c r="HC588" s="155"/>
      <c r="HD588" s="155"/>
      <c r="HE588" s="155"/>
      <c r="HF588" s="155"/>
      <c r="HG588" s="155"/>
      <c r="HH588" s="155"/>
      <c r="HI588" s="155"/>
      <c r="HJ588" s="155"/>
      <c r="HK588" s="155"/>
    </row>
    <row r="589" spans="1:236" s="156" customFormat="1">
      <c r="A589" s="93" t="s">
        <v>3418</v>
      </c>
      <c r="B589" s="111" t="s">
        <v>3419</v>
      </c>
      <c r="C589" s="123" t="s">
        <v>29</v>
      </c>
      <c r="D589" s="58"/>
      <c r="E589" s="58"/>
      <c r="F589" s="58"/>
      <c r="G589" s="58">
        <v>2102000</v>
      </c>
      <c r="H589" s="58">
        <v>2181200</v>
      </c>
      <c r="I589" s="58">
        <v>2252500</v>
      </c>
      <c r="J589" s="58">
        <v>2325600</v>
      </c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  <c r="CW589" s="155"/>
      <c r="CX589" s="155"/>
      <c r="CY589" s="155"/>
      <c r="CZ589" s="155"/>
      <c r="DA589" s="155"/>
      <c r="DB589" s="155"/>
      <c r="DC589" s="155"/>
      <c r="DD589" s="155"/>
      <c r="DE589" s="155"/>
      <c r="DF589" s="155"/>
      <c r="DG589" s="155"/>
      <c r="DH589" s="155"/>
      <c r="DI589" s="155"/>
      <c r="DJ589" s="155"/>
      <c r="DK589" s="155"/>
      <c r="DL589" s="155"/>
      <c r="DM589" s="155"/>
      <c r="DN589" s="155"/>
      <c r="DO589" s="155"/>
      <c r="DP589" s="155"/>
      <c r="DQ589" s="155"/>
      <c r="DR589" s="155"/>
      <c r="DS589" s="155"/>
      <c r="DT589" s="155"/>
      <c r="DU589" s="155"/>
      <c r="DV589" s="155"/>
      <c r="DW589" s="155"/>
      <c r="DX589" s="155"/>
      <c r="DY589" s="155"/>
      <c r="DZ589" s="155"/>
      <c r="EA589" s="155"/>
      <c r="EB589" s="155"/>
      <c r="EC589" s="155"/>
      <c r="ED589" s="155"/>
      <c r="EE589" s="155"/>
      <c r="EF589" s="155"/>
      <c r="EG589" s="155"/>
      <c r="EH589" s="155"/>
      <c r="EI589" s="155"/>
      <c r="EJ589" s="155"/>
      <c r="EK589" s="155"/>
      <c r="EL589" s="155"/>
      <c r="EM589" s="155"/>
      <c r="EN589" s="155"/>
      <c r="EO589" s="155"/>
      <c r="EP589" s="155"/>
      <c r="EQ589" s="155"/>
      <c r="ER589" s="155"/>
      <c r="ES589" s="155"/>
      <c r="ET589" s="155"/>
      <c r="EU589" s="155"/>
      <c r="EV589" s="155"/>
      <c r="EW589" s="155"/>
      <c r="EX589" s="155"/>
      <c r="EY589" s="155"/>
      <c r="EZ589" s="155"/>
      <c r="FA589" s="155"/>
      <c r="FB589" s="155"/>
      <c r="FC589" s="155"/>
      <c r="FD589" s="155"/>
      <c r="FE589" s="155"/>
      <c r="FF589" s="155"/>
      <c r="FG589" s="155"/>
      <c r="FH589" s="155"/>
      <c r="FI589" s="155"/>
      <c r="FJ589" s="155"/>
      <c r="FK589" s="155"/>
      <c r="FL589" s="155"/>
      <c r="FM589" s="155"/>
      <c r="FN589" s="155"/>
      <c r="FO589" s="155"/>
      <c r="FP589" s="155"/>
      <c r="FQ589" s="155"/>
      <c r="FR589" s="155"/>
      <c r="FS589" s="155"/>
      <c r="FT589" s="155"/>
      <c r="FU589" s="155"/>
      <c r="FV589" s="155"/>
      <c r="FW589" s="155"/>
      <c r="FX589" s="155"/>
      <c r="FY589" s="155"/>
      <c r="FZ589" s="155"/>
      <c r="GA589" s="155"/>
      <c r="GB589" s="155"/>
      <c r="GC589" s="155"/>
      <c r="GD589" s="155"/>
      <c r="GE589" s="155"/>
      <c r="GF589" s="155"/>
      <c r="GG589" s="155"/>
      <c r="GH589" s="155"/>
      <c r="GI589" s="155"/>
      <c r="GJ589" s="155"/>
      <c r="GK589" s="155"/>
      <c r="GL589" s="155"/>
      <c r="GM589" s="155"/>
      <c r="GN589" s="155"/>
      <c r="GO589" s="155"/>
      <c r="GP589" s="155"/>
      <c r="GQ589" s="155"/>
      <c r="GR589" s="155"/>
      <c r="GS589" s="155"/>
      <c r="GT589" s="155"/>
      <c r="GU589" s="155"/>
      <c r="GV589" s="155"/>
      <c r="GW589" s="155"/>
      <c r="GX589" s="155"/>
      <c r="GY589" s="155"/>
      <c r="GZ589" s="155"/>
      <c r="HA589" s="155"/>
      <c r="HB589" s="155"/>
      <c r="HC589" s="155"/>
      <c r="HD589" s="155"/>
      <c r="HE589" s="155"/>
      <c r="HF589" s="155"/>
      <c r="HG589" s="155"/>
      <c r="HH589" s="155"/>
      <c r="HI589" s="155"/>
      <c r="HJ589" s="155"/>
      <c r="HK589" s="155"/>
    </row>
    <row r="590" spans="1:236" s="20" customFormat="1" ht="21.75" customHeight="1">
      <c r="A590" s="95" t="s">
        <v>2326</v>
      </c>
      <c r="B590" s="110" t="s">
        <v>2327</v>
      </c>
      <c r="C590" s="123"/>
      <c r="D590" s="56">
        <f t="shared" ref="D590:I590" si="211">SUM(D591+D595)</f>
        <v>154698531.01999998</v>
      </c>
      <c r="E590" s="56">
        <f t="shared" si="211"/>
        <v>159190654.99999997</v>
      </c>
      <c r="F590" s="56">
        <f>SUM(F591+F595)</f>
        <v>168999205.07000002</v>
      </c>
      <c r="G590" s="56">
        <f t="shared" si="211"/>
        <v>187654500</v>
      </c>
      <c r="H590" s="56">
        <f t="shared" si="211"/>
        <v>194634300</v>
      </c>
      <c r="I590" s="56">
        <f t="shared" si="211"/>
        <v>203025900</v>
      </c>
      <c r="J590" s="56">
        <f t="shared" ref="J590" si="212">SUM(J591+J595)</f>
        <v>207493600</v>
      </c>
      <c r="HL590" s="102"/>
      <c r="HM590" s="102"/>
      <c r="HN590" s="102"/>
      <c r="HO590" s="102"/>
      <c r="HP590" s="102"/>
      <c r="HQ590" s="102"/>
      <c r="HR590" s="102"/>
      <c r="HS590" s="102"/>
      <c r="HT590" s="102"/>
      <c r="HU590" s="102"/>
      <c r="HV590" s="102"/>
      <c r="HW590" s="102"/>
      <c r="HX590" s="102"/>
      <c r="HY590" s="102"/>
      <c r="HZ590" s="102"/>
      <c r="IA590" s="102"/>
      <c r="IB590" s="102"/>
    </row>
    <row r="591" spans="1:236" s="20" customFormat="1" ht="21.75" hidden="1" customHeight="1">
      <c r="A591" s="95" t="s">
        <v>2328</v>
      </c>
      <c r="B591" s="110" t="s">
        <v>2329</v>
      </c>
      <c r="C591" s="123"/>
      <c r="D591" s="56">
        <f t="shared" ref="D591:J591" si="213">D592</f>
        <v>168887.01</v>
      </c>
      <c r="E591" s="56">
        <f t="shared" si="213"/>
        <v>0</v>
      </c>
      <c r="F591" s="56">
        <f t="shared" si="213"/>
        <v>0</v>
      </c>
      <c r="G591" s="56">
        <f t="shared" si="213"/>
        <v>0</v>
      </c>
      <c r="H591" s="56">
        <f t="shared" si="213"/>
        <v>0</v>
      </c>
      <c r="I591" s="56">
        <f t="shared" si="213"/>
        <v>0</v>
      </c>
      <c r="J591" s="56">
        <f t="shared" si="213"/>
        <v>0</v>
      </c>
      <c r="HL591" s="102"/>
      <c r="HM591" s="102"/>
      <c r="HN591" s="102"/>
      <c r="HO591" s="102"/>
      <c r="HP591" s="102"/>
      <c r="HQ591" s="102"/>
      <c r="HR591" s="102"/>
      <c r="HS591" s="102"/>
      <c r="HT591" s="102"/>
      <c r="HU591" s="102"/>
      <c r="HV591" s="102"/>
      <c r="HW591" s="102"/>
      <c r="HX591" s="102"/>
      <c r="HY591" s="102"/>
      <c r="HZ591" s="102"/>
      <c r="IA591" s="102"/>
      <c r="IB591" s="102"/>
    </row>
    <row r="592" spans="1:236" s="20" customFormat="1" ht="21.75" hidden="1" customHeight="1">
      <c r="A592" s="95" t="s">
        <v>2330</v>
      </c>
      <c r="B592" s="110" t="s">
        <v>2331</v>
      </c>
      <c r="C592" s="123"/>
      <c r="D592" s="56">
        <f t="shared" ref="D592:I592" si="214">D594+D593</f>
        <v>168887.01</v>
      </c>
      <c r="E592" s="56">
        <f t="shared" si="214"/>
        <v>0</v>
      </c>
      <c r="F592" s="56">
        <f t="shared" si="214"/>
        <v>0</v>
      </c>
      <c r="G592" s="56">
        <f t="shared" si="214"/>
        <v>0</v>
      </c>
      <c r="H592" s="56">
        <f t="shared" si="214"/>
        <v>0</v>
      </c>
      <c r="I592" s="56">
        <f t="shared" si="214"/>
        <v>0</v>
      </c>
      <c r="J592" s="56">
        <f t="shared" ref="J592" si="215">J594+J593</f>
        <v>0</v>
      </c>
      <c r="HL592" s="102"/>
      <c r="HM592" s="102"/>
      <c r="HN592" s="102"/>
      <c r="HO592" s="102"/>
      <c r="HP592" s="102"/>
      <c r="HQ592" s="102"/>
      <c r="HR592" s="102"/>
      <c r="HS592" s="102"/>
      <c r="HT592" s="102"/>
      <c r="HU592" s="102"/>
      <c r="HV592" s="102"/>
      <c r="HW592" s="102"/>
      <c r="HX592" s="102"/>
      <c r="HY592" s="102"/>
      <c r="HZ592" s="102"/>
      <c r="IA592" s="102"/>
      <c r="IB592" s="102"/>
    </row>
    <row r="593" spans="1:236" s="20" customFormat="1" ht="12.75" hidden="1" customHeight="1">
      <c r="A593" s="93" t="s">
        <v>2332</v>
      </c>
      <c r="B593" s="111" t="s">
        <v>2333</v>
      </c>
      <c r="C593" s="123" t="s">
        <v>2103</v>
      </c>
      <c r="D593" s="56">
        <v>168887.01</v>
      </c>
      <c r="E593" s="56"/>
      <c r="F593" s="56"/>
      <c r="G593" s="56"/>
      <c r="H593" s="56"/>
      <c r="I593" s="56"/>
      <c r="J593" s="56"/>
      <c r="HL593" s="102"/>
      <c r="HM593" s="102"/>
      <c r="HN593" s="102"/>
      <c r="HO593" s="102"/>
      <c r="HP593" s="102"/>
      <c r="HQ593" s="102"/>
      <c r="HR593" s="102"/>
      <c r="HS593" s="102"/>
      <c r="HT593" s="102"/>
      <c r="HU593" s="102"/>
      <c r="HV593" s="102"/>
      <c r="HW593" s="102"/>
      <c r="HX593" s="102"/>
      <c r="HY593" s="102"/>
      <c r="HZ593" s="102"/>
      <c r="IA593" s="102"/>
      <c r="IB593" s="102"/>
    </row>
    <row r="594" spans="1:236" s="156" customFormat="1" hidden="1">
      <c r="A594" s="93" t="s">
        <v>2334</v>
      </c>
      <c r="B594" s="111" t="s">
        <v>2335</v>
      </c>
      <c r="C594" s="123" t="s">
        <v>2091</v>
      </c>
      <c r="D594" s="58"/>
      <c r="E594" s="58">
        <v>0</v>
      </c>
      <c r="F594" s="58"/>
      <c r="G594" s="58"/>
      <c r="H594" s="58"/>
      <c r="I594" s="58"/>
      <c r="J594" s="58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  <c r="CW594" s="155"/>
      <c r="CX594" s="155"/>
      <c r="CY594" s="155"/>
      <c r="CZ594" s="155"/>
      <c r="DA594" s="155"/>
      <c r="DB594" s="155"/>
      <c r="DC594" s="155"/>
      <c r="DD594" s="155"/>
      <c r="DE594" s="155"/>
      <c r="DF594" s="155"/>
      <c r="DG594" s="155"/>
      <c r="DH594" s="155"/>
      <c r="DI594" s="155"/>
      <c r="DJ594" s="155"/>
      <c r="DK594" s="155"/>
      <c r="DL594" s="155"/>
      <c r="DM594" s="155"/>
      <c r="DN594" s="155"/>
      <c r="DO594" s="155"/>
      <c r="DP594" s="155"/>
      <c r="DQ594" s="155"/>
      <c r="DR594" s="155"/>
      <c r="DS594" s="155"/>
      <c r="DT594" s="155"/>
      <c r="DU594" s="155"/>
      <c r="DV594" s="155"/>
      <c r="DW594" s="155"/>
      <c r="DX594" s="155"/>
      <c r="DY594" s="155"/>
      <c r="DZ594" s="155"/>
      <c r="EA594" s="155"/>
      <c r="EB594" s="155"/>
      <c r="EC594" s="155"/>
      <c r="ED594" s="155"/>
      <c r="EE594" s="155"/>
      <c r="EF594" s="155"/>
      <c r="EG594" s="155"/>
      <c r="EH594" s="155"/>
      <c r="EI594" s="155"/>
      <c r="EJ594" s="155"/>
      <c r="EK594" s="155"/>
      <c r="EL594" s="155"/>
      <c r="EM594" s="155"/>
      <c r="EN594" s="155"/>
      <c r="EO594" s="155"/>
      <c r="EP594" s="155"/>
      <c r="EQ594" s="155"/>
      <c r="ER594" s="155"/>
      <c r="ES594" s="155"/>
      <c r="ET594" s="155"/>
      <c r="EU594" s="155"/>
      <c r="EV594" s="155"/>
      <c r="EW594" s="155"/>
      <c r="EX594" s="155"/>
      <c r="EY594" s="155"/>
      <c r="EZ594" s="155"/>
      <c r="FA594" s="155"/>
      <c r="FB594" s="155"/>
      <c r="FC594" s="155"/>
      <c r="FD594" s="155"/>
      <c r="FE594" s="155"/>
      <c r="FF594" s="155"/>
      <c r="FG594" s="155"/>
      <c r="FH594" s="155"/>
      <c r="FI594" s="155"/>
      <c r="FJ594" s="155"/>
      <c r="FK594" s="155"/>
      <c r="FL594" s="155"/>
      <c r="FM594" s="155"/>
      <c r="FN594" s="155"/>
      <c r="FO594" s="155"/>
      <c r="FP594" s="155"/>
      <c r="FQ594" s="155"/>
      <c r="FR594" s="155"/>
      <c r="FS594" s="155"/>
      <c r="FT594" s="155"/>
      <c r="FU594" s="155"/>
      <c r="FV594" s="155"/>
      <c r="FW594" s="155"/>
      <c r="FX594" s="155"/>
      <c r="FY594" s="155"/>
      <c r="FZ594" s="155"/>
      <c r="GA594" s="155"/>
      <c r="GB594" s="155"/>
      <c r="GC594" s="155"/>
      <c r="GD594" s="155"/>
      <c r="GE594" s="155"/>
      <c r="GF594" s="155"/>
      <c r="GG594" s="155"/>
      <c r="GH594" s="155"/>
      <c r="GI594" s="155"/>
      <c r="GJ594" s="155"/>
      <c r="GK594" s="155"/>
      <c r="GL594" s="155"/>
      <c r="GM594" s="155"/>
      <c r="GN594" s="155"/>
      <c r="GO594" s="155"/>
      <c r="GP594" s="155"/>
      <c r="GQ594" s="155"/>
      <c r="GR594" s="155"/>
      <c r="GS594" s="155"/>
      <c r="GT594" s="155"/>
      <c r="GU594" s="155"/>
      <c r="GV594" s="155"/>
      <c r="GW594" s="155"/>
      <c r="GX594" s="155"/>
      <c r="GY594" s="155"/>
      <c r="GZ594" s="155"/>
      <c r="HA594" s="155"/>
      <c r="HB594" s="155"/>
      <c r="HC594" s="155"/>
      <c r="HD594" s="155"/>
      <c r="HE594" s="155"/>
      <c r="HF594" s="155"/>
      <c r="HG594" s="155"/>
      <c r="HH594" s="155"/>
      <c r="HI594" s="155"/>
      <c r="HJ594" s="155"/>
      <c r="HK594" s="155"/>
    </row>
    <row r="595" spans="1:236" ht="18.75" customHeight="1">
      <c r="A595" s="95" t="s">
        <v>2336</v>
      </c>
      <c r="B595" s="110" t="s">
        <v>2337</v>
      </c>
      <c r="C595" s="123"/>
      <c r="D595" s="56">
        <f t="shared" ref="D595:I595" si="216">SUM(D596+D617+D649+D638+D643)</f>
        <v>154529644.00999999</v>
      </c>
      <c r="E595" s="56">
        <f t="shared" si="216"/>
        <v>159190654.99999997</v>
      </c>
      <c r="F595" s="56">
        <f t="shared" si="216"/>
        <v>168999205.07000002</v>
      </c>
      <c r="G595" s="56">
        <f t="shared" si="216"/>
        <v>187654500</v>
      </c>
      <c r="H595" s="56">
        <f t="shared" si="216"/>
        <v>194634300</v>
      </c>
      <c r="I595" s="56">
        <f t="shared" si="216"/>
        <v>203025900</v>
      </c>
      <c r="J595" s="56">
        <f t="shared" ref="J595" si="217">SUM(J596+J617+J649+J638+J643)</f>
        <v>207493600</v>
      </c>
    </row>
    <row r="596" spans="1:236" s="103" customFormat="1" ht="18.75" customHeight="1">
      <c r="A596" s="95" t="s">
        <v>2338</v>
      </c>
      <c r="B596" s="110" t="s">
        <v>932</v>
      </c>
      <c r="C596" s="123"/>
      <c r="D596" s="56">
        <f>SUM(D598+D604+D610+D615)</f>
        <v>144996902.32999998</v>
      </c>
      <c r="E596" s="56">
        <f>SUM(E598+E604+E610+E616)</f>
        <v>148194369.78999996</v>
      </c>
      <c r="F596" s="56">
        <f>SUM(F598+F604+F610+F615)</f>
        <v>153094985.01000002</v>
      </c>
      <c r="G596" s="56">
        <f>SUM(G598+G604+G610+G616)</f>
        <v>173828000</v>
      </c>
      <c r="H596" s="56">
        <f>SUM(H598+H604+H610+H616)</f>
        <v>180397000</v>
      </c>
      <c r="I596" s="56">
        <f>SUM(I598+I604+I610+I616)</f>
        <v>186260000</v>
      </c>
      <c r="J596" s="56">
        <f>SUM(J598+J604+J610+J616)</f>
        <v>192316000</v>
      </c>
      <c r="HL596" s="102"/>
      <c r="HM596" s="102"/>
      <c r="HN596" s="102"/>
      <c r="HO596" s="102"/>
      <c r="HP596" s="102"/>
      <c r="HQ596" s="102"/>
      <c r="HR596" s="102"/>
      <c r="HS596" s="102"/>
      <c r="HT596" s="102"/>
      <c r="HU596" s="102"/>
      <c r="HV596" s="102"/>
      <c r="HW596" s="102"/>
      <c r="HX596" s="102"/>
      <c r="HY596" s="102"/>
      <c r="HZ596" s="102"/>
      <c r="IA596" s="102"/>
      <c r="IB596" s="102"/>
    </row>
    <row r="597" spans="1:236" s="103" customFormat="1" ht="18.75" customHeight="1">
      <c r="A597" s="95" t="s">
        <v>2339</v>
      </c>
      <c r="B597" s="110" t="s">
        <v>2340</v>
      </c>
      <c r="C597" s="123"/>
      <c r="D597" s="56">
        <f t="shared" ref="D597:J597" si="218">D598</f>
        <v>100474603.03</v>
      </c>
      <c r="E597" s="56">
        <f t="shared" si="218"/>
        <v>103129362.45999999</v>
      </c>
      <c r="F597" s="56">
        <f t="shared" si="218"/>
        <v>104756297.04000001</v>
      </c>
      <c r="G597" s="56">
        <f t="shared" si="218"/>
        <v>126380000</v>
      </c>
      <c r="H597" s="56">
        <f t="shared" si="218"/>
        <v>131160000</v>
      </c>
      <c r="I597" s="56">
        <f t="shared" si="218"/>
        <v>135420000</v>
      </c>
      <c r="J597" s="56">
        <f t="shared" si="218"/>
        <v>139820000</v>
      </c>
      <c r="HL597" s="102"/>
      <c r="HM597" s="102"/>
      <c r="HN597" s="102"/>
      <c r="HO597" s="102"/>
      <c r="HP597" s="102"/>
      <c r="HQ597" s="102"/>
      <c r="HR597" s="102"/>
      <c r="HS597" s="102"/>
      <c r="HT597" s="102"/>
      <c r="HU597" s="102"/>
      <c r="HV597" s="102"/>
      <c r="HW597" s="102"/>
      <c r="HX597" s="102"/>
      <c r="HY597" s="102"/>
      <c r="HZ597" s="102"/>
      <c r="IA597" s="102"/>
      <c r="IB597" s="102"/>
    </row>
    <row r="598" spans="1:236" s="103" customFormat="1" ht="18.75" customHeight="1">
      <c r="A598" s="95" t="s">
        <v>2341</v>
      </c>
      <c r="B598" s="110" t="s">
        <v>2342</v>
      </c>
      <c r="C598" s="123"/>
      <c r="D598" s="56">
        <f t="shared" ref="D598:J598" si="219">SUM(D599:D602)</f>
        <v>100474603.03</v>
      </c>
      <c r="E598" s="56">
        <f t="shared" si="219"/>
        <v>103129362.45999999</v>
      </c>
      <c r="F598" s="56">
        <f t="shared" si="219"/>
        <v>104756297.04000001</v>
      </c>
      <c r="G598" s="56">
        <f t="shared" si="219"/>
        <v>126380000</v>
      </c>
      <c r="H598" s="56">
        <f t="shared" si="219"/>
        <v>131160000</v>
      </c>
      <c r="I598" s="56">
        <f t="shared" si="219"/>
        <v>135420000</v>
      </c>
      <c r="J598" s="56">
        <f t="shared" si="219"/>
        <v>139820000</v>
      </c>
      <c r="HL598" s="102"/>
      <c r="HM598" s="102"/>
      <c r="HN598" s="102"/>
      <c r="HO598" s="102"/>
      <c r="HP598" s="102"/>
      <c r="HQ598" s="102"/>
      <c r="HR598" s="102"/>
      <c r="HS598" s="102"/>
      <c r="HT598" s="102"/>
      <c r="HU598" s="102"/>
      <c r="HV598" s="102"/>
      <c r="HW598" s="102"/>
      <c r="HX598" s="102"/>
      <c r="HY598" s="102"/>
      <c r="HZ598" s="102"/>
      <c r="IA598" s="102"/>
      <c r="IB598" s="102"/>
    </row>
    <row r="599" spans="1:236" s="122" customFormat="1" ht="15" hidden="1" customHeight="1">
      <c r="A599" s="93" t="s">
        <v>2343</v>
      </c>
      <c r="B599" s="111" t="s">
        <v>2344</v>
      </c>
      <c r="C599" s="123" t="s">
        <v>29</v>
      </c>
      <c r="D599" s="58">
        <v>60284761.810000002</v>
      </c>
      <c r="E599" s="58">
        <v>61877617.490000002</v>
      </c>
      <c r="F599" s="58">
        <v>62853778.189999998</v>
      </c>
      <c r="G599" s="58">
        <v>75828000</v>
      </c>
      <c r="H599" s="58">
        <v>78696000</v>
      </c>
      <c r="I599" s="58">
        <v>81252000</v>
      </c>
      <c r="J599" s="58">
        <v>83892000</v>
      </c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4"/>
      <c r="AJ599" s="124"/>
      <c r="AK599" s="124"/>
      <c r="AL599" s="124"/>
      <c r="AM599" s="124"/>
      <c r="AN599" s="124"/>
      <c r="AO599" s="124"/>
      <c r="AP599" s="124"/>
      <c r="AQ599" s="124"/>
      <c r="AR599" s="124"/>
      <c r="AS599" s="124"/>
      <c r="AT599" s="124"/>
      <c r="AU599" s="124"/>
      <c r="AV599" s="124"/>
      <c r="AW599" s="124"/>
      <c r="AX599" s="124"/>
      <c r="AY599" s="124"/>
      <c r="AZ599" s="124"/>
      <c r="BA599" s="124"/>
      <c r="BB599" s="124"/>
      <c r="BC599" s="124"/>
      <c r="BD599" s="124"/>
      <c r="BE599" s="124"/>
      <c r="BF599" s="124"/>
      <c r="BG599" s="124"/>
      <c r="BH599" s="124"/>
      <c r="BI599" s="124"/>
      <c r="BJ599" s="124"/>
      <c r="BK599" s="124"/>
      <c r="BL599" s="124"/>
      <c r="BM599" s="124"/>
      <c r="BN599" s="124"/>
      <c r="BO599" s="124"/>
      <c r="BP599" s="124"/>
      <c r="BQ599" s="124"/>
      <c r="BR599" s="124"/>
      <c r="BS599" s="124"/>
      <c r="BT599" s="124"/>
      <c r="BU599" s="124"/>
      <c r="BV599" s="124"/>
      <c r="BW599" s="124"/>
      <c r="BX599" s="124"/>
      <c r="BY599" s="124"/>
      <c r="BZ599" s="124"/>
      <c r="CA599" s="124"/>
      <c r="CB599" s="124"/>
      <c r="CC599" s="124"/>
      <c r="CD599" s="124"/>
      <c r="CE599" s="124"/>
      <c r="CF599" s="124"/>
      <c r="CG599" s="124"/>
      <c r="CH599" s="124"/>
      <c r="CI599" s="124"/>
      <c r="CJ599" s="124"/>
      <c r="CK599" s="124"/>
      <c r="CL599" s="124"/>
      <c r="CM599" s="124"/>
      <c r="CN599" s="124"/>
      <c r="CO599" s="124"/>
      <c r="CP599" s="124"/>
      <c r="CQ599" s="124"/>
      <c r="CR599" s="124"/>
      <c r="CS599" s="124"/>
      <c r="CT599" s="124"/>
      <c r="CU599" s="124"/>
      <c r="CV599" s="124"/>
      <c r="CW599" s="124"/>
      <c r="CX599" s="124"/>
      <c r="CY599" s="124"/>
      <c r="CZ599" s="124"/>
      <c r="DA599" s="124"/>
      <c r="DB599" s="124"/>
      <c r="DC599" s="124"/>
      <c r="DD599" s="124"/>
      <c r="DE599" s="124"/>
      <c r="DF599" s="124"/>
      <c r="DG599" s="124"/>
      <c r="DH599" s="124"/>
      <c r="DI599" s="124"/>
      <c r="DJ599" s="124"/>
      <c r="DK599" s="124"/>
      <c r="DL599" s="124"/>
      <c r="DM599" s="124"/>
      <c r="DN599" s="124"/>
      <c r="DO599" s="124"/>
      <c r="DP599" s="124"/>
      <c r="DQ599" s="124"/>
      <c r="DR599" s="124"/>
      <c r="DS599" s="124"/>
      <c r="DT599" s="124"/>
      <c r="DU599" s="124"/>
      <c r="DV599" s="124"/>
      <c r="DW599" s="124"/>
      <c r="DX599" s="124"/>
      <c r="DY599" s="124"/>
      <c r="DZ599" s="124"/>
      <c r="EA599" s="124"/>
      <c r="EB599" s="124"/>
      <c r="EC599" s="124"/>
      <c r="ED599" s="124"/>
      <c r="EE599" s="124"/>
      <c r="EF599" s="124"/>
      <c r="EG599" s="124"/>
      <c r="EH599" s="124"/>
      <c r="EI599" s="124"/>
      <c r="EJ599" s="124"/>
      <c r="EK599" s="124"/>
      <c r="EL599" s="124"/>
      <c r="EM599" s="124"/>
      <c r="EN599" s="124"/>
      <c r="EO599" s="124"/>
      <c r="EP599" s="124"/>
      <c r="EQ599" s="124"/>
      <c r="ER599" s="124"/>
      <c r="ES599" s="124"/>
      <c r="ET599" s="124"/>
      <c r="EU599" s="124"/>
      <c r="EV599" s="124"/>
      <c r="EW599" s="124"/>
      <c r="EX599" s="124"/>
      <c r="EY599" s="124"/>
      <c r="EZ599" s="124"/>
      <c r="FA599" s="124"/>
      <c r="FB599" s="124"/>
      <c r="FC599" s="124"/>
      <c r="FD599" s="124"/>
      <c r="FE599" s="124"/>
      <c r="FF599" s="124"/>
      <c r="FG599" s="124"/>
      <c r="FH599" s="124"/>
      <c r="FI599" s="124"/>
      <c r="FJ599" s="124"/>
      <c r="FK599" s="124"/>
      <c r="FL599" s="124"/>
      <c r="FM599" s="124"/>
      <c r="FN599" s="124"/>
      <c r="FO599" s="124"/>
      <c r="FP599" s="124"/>
      <c r="FQ599" s="124"/>
      <c r="FR599" s="124"/>
      <c r="FS599" s="124"/>
      <c r="FT599" s="124"/>
      <c r="FU599" s="124"/>
      <c r="FV599" s="124"/>
      <c r="FW599" s="124"/>
      <c r="FX599" s="124"/>
      <c r="FY599" s="124"/>
      <c r="FZ599" s="124"/>
      <c r="GA599" s="124"/>
      <c r="GB599" s="124"/>
      <c r="GC599" s="124"/>
      <c r="GD599" s="124"/>
      <c r="GE599" s="124"/>
      <c r="GF599" s="124"/>
      <c r="GG599" s="124"/>
      <c r="GH599" s="124"/>
      <c r="GI599" s="124"/>
      <c r="GJ599" s="124"/>
      <c r="GK599" s="124"/>
      <c r="GL599" s="124"/>
      <c r="GM599" s="124"/>
      <c r="GN599" s="124"/>
      <c r="GO599" s="124"/>
      <c r="GP599" s="124"/>
      <c r="GQ599" s="124"/>
      <c r="GR599" s="124"/>
      <c r="GS599" s="124"/>
      <c r="GT599" s="124"/>
      <c r="GU599" s="124"/>
      <c r="GV599" s="124"/>
      <c r="GW599" s="124"/>
      <c r="GX599" s="124"/>
      <c r="GY599" s="124"/>
      <c r="GZ599" s="124"/>
      <c r="HA599" s="124"/>
      <c r="HB599" s="124"/>
      <c r="HC599" s="124"/>
      <c r="HD599" s="124"/>
      <c r="HE599" s="124"/>
      <c r="HF599" s="124"/>
      <c r="HG599" s="124"/>
      <c r="HH599" s="124"/>
      <c r="HI599" s="124"/>
      <c r="HJ599" s="124"/>
      <c r="HK599" s="124"/>
    </row>
    <row r="600" spans="1:236" s="122" customFormat="1" ht="15" hidden="1" customHeight="1">
      <c r="A600" s="93" t="s">
        <v>2345</v>
      </c>
      <c r="B600" s="111" t="s">
        <v>2346</v>
      </c>
      <c r="C600" s="123" t="s">
        <v>32</v>
      </c>
      <c r="D600" s="58">
        <v>5023730.1500000004</v>
      </c>
      <c r="E600" s="58">
        <v>5156468.12</v>
      </c>
      <c r="F600" s="58">
        <v>5237814.87</v>
      </c>
      <c r="G600" s="58">
        <v>6319000</v>
      </c>
      <c r="H600" s="58">
        <v>6558000</v>
      </c>
      <c r="I600" s="58">
        <v>6771000</v>
      </c>
      <c r="J600" s="58">
        <v>6991000</v>
      </c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  <c r="AD600" s="124"/>
      <c r="AE600" s="124"/>
      <c r="AF600" s="124"/>
      <c r="AG600" s="124"/>
      <c r="AH600" s="124"/>
      <c r="AI600" s="124"/>
      <c r="AJ600" s="124"/>
      <c r="AK600" s="124"/>
      <c r="AL600" s="124"/>
      <c r="AM600" s="124"/>
      <c r="AN600" s="124"/>
      <c r="AO600" s="124"/>
      <c r="AP600" s="124"/>
      <c r="AQ600" s="124"/>
      <c r="AR600" s="124"/>
      <c r="AS600" s="124"/>
      <c r="AT600" s="124"/>
      <c r="AU600" s="124"/>
      <c r="AV600" s="124"/>
      <c r="AW600" s="124"/>
      <c r="AX600" s="124"/>
      <c r="AY600" s="124"/>
      <c r="AZ600" s="124"/>
      <c r="BA600" s="124"/>
      <c r="BB600" s="124"/>
      <c r="BC600" s="124"/>
      <c r="BD600" s="124"/>
      <c r="BE600" s="124"/>
      <c r="BF600" s="124"/>
      <c r="BG600" s="124"/>
      <c r="BH600" s="124"/>
      <c r="BI600" s="124"/>
      <c r="BJ600" s="124"/>
      <c r="BK600" s="124"/>
      <c r="BL600" s="124"/>
      <c r="BM600" s="124"/>
      <c r="BN600" s="124"/>
      <c r="BO600" s="124"/>
      <c r="BP600" s="124"/>
      <c r="BQ600" s="124"/>
      <c r="BR600" s="124"/>
      <c r="BS600" s="124"/>
      <c r="BT600" s="124"/>
      <c r="BU600" s="124"/>
      <c r="BV600" s="124"/>
      <c r="BW600" s="124"/>
      <c r="BX600" s="124"/>
      <c r="BY600" s="124"/>
      <c r="BZ600" s="124"/>
      <c r="CA600" s="124"/>
      <c r="CB600" s="124"/>
      <c r="CC600" s="124"/>
      <c r="CD600" s="124"/>
      <c r="CE600" s="124"/>
      <c r="CF600" s="124"/>
      <c r="CG600" s="124"/>
      <c r="CH600" s="124"/>
      <c r="CI600" s="124"/>
      <c r="CJ600" s="124"/>
      <c r="CK600" s="124"/>
      <c r="CL600" s="124"/>
      <c r="CM600" s="124"/>
      <c r="CN600" s="124"/>
      <c r="CO600" s="124"/>
      <c r="CP600" s="124"/>
      <c r="CQ600" s="124"/>
      <c r="CR600" s="124"/>
      <c r="CS600" s="124"/>
      <c r="CT600" s="124"/>
      <c r="CU600" s="124"/>
      <c r="CV600" s="124"/>
      <c r="CW600" s="124"/>
      <c r="CX600" s="124"/>
      <c r="CY600" s="124"/>
      <c r="CZ600" s="124"/>
      <c r="DA600" s="124"/>
      <c r="DB600" s="124"/>
      <c r="DC600" s="124"/>
      <c r="DD600" s="124"/>
      <c r="DE600" s="124"/>
      <c r="DF600" s="124"/>
      <c r="DG600" s="124"/>
      <c r="DH600" s="124"/>
      <c r="DI600" s="124"/>
      <c r="DJ600" s="124"/>
      <c r="DK600" s="124"/>
      <c r="DL600" s="124"/>
      <c r="DM600" s="124"/>
      <c r="DN600" s="124"/>
      <c r="DO600" s="124"/>
      <c r="DP600" s="124"/>
      <c r="DQ600" s="124"/>
      <c r="DR600" s="124"/>
      <c r="DS600" s="124"/>
      <c r="DT600" s="124"/>
      <c r="DU600" s="124"/>
      <c r="DV600" s="124"/>
      <c r="DW600" s="124"/>
      <c r="DX600" s="124"/>
      <c r="DY600" s="124"/>
      <c r="DZ600" s="124"/>
      <c r="EA600" s="124"/>
      <c r="EB600" s="124"/>
      <c r="EC600" s="124"/>
      <c r="ED600" s="124"/>
      <c r="EE600" s="124"/>
      <c r="EF600" s="124"/>
      <c r="EG600" s="124"/>
      <c r="EH600" s="124"/>
      <c r="EI600" s="124"/>
      <c r="EJ600" s="124"/>
      <c r="EK600" s="124"/>
      <c r="EL600" s="124"/>
      <c r="EM600" s="124"/>
      <c r="EN600" s="124"/>
      <c r="EO600" s="124"/>
      <c r="EP600" s="124"/>
      <c r="EQ600" s="124"/>
      <c r="ER600" s="124"/>
      <c r="ES600" s="124"/>
      <c r="ET600" s="124"/>
      <c r="EU600" s="124"/>
      <c r="EV600" s="124"/>
      <c r="EW600" s="124"/>
      <c r="EX600" s="124"/>
      <c r="EY600" s="124"/>
      <c r="EZ600" s="124"/>
      <c r="FA600" s="124"/>
      <c r="FB600" s="124"/>
      <c r="FC600" s="124"/>
      <c r="FD600" s="124"/>
      <c r="FE600" s="124"/>
      <c r="FF600" s="124"/>
      <c r="FG600" s="124"/>
      <c r="FH600" s="124"/>
      <c r="FI600" s="124"/>
      <c r="FJ600" s="124"/>
      <c r="FK600" s="124"/>
      <c r="FL600" s="124"/>
      <c r="FM600" s="124"/>
      <c r="FN600" s="124"/>
      <c r="FO600" s="124"/>
      <c r="FP600" s="124"/>
      <c r="FQ600" s="124"/>
      <c r="FR600" s="124"/>
      <c r="FS600" s="124"/>
      <c r="FT600" s="124"/>
      <c r="FU600" s="124"/>
      <c r="FV600" s="124"/>
      <c r="FW600" s="124"/>
      <c r="FX600" s="124"/>
      <c r="FY600" s="124"/>
      <c r="FZ600" s="124"/>
      <c r="GA600" s="124"/>
      <c r="GB600" s="124"/>
      <c r="GC600" s="124"/>
      <c r="GD600" s="124"/>
      <c r="GE600" s="124"/>
      <c r="GF600" s="124"/>
      <c r="GG600" s="124"/>
      <c r="GH600" s="124"/>
      <c r="GI600" s="124"/>
      <c r="GJ600" s="124"/>
      <c r="GK600" s="124"/>
      <c r="GL600" s="124"/>
      <c r="GM600" s="124"/>
      <c r="GN600" s="124"/>
      <c r="GO600" s="124"/>
      <c r="GP600" s="124"/>
      <c r="GQ600" s="124"/>
      <c r="GR600" s="124"/>
      <c r="GS600" s="124"/>
      <c r="GT600" s="124"/>
      <c r="GU600" s="124"/>
      <c r="GV600" s="124"/>
      <c r="GW600" s="124"/>
      <c r="GX600" s="124"/>
      <c r="GY600" s="124"/>
      <c r="GZ600" s="124"/>
      <c r="HA600" s="124"/>
      <c r="HB600" s="124"/>
      <c r="HC600" s="124"/>
      <c r="HD600" s="124"/>
      <c r="HE600" s="124"/>
      <c r="HF600" s="124"/>
      <c r="HG600" s="124"/>
      <c r="HH600" s="124"/>
      <c r="HI600" s="124"/>
      <c r="HJ600" s="124"/>
      <c r="HK600" s="124"/>
    </row>
    <row r="601" spans="1:236" s="122" customFormat="1" ht="15" hidden="1" customHeight="1">
      <c r="A601" s="93" t="s">
        <v>2347</v>
      </c>
      <c r="B601" s="111" t="s">
        <v>2348</v>
      </c>
      <c r="C601" s="94" t="s">
        <v>35</v>
      </c>
      <c r="D601" s="58">
        <v>15071190.460000001</v>
      </c>
      <c r="E601" s="58">
        <v>15469404.35</v>
      </c>
      <c r="F601" s="58">
        <v>15713444.560000001</v>
      </c>
      <c r="G601" s="58">
        <v>18957000</v>
      </c>
      <c r="H601" s="58">
        <v>19674000</v>
      </c>
      <c r="I601" s="58">
        <v>20313000</v>
      </c>
      <c r="J601" s="58">
        <v>20973000</v>
      </c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  <c r="AC601" s="124"/>
      <c r="AD601" s="124"/>
      <c r="AE601" s="124"/>
      <c r="AF601" s="124"/>
      <c r="AG601" s="124"/>
      <c r="AH601" s="124"/>
      <c r="AI601" s="124"/>
      <c r="AJ601" s="124"/>
      <c r="AK601" s="124"/>
      <c r="AL601" s="124"/>
      <c r="AM601" s="124"/>
      <c r="AN601" s="124"/>
      <c r="AO601" s="124"/>
      <c r="AP601" s="124"/>
      <c r="AQ601" s="124"/>
      <c r="AR601" s="124"/>
      <c r="AS601" s="124"/>
      <c r="AT601" s="124"/>
      <c r="AU601" s="124"/>
      <c r="AV601" s="124"/>
      <c r="AW601" s="124"/>
      <c r="AX601" s="124"/>
      <c r="AY601" s="124"/>
      <c r="AZ601" s="124"/>
      <c r="BA601" s="124"/>
      <c r="BB601" s="124"/>
      <c r="BC601" s="124"/>
      <c r="BD601" s="124"/>
      <c r="BE601" s="124"/>
      <c r="BF601" s="124"/>
      <c r="BG601" s="124"/>
      <c r="BH601" s="124"/>
      <c r="BI601" s="124"/>
      <c r="BJ601" s="124"/>
      <c r="BK601" s="124"/>
      <c r="BL601" s="124"/>
      <c r="BM601" s="124"/>
      <c r="BN601" s="124"/>
      <c r="BO601" s="124"/>
      <c r="BP601" s="124"/>
      <c r="BQ601" s="124"/>
      <c r="BR601" s="124"/>
      <c r="BS601" s="124"/>
      <c r="BT601" s="124"/>
      <c r="BU601" s="124"/>
      <c r="BV601" s="124"/>
      <c r="BW601" s="124"/>
      <c r="BX601" s="124"/>
      <c r="BY601" s="124"/>
      <c r="BZ601" s="124"/>
      <c r="CA601" s="124"/>
      <c r="CB601" s="124"/>
      <c r="CC601" s="124"/>
      <c r="CD601" s="124"/>
      <c r="CE601" s="124"/>
      <c r="CF601" s="124"/>
      <c r="CG601" s="124"/>
      <c r="CH601" s="124"/>
      <c r="CI601" s="124"/>
      <c r="CJ601" s="124"/>
      <c r="CK601" s="124"/>
      <c r="CL601" s="124"/>
      <c r="CM601" s="124"/>
      <c r="CN601" s="124"/>
      <c r="CO601" s="124"/>
      <c r="CP601" s="124"/>
      <c r="CQ601" s="124"/>
      <c r="CR601" s="124"/>
      <c r="CS601" s="124"/>
      <c r="CT601" s="124"/>
      <c r="CU601" s="124"/>
      <c r="CV601" s="124"/>
      <c r="CW601" s="124"/>
      <c r="CX601" s="124"/>
      <c r="CY601" s="124"/>
      <c r="CZ601" s="124"/>
      <c r="DA601" s="124"/>
      <c r="DB601" s="124"/>
      <c r="DC601" s="124"/>
      <c r="DD601" s="124"/>
      <c r="DE601" s="124"/>
      <c r="DF601" s="124"/>
      <c r="DG601" s="124"/>
      <c r="DH601" s="124"/>
      <c r="DI601" s="124"/>
      <c r="DJ601" s="124"/>
      <c r="DK601" s="124"/>
      <c r="DL601" s="124"/>
      <c r="DM601" s="124"/>
      <c r="DN601" s="124"/>
      <c r="DO601" s="124"/>
      <c r="DP601" s="124"/>
      <c r="DQ601" s="124"/>
      <c r="DR601" s="124"/>
      <c r="DS601" s="124"/>
      <c r="DT601" s="124"/>
      <c r="DU601" s="124"/>
      <c r="DV601" s="124"/>
      <c r="DW601" s="124"/>
      <c r="DX601" s="124"/>
      <c r="DY601" s="124"/>
      <c r="DZ601" s="124"/>
      <c r="EA601" s="124"/>
      <c r="EB601" s="124"/>
      <c r="EC601" s="124"/>
      <c r="ED601" s="124"/>
      <c r="EE601" s="124"/>
      <c r="EF601" s="124"/>
      <c r="EG601" s="124"/>
      <c r="EH601" s="124"/>
      <c r="EI601" s="124"/>
      <c r="EJ601" s="124"/>
      <c r="EK601" s="124"/>
      <c r="EL601" s="124"/>
      <c r="EM601" s="124"/>
      <c r="EN601" s="124"/>
      <c r="EO601" s="124"/>
      <c r="EP601" s="124"/>
      <c r="EQ601" s="124"/>
      <c r="ER601" s="124"/>
      <c r="ES601" s="124"/>
      <c r="ET601" s="124"/>
      <c r="EU601" s="124"/>
      <c r="EV601" s="124"/>
      <c r="EW601" s="124"/>
      <c r="EX601" s="124"/>
      <c r="EY601" s="124"/>
      <c r="EZ601" s="124"/>
      <c r="FA601" s="124"/>
      <c r="FB601" s="124"/>
      <c r="FC601" s="124"/>
      <c r="FD601" s="124"/>
      <c r="FE601" s="124"/>
      <c r="FF601" s="124"/>
      <c r="FG601" s="124"/>
      <c r="FH601" s="124"/>
      <c r="FI601" s="124"/>
      <c r="FJ601" s="124"/>
      <c r="FK601" s="124"/>
      <c r="FL601" s="124"/>
      <c r="FM601" s="124"/>
      <c r="FN601" s="124"/>
      <c r="FO601" s="124"/>
      <c r="FP601" s="124"/>
      <c r="FQ601" s="124"/>
      <c r="FR601" s="124"/>
      <c r="FS601" s="124"/>
      <c r="FT601" s="124"/>
      <c r="FU601" s="124"/>
      <c r="FV601" s="124"/>
      <c r="FW601" s="124"/>
      <c r="FX601" s="124"/>
      <c r="FY601" s="124"/>
      <c r="FZ601" s="124"/>
      <c r="GA601" s="124"/>
      <c r="GB601" s="124"/>
      <c r="GC601" s="124"/>
      <c r="GD601" s="124"/>
      <c r="GE601" s="124"/>
      <c r="GF601" s="124"/>
      <c r="GG601" s="124"/>
      <c r="GH601" s="124"/>
      <c r="GI601" s="124"/>
      <c r="GJ601" s="124"/>
      <c r="GK601" s="124"/>
      <c r="GL601" s="124"/>
      <c r="GM601" s="124"/>
      <c r="GN601" s="124"/>
      <c r="GO601" s="124"/>
      <c r="GP601" s="124"/>
      <c r="GQ601" s="124"/>
      <c r="GR601" s="124"/>
      <c r="GS601" s="124"/>
      <c r="GT601" s="124"/>
      <c r="GU601" s="124"/>
      <c r="GV601" s="124"/>
      <c r="GW601" s="124"/>
      <c r="GX601" s="124"/>
      <c r="GY601" s="124"/>
      <c r="GZ601" s="124"/>
      <c r="HA601" s="124"/>
      <c r="HB601" s="124"/>
      <c r="HC601" s="124"/>
      <c r="HD601" s="124"/>
      <c r="HE601" s="124"/>
      <c r="HF601" s="124"/>
      <c r="HG601" s="124"/>
      <c r="HH601" s="124"/>
      <c r="HI601" s="124"/>
      <c r="HJ601" s="124"/>
      <c r="HK601" s="124"/>
    </row>
    <row r="602" spans="1:236" s="122" customFormat="1" ht="15" hidden="1" customHeight="1">
      <c r="A602" s="93" t="s">
        <v>2349</v>
      </c>
      <c r="B602" s="111" t="s">
        <v>2350</v>
      </c>
      <c r="C602" s="94" t="s">
        <v>249</v>
      </c>
      <c r="D602" s="58">
        <v>20094920.609999999</v>
      </c>
      <c r="E602" s="58">
        <v>20625872.5</v>
      </c>
      <c r="F602" s="58">
        <v>20951259.420000002</v>
      </c>
      <c r="G602" s="58">
        <v>25276000</v>
      </c>
      <c r="H602" s="58">
        <v>26232000</v>
      </c>
      <c r="I602" s="58">
        <v>27084000</v>
      </c>
      <c r="J602" s="58">
        <v>27964000</v>
      </c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  <c r="AD602" s="124"/>
      <c r="AE602" s="124"/>
      <c r="AF602" s="124"/>
      <c r="AG602" s="124"/>
      <c r="AH602" s="124"/>
      <c r="AI602" s="124"/>
      <c r="AJ602" s="124"/>
      <c r="AK602" s="124"/>
      <c r="AL602" s="124"/>
      <c r="AM602" s="124"/>
      <c r="AN602" s="124"/>
      <c r="AO602" s="124"/>
      <c r="AP602" s="124"/>
      <c r="AQ602" s="124"/>
      <c r="AR602" s="124"/>
      <c r="AS602" s="124"/>
      <c r="AT602" s="124"/>
      <c r="AU602" s="124"/>
      <c r="AV602" s="124"/>
      <c r="AW602" s="124"/>
      <c r="AX602" s="124"/>
      <c r="AY602" s="124"/>
      <c r="AZ602" s="124"/>
      <c r="BA602" s="124"/>
      <c r="BB602" s="124"/>
      <c r="BC602" s="124"/>
      <c r="BD602" s="124"/>
      <c r="BE602" s="124"/>
      <c r="BF602" s="124"/>
      <c r="BG602" s="124"/>
      <c r="BH602" s="124"/>
      <c r="BI602" s="124"/>
      <c r="BJ602" s="124"/>
      <c r="BK602" s="124"/>
      <c r="BL602" s="124"/>
      <c r="BM602" s="124"/>
      <c r="BN602" s="124"/>
      <c r="BO602" s="124"/>
      <c r="BP602" s="124"/>
      <c r="BQ602" s="124"/>
      <c r="BR602" s="124"/>
      <c r="BS602" s="124"/>
      <c r="BT602" s="124"/>
      <c r="BU602" s="124"/>
      <c r="BV602" s="124"/>
      <c r="BW602" s="124"/>
      <c r="BX602" s="124"/>
      <c r="BY602" s="124"/>
      <c r="BZ602" s="124"/>
      <c r="CA602" s="124"/>
      <c r="CB602" s="124"/>
      <c r="CC602" s="124"/>
      <c r="CD602" s="124"/>
      <c r="CE602" s="124"/>
      <c r="CF602" s="124"/>
      <c r="CG602" s="124"/>
      <c r="CH602" s="124"/>
      <c r="CI602" s="124"/>
      <c r="CJ602" s="124"/>
      <c r="CK602" s="124"/>
      <c r="CL602" s="124"/>
      <c r="CM602" s="124"/>
      <c r="CN602" s="124"/>
      <c r="CO602" s="124"/>
      <c r="CP602" s="124"/>
      <c r="CQ602" s="124"/>
      <c r="CR602" s="124"/>
      <c r="CS602" s="124"/>
      <c r="CT602" s="124"/>
      <c r="CU602" s="124"/>
      <c r="CV602" s="124"/>
      <c r="CW602" s="124"/>
      <c r="CX602" s="124"/>
      <c r="CY602" s="124"/>
      <c r="CZ602" s="124"/>
      <c r="DA602" s="124"/>
      <c r="DB602" s="124"/>
      <c r="DC602" s="124"/>
      <c r="DD602" s="124"/>
      <c r="DE602" s="124"/>
      <c r="DF602" s="124"/>
      <c r="DG602" s="124"/>
      <c r="DH602" s="124"/>
      <c r="DI602" s="124"/>
      <c r="DJ602" s="124"/>
      <c r="DK602" s="124"/>
      <c r="DL602" s="124"/>
      <c r="DM602" s="124"/>
      <c r="DN602" s="124"/>
      <c r="DO602" s="124"/>
      <c r="DP602" s="124"/>
      <c r="DQ602" s="124"/>
      <c r="DR602" s="124"/>
      <c r="DS602" s="124"/>
      <c r="DT602" s="124"/>
      <c r="DU602" s="124"/>
      <c r="DV602" s="124"/>
      <c r="DW602" s="124"/>
      <c r="DX602" s="124"/>
      <c r="DY602" s="124"/>
      <c r="DZ602" s="124"/>
      <c r="EA602" s="124"/>
      <c r="EB602" s="124"/>
      <c r="EC602" s="124"/>
      <c r="ED602" s="124"/>
      <c r="EE602" s="124"/>
      <c r="EF602" s="124"/>
      <c r="EG602" s="124"/>
      <c r="EH602" s="124"/>
      <c r="EI602" s="124"/>
      <c r="EJ602" s="124"/>
      <c r="EK602" s="124"/>
      <c r="EL602" s="124"/>
      <c r="EM602" s="124"/>
      <c r="EN602" s="124"/>
      <c r="EO602" s="124"/>
      <c r="EP602" s="124"/>
      <c r="EQ602" s="124"/>
      <c r="ER602" s="124"/>
      <c r="ES602" s="124"/>
      <c r="ET602" s="124"/>
      <c r="EU602" s="124"/>
      <c r="EV602" s="124"/>
      <c r="EW602" s="124"/>
      <c r="EX602" s="124"/>
      <c r="EY602" s="124"/>
      <c r="EZ602" s="124"/>
      <c r="FA602" s="124"/>
      <c r="FB602" s="124"/>
      <c r="FC602" s="124"/>
      <c r="FD602" s="124"/>
      <c r="FE602" s="124"/>
      <c r="FF602" s="124"/>
      <c r="FG602" s="124"/>
      <c r="FH602" s="124"/>
      <c r="FI602" s="124"/>
      <c r="FJ602" s="124"/>
      <c r="FK602" s="124"/>
      <c r="FL602" s="124"/>
      <c r="FM602" s="124"/>
      <c r="FN602" s="124"/>
      <c r="FO602" s="124"/>
      <c r="FP602" s="124"/>
      <c r="FQ602" s="124"/>
      <c r="FR602" s="124"/>
      <c r="FS602" s="124"/>
      <c r="FT602" s="124"/>
      <c r="FU602" s="124"/>
      <c r="FV602" s="124"/>
      <c r="FW602" s="124"/>
      <c r="FX602" s="124"/>
      <c r="FY602" s="124"/>
      <c r="FZ602" s="124"/>
      <c r="GA602" s="124"/>
      <c r="GB602" s="124"/>
      <c r="GC602" s="124"/>
      <c r="GD602" s="124"/>
      <c r="GE602" s="124"/>
      <c r="GF602" s="124"/>
      <c r="GG602" s="124"/>
      <c r="GH602" s="124"/>
      <c r="GI602" s="124"/>
      <c r="GJ602" s="124"/>
      <c r="GK602" s="124"/>
      <c r="GL602" s="124"/>
      <c r="GM602" s="124"/>
      <c r="GN602" s="124"/>
      <c r="GO602" s="124"/>
      <c r="GP602" s="124"/>
      <c r="GQ602" s="124"/>
      <c r="GR602" s="124"/>
      <c r="GS602" s="124"/>
      <c r="GT602" s="124"/>
      <c r="GU602" s="124"/>
      <c r="GV602" s="124"/>
      <c r="GW602" s="124"/>
      <c r="GX602" s="124"/>
      <c r="GY602" s="124"/>
      <c r="GZ602" s="124"/>
      <c r="HA602" s="124"/>
      <c r="HB602" s="124"/>
      <c r="HC602" s="124"/>
      <c r="HD602" s="124"/>
      <c r="HE602" s="124"/>
      <c r="HF602" s="124"/>
      <c r="HG602" s="124"/>
      <c r="HH602" s="124"/>
      <c r="HI602" s="124"/>
      <c r="HJ602" s="124"/>
      <c r="HK602" s="124"/>
    </row>
    <row r="603" spans="1:236" s="122" customFormat="1">
      <c r="A603" s="95" t="s">
        <v>2351</v>
      </c>
      <c r="B603" s="110" t="s">
        <v>2352</v>
      </c>
      <c r="C603" s="123"/>
      <c r="D603" s="56">
        <f t="shared" ref="D603:J603" si="220">D604</f>
        <v>42720890.590000004</v>
      </c>
      <c r="E603" s="56">
        <f t="shared" si="220"/>
        <v>43335988.989999995</v>
      </c>
      <c r="F603" s="56">
        <f t="shared" si="220"/>
        <v>46677109.32</v>
      </c>
      <c r="G603" s="56">
        <f t="shared" si="220"/>
        <v>45822000</v>
      </c>
      <c r="H603" s="56">
        <f t="shared" si="220"/>
        <v>47550000</v>
      </c>
      <c r="I603" s="56">
        <f t="shared" si="220"/>
        <v>49100000</v>
      </c>
      <c r="J603" s="56">
        <f t="shared" si="220"/>
        <v>50700000</v>
      </c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  <c r="AL603" s="124"/>
      <c r="AM603" s="124"/>
      <c r="AN603" s="124"/>
      <c r="AO603" s="124"/>
      <c r="AP603" s="124"/>
      <c r="AQ603" s="124"/>
      <c r="AR603" s="124"/>
      <c r="AS603" s="124"/>
      <c r="AT603" s="124"/>
      <c r="AU603" s="124"/>
      <c r="AV603" s="124"/>
      <c r="AW603" s="124"/>
      <c r="AX603" s="124"/>
      <c r="AY603" s="124"/>
      <c r="AZ603" s="124"/>
      <c r="BA603" s="124"/>
      <c r="BB603" s="124"/>
      <c r="BC603" s="124"/>
      <c r="BD603" s="124"/>
      <c r="BE603" s="124"/>
      <c r="BF603" s="124"/>
      <c r="BG603" s="124"/>
      <c r="BH603" s="124"/>
      <c r="BI603" s="124"/>
      <c r="BJ603" s="124"/>
      <c r="BK603" s="124"/>
      <c r="BL603" s="124"/>
      <c r="BM603" s="124"/>
      <c r="BN603" s="124"/>
      <c r="BO603" s="124"/>
      <c r="BP603" s="124"/>
      <c r="BQ603" s="124"/>
      <c r="BR603" s="124"/>
      <c r="BS603" s="124"/>
      <c r="BT603" s="124"/>
      <c r="BU603" s="124"/>
      <c r="BV603" s="124"/>
      <c r="BW603" s="124"/>
      <c r="BX603" s="124"/>
      <c r="BY603" s="124"/>
      <c r="BZ603" s="124"/>
      <c r="CA603" s="124"/>
      <c r="CB603" s="124"/>
      <c r="CC603" s="124"/>
      <c r="CD603" s="124"/>
      <c r="CE603" s="124"/>
      <c r="CF603" s="124"/>
      <c r="CG603" s="124"/>
      <c r="CH603" s="124"/>
      <c r="CI603" s="124"/>
      <c r="CJ603" s="124"/>
      <c r="CK603" s="124"/>
      <c r="CL603" s="124"/>
      <c r="CM603" s="124"/>
      <c r="CN603" s="124"/>
      <c r="CO603" s="124"/>
      <c r="CP603" s="124"/>
      <c r="CQ603" s="124"/>
      <c r="CR603" s="124"/>
      <c r="CS603" s="124"/>
      <c r="CT603" s="124"/>
      <c r="CU603" s="124"/>
      <c r="CV603" s="124"/>
      <c r="CW603" s="124"/>
      <c r="CX603" s="124"/>
      <c r="CY603" s="124"/>
      <c r="CZ603" s="124"/>
      <c r="DA603" s="124"/>
      <c r="DB603" s="124"/>
      <c r="DC603" s="124"/>
      <c r="DD603" s="124"/>
      <c r="DE603" s="124"/>
      <c r="DF603" s="124"/>
      <c r="DG603" s="124"/>
      <c r="DH603" s="124"/>
      <c r="DI603" s="124"/>
      <c r="DJ603" s="124"/>
      <c r="DK603" s="124"/>
      <c r="DL603" s="124"/>
      <c r="DM603" s="124"/>
      <c r="DN603" s="124"/>
      <c r="DO603" s="124"/>
      <c r="DP603" s="124"/>
      <c r="DQ603" s="124"/>
      <c r="DR603" s="124"/>
      <c r="DS603" s="124"/>
      <c r="DT603" s="124"/>
      <c r="DU603" s="124"/>
      <c r="DV603" s="124"/>
      <c r="DW603" s="124"/>
      <c r="DX603" s="124"/>
      <c r="DY603" s="124"/>
      <c r="DZ603" s="124"/>
      <c r="EA603" s="124"/>
      <c r="EB603" s="124"/>
      <c r="EC603" s="124"/>
      <c r="ED603" s="124"/>
      <c r="EE603" s="124"/>
      <c r="EF603" s="124"/>
      <c r="EG603" s="124"/>
      <c r="EH603" s="124"/>
      <c r="EI603" s="124"/>
      <c r="EJ603" s="124"/>
      <c r="EK603" s="124"/>
      <c r="EL603" s="124"/>
      <c r="EM603" s="124"/>
      <c r="EN603" s="124"/>
      <c r="EO603" s="124"/>
      <c r="EP603" s="124"/>
      <c r="EQ603" s="124"/>
      <c r="ER603" s="124"/>
      <c r="ES603" s="124"/>
      <c r="ET603" s="124"/>
      <c r="EU603" s="124"/>
      <c r="EV603" s="124"/>
      <c r="EW603" s="124"/>
      <c r="EX603" s="124"/>
      <c r="EY603" s="124"/>
      <c r="EZ603" s="124"/>
      <c r="FA603" s="124"/>
      <c r="FB603" s="124"/>
      <c r="FC603" s="124"/>
      <c r="FD603" s="124"/>
      <c r="FE603" s="124"/>
      <c r="FF603" s="124"/>
      <c r="FG603" s="124"/>
      <c r="FH603" s="124"/>
      <c r="FI603" s="124"/>
      <c r="FJ603" s="124"/>
      <c r="FK603" s="124"/>
      <c r="FL603" s="124"/>
      <c r="FM603" s="124"/>
      <c r="FN603" s="124"/>
      <c r="FO603" s="124"/>
      <c r="FP603" s="124"/>
      <c r="FQ603" s="124"/>
      <c r="FR603" s="124"/>
      <c r="FS603" s="124"/>
      <c r="FT603" s="124"/>
      <c r="FU603" s="124"/>
      <c r="FV603" s="124"/>
      <c r="FW603" s="124"/>
      <c r="FX603" s="124"/>
      <c r="FY603" s="124"/>
      <c r="FZ603" s="124"/>
      <c r="GA603" s="124"/>
      <c r="GB603" s="124"/>
      <c r="GC603" s="124"/>
      <c r="GD603" s="124"/>
      <c r="GE603" s="124"/>
      <c r="GF603" s="124"/>
      <c r="GG603" s="124"/>
      <c r="GH603" s="124"/>
      <c r="GI603" s="124"/>
      <c r="GJ603" s="124"/>
      <c r="GK603" s="124"/>
      <c r="GL603" s="124"/>
      <c r="GM603" s="124"/>
      <c r="GN603" s="124"/>
      <c r="GO603" s="124"/>
      <c r="GP603" s="124"/>
      <c r="GQ603" s="124"/>
      <c r="GR603" s="124"/>
      <c r="GS603" s="124"/>
      <c r="GT603" s="124"/>
      <c r="GU603" s="124"/>
      <c r="GV603" s="124"/>
      <c r="GW603" s="124"/>
      <c r="GX603" s="124"/>
      <c r="GY603" s="124"/>
      <c r="GZ603" s="124"/>
      <c r="HA603" s="124"/>
      <c r="HB603" s="124"/>
      <c r="HC603" s="124"/>
      <c r="HD603" s="124"/>
      <c r="HE603" s="124"/>
      <c r="HF603" s="124"/>
      <c r="HG603" s="124"/>
      <c r="HH603" s="124"/>
      <c r="HI603" s="124"/>
      <c r="HJ603" s="124"/>
      <c r="HK603" s="124"/>
    </row>
    <row r="604" spans="1:236" s="122" customFormat="1">
      <c r="A604" s="95" t="s">
        <v>2353</v>
      </c>
      <c r="B604" s="110" t="s">
        <v>2354</v>
      </c>
      <c r="C604" s="123"/>
      <c r="D604" s="56">
        <f t="shared" ref="D604:J604" si="221">SUM(D605:D608)</f>
        <v>42720890.590000004</v>
      </c>
      <c r="E604" s="56">
        <f t="shared" si="221"/>
        <v>43335988.989999995</v>
      </c>
      <c r="F604" s="56">
        <f t="shared" si="221"/>
        <v>46677109.32</v>
      </c>
      <c r="G604" s="56">
        <f t="shared" si="221"/>
        <v>45822000</v>
      </c>
      <c r="H604" s="56">
        <f t="shared" si="221"/>
        <v>47550000</v>
      </c>
      <c r="I604" s="56">
        <f t="shared" si="221"/>
        <v>49100000</v>
      </c>
      <c r="J604" s="56">
        <f t="shared" si="221"/>
        <v>50700000</v>
      </c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24"/>
      <c r="AE604" s="124"/>
      <c r="AF604" s="124"/>
      <c r="AG604" s="124"/>
      <c r="AH604" s="124"/>
      <c r="AI604" s="124"/>
      <c r="AJ604" s="124"/>
      <c r="AK604" s="124"/>
      <c r="AL604" s="124"/>
      <c r="AM604" s="124"/>
      <c r="AN604" s="124"/>
      <c r="AO604" s="124"/>
      <c r="AP604" s="124"/>
      <c r="AQ604" s="124"/>
      <c r="AR604" s="124"/>
      <c r="AS604" s="124"/>
      <c r="AT604" s="124"/>
      <c r="AU604" s="124"/>
      <c r="AV604" s="124"/>
      <c r="AW604" s="124"/>
      <c r="AX604" s="124"/>
      <c r="AY604" s="124"/>
      <c r="AZ604" s="124"/>
      <c r="BA604" s="124"/>
      <c r="BB604" s="124"/>
      <c r="BC604" s="124"/>
      <c r="BD604" s="124"/>
      <c r="BE604" s="124"/>
      <c r="BF604" s="124"/>
      <c r="BG604" s="124"/>
      <c r="BH604" s="124"/>
      <c r="BI604" s="124"/>
      <c r="BJ604" s="124"/>
      <c r="BK604" s="124"/>
      <c r="BL604" s="124"/>
      <c r="BM604" s="124"/>
      <c r="BN604" s="124"/>
      <c r="BO604" s="124"/>
      <c r="BP604" s="124"/>
      <c r="BQ604" s="124"/>
      <c r="BR604" s="124"/>
      <c r="BS604" s="124"/>
      <c r="BT604" s="124"/>
      <c r="BU604" s="124"/>
      <c r="BV604" s="124"/>
      <c r="BW604" s="124"/>
      <c r="BX604" s="124"/>
      <c r="BY604" s="124"/>
      <c r="BZ604" s="124"/>
      <c r="CA604" s="124"/>
      <c r="CB604" s="124"/>
      <c r="CC604" s="124"/>
      <c r="CD604" s="124"/>
      <c r="CE604" s="124"/>
      <c r="CF604" s="124"/>
      <c r="CG604" s="124"/>
      <c r="CH604" s="124"/>
      <c r="CI604" s="124"/>
      <c r="CJ604" s="124"/>
      <c r="CK604" s="124"/>
      <c r="CL604" s="124"/>
      <c r="CM604" s="124"/>
      <c r="CN604" s="124"/>
      <c r="CO604" s="124"/>
      <c r="CP604" s="124"/>
      <c r="CQ604" s="124"/>
      <c r="CR604" s="124"/>
      <c r="CS604" s="124"/>
      <c r="CT604" s="124"/>
      <c r="CU604" s="124"/>
      <c r="CV604" s="124"/>
      <c r="CW604" s="124"/>
      <c r="CX604" s="124"/>
      <c r="CY604" s="124"/>
      <c r="CZ604" s="124"/>
      <c r="DA604" s="124"/>
      <c r="DB604" s="124"/>
      <c r="DC604" s="124"/>
      <c r="DD604" s="124"/>
      <c r="DE604" s="124"/>
      <c r="DF604" s="124"/>
      <c r="DG604" s="124"/>
      <c r="DH604" s="124"/>
      <c r="DI604" s="124"/>
      <c r="DJ604" s="124"/>
      <c r="DK604" s="124"/>
      <c r="DL604" s="124"/>
      <c r="DM604" s="124"/>
      <c r="DN604" s="124"/>
      <c r="DO604" s="124"/>
      <c r="DP604" s="124"/>
      <c r="DQ604" s="124"/>
      <c r="DR604" s="124"/>
      <c r="DS604" s="124"/>
      <c r="DT604" s="124"/>
      <c r="DU604" s="124"/>
      <c r="DV604" s="124"/>
      <c r="DW604" s="124"/>
      <c r="DX604" s="124"/>
      <c r="DY604" s="124"/>
      <c r="DZ604" s="124"/>
      <c r="EA604" s="124"/>
      <c r="EB604" s="124"/>
      <c r="EC604" s="124"/>
      <c r="ED604" s="124"/>
      <c r="EE604" s="124"/>
      <c r="EF604" s="124"/>
      <c r="EG604" s="124"/>
      <c r="EH604" s="124"/>
      <c r="EI604" s="124"/>
      <c r="EJ604" s="124"/>
      <c r="EK604" s="124"/>
      <c r="EL604" s="124"/>
      <c r="EM604" s="124"/>
      <c r="EN604" s="124"/>
      <c r="EO604" s="124"/>
      <c r="EP604" s="124"/>
      <c r="EQ604" s="124"/>
      <c r="ER604" s="124"/>
      <c r="ES604" s="124"/>
      <c r="ET604" s="124"/>
      <c r="EU604" s="124"/>
      <c r="EV604" s="124"/>
      <c r="EW604" s="124"/>
      <c r="EX604" s="124"/>
      <c r="EY604" s="124"/>
      <c r="EZ604" s="124"/>
      <c r="FA604" s="124"/>
      <c r="FB604" s="124"/>
      <c r="FC604" s="124"/>
      <c r="FD604" s="124"/>
      <c r="FE604" s="124"/>
      <c r="FF604" s="124"/>
      <c r="FG604" s="124"/>
      <c r="FH604" s="124"/>
      <c r="FI604" s="124"/>
      <c r="FJ604" s="124"/>
      <c r="FK604" s="124"/>
      <c r="FL604" s="124"/>
      <c r="FM604" s="124"/>
      <c r="FN604" s="124"/>
      <c r="FO604" s="124"/>
      <c r="FP604" s="124"/>
      <c r="FQ604" s="124"/>
      <c r="FR604" s="124"/>
      <c r="FS604" s="124"/>
      <c r="FT604" s="124"/>
      <c r="FU604" s="124"/>
      <c r="FV604" s="124"/>
      <c r="FW604" s="124"/>
      <c r="FX604" s="124"/>
      <c r="FY604" s="124"/>
      <c r="FZ604" s="124"/>
      <c r="GA604" s="124"/>
      <c r="GB604" s="124"/>
      <c r="GC604" s="124"/>
      <c r="GD604" s="124"/>
      <c r="GE604" s="124"/>
      <c r="GF604" s="124"/>
      <c r="GG604" s="124"/>
      <c r="GH604" s="124"/>
      <c r="GI604" s="124"/>
      <c r="GJ604" s="124"/>
      <c r="GK604" s="124"/>
      <c r="GL604" s="124"/>
      <c r="GM604" s="124"/>
      <c r="GN604" s="124"/>
      <c r="GO604" s="124"/>
      <c r="GP604" s="124"/>
      <c r="GQ604" s="124"/>
      <c r="GR604" s="124"/>
      <c r="GS604" s="124"/>
      <c r="GT604" s="124"/>
      <c r="GU604" s="124"/>
      <c r="GV604" s="124"/>
      <c r="GW604" s="124"/>
      <c r="GX604" s="124"/>
      <c r="GY604" s="124"/>
      <c r="GZ604" s="124"/>
      <c r="HA604" s="124"/>
      <c r="HB604" s="124"/>
      <c r="HC604" s="124"/>
      <c r="HD604" s="124"/>
      <c r="HE604" s="124"/>
      <c r="HF604" s="124"/>
      <c r="HG604" s="124"/>
      <c r="HH604" s="124"/>
      <c r="HI604" s="124"/>
      <c r="HJ604" s="124"/>
      <c r="HK604" s="124"/>
    </row>
    <row r="605" spans="1:236" s="122" customFormat="1" hidden="1">
      <c r="A605" s="93" t="s">
        <v>2355</v>
      </c>
      <c r="B605" s="111" t="s">
        <v>2356</v>
      </c>
      <c r="C605" s="123" t="s">
        <v>29</v>
      </c>
      <c r="D605" s="58">
        <v>25632511.469999999</v>
      </c>
      <c r="E605" s="58">
        <v>26001591.789999999</v>
      </c>
      <c r="F605" s="58">
        <v>28006263.460000001</v>
      </c>
      <c r="G605" s="58">
        <v>27493200</v>
      </c>
      <c r="H605" s="58">
        <v>28530000</v>
      </c>
      <c r="I605" s="58">
        <v>29460000</v>
      </c>
      <c r="J605" s="58">
        <v>30420000</v>
      </c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  <c r="AD605" s="124"/>
      <c r="AE605" s="124"/>
      <c r="AF605" s="124"/>
      <c r="AG605" s="124"/>
      <c r="AH605" s="124"/>
      <c r="AI605" s="124"/>
      <c r="AJ605" s="124"/>
      <c r="AK605" s="124"/>
      <c r="AL605" s="124"/>
      <c r="AM605" s="124"/>
      <c r="AN605" s="124"/>
      <c r="AO605" s="124"/>
      <c r="AP605" s="124"/>
      <c r="AQ605" s="124"/>
      <c r="AR605" s="124"/>
      <c r="AS605" s="124"/>
      <c r="AT605" s="124"/>
      <c r="AU605" s="124"/>
      <c r="AV605" s="124"/>
      <c r="AW605" s="124"/>
      <c r="AX605" s="124"/>
      <c r="AY605" s="124"/>
      <c r="AZ605" s="124"/>
      <c r="BA605" s="124"/>
      <c r="BB605" s="124"/>
      <c r="BC605" s="124"/>
      <c r="BD605" s="124"/>
      <c r="BE605" s="124"/>
      <c r="BF605" s="124"/>
      <c r="BG605" s="124"/>
      <c r="BH605" s="124"/>
      <c r="BI605" s="124"/>
      <c r="BJ605" s="124"/>
      <c r="BK605" s="124"/>
      <c r="BL605" s="124"/>
      <c r="BM605" s="124"/>
      <c r="BN605" s="124"/>
      <c r="BO605" s="124"/>
      <c r="BP605" s="124"/>
      <c r="BQ605" s="124"/>
      <c r="BR605" s="124"/>
      <c r="BS605" s="124"/>
      <c r="BT605" s="124"/>
      <c r="BU605" s="124"/>
      <c r="BV605" s="124"/>
      <c r="BW605" s="124"/>
      <c r="BX605" s="124"/>
      <c r="BY605" s="124"/>
      <c r="BZ605" s="124"/>
      <c r="CA605" s="124"/>
      <c r="CB605" s="124"/>
      <c r="CC605" s="124"/>
      <c r="CD605" s="124"/>
      <c r="CE605" s="124"/>
      <c r="CF605" s="124"/>
      <c r="CG605" s="124"/>
      <c r="CH605" s="124"/>
      <c r="CI605" s="124"/>
      <c r="CJ605" s="124"/>
      <c r="CK605" s="124"/>
      <c r="CL605" s="124"/>
      <c r="CM605" s="124"/>
      <c r="CN605" s="124"/>
      <c r="CO605" s="124"/>
      <c r="CP605" s="124"/>
      <c r="CQ605" s="124"/>
      <c r="CR605" s="124"/>
      <c r="CS605" s="124"/>
      <c r="CT605" s="124"/>
      <c r="CU605" s="124"/>
      <c r="CV605" s="124"/>
      <c r="CW605" s="124"/>
      <c r="CX605" s="124"/>
      <c r="CY605" s="124"/>
      <c r="CZ605" s="124"/>
      <c r="DA605" s="124"/>
      <c r="DB605" s="124"/>
      <c r="DC605" s="124"/>
      <c r="DD605" s="124"/>
      <c r="DE605" s="124"/>
      <c r="DF605" s="124"/>
      <c r="DG605" s="124"/>
      <c r="DH605" s="124"/>
      <c r="DI605" s="124"/>
      <c r="DJ605" s="124"/>
      <c r="DK605" s="124"/>
      <c r="DL605" s="124"/>
      <c r="DM605" s="124"/>
      <c r="DN605" s="124"/>
      <c r="DO605" s="124"/>
      <c r="DP605" s="124"/>
      <c r="DQ605" s="124"/>
      <c r="DR605" s="124"/>
      <c r="DS605" s="124"/>
      <c r="DT605" s="124"/>
      <c r="DU605" s="124"/>
      <c r="DV605" s="124"/>
      <c r="DW605" s="124"/>
      <c r="DX605" s="124"/>
      <c r="DY605" s="124"/>
      <c r="DZ605" s="124"/>
      <c r="EA605" s="124"/>
      <c r="EB605" s="124"/>
      <c r="EC605" s="124"/>
      <c r="ED605" s="124"/>
      <c r="EE605" s="124"/>
      <c r="EF605" s="124"/>
      <c r="EG605" s="124"/>
      <c r="EH605" s="124"/>
      <c r="EI605" s="124"/>
      <c r="EJ605" s="124"/>
      <c r="EK605" s="124"/>
      <c r="EL605" s="124"/>
      <c r="EM605" s="124"/>
      <c r="EN605" s="124"/>
      <c r="EO605" s="124"/>
      <c r="EP605" s="124"/>
      <c r="EQ605" s="124"/>
      <c r="ER605" s="124"/>
      <c r="ES605" s="124"/>
      <c r="ET605" s="124"/>
      <c r="EU605" s="124"/>
      <c r="EV605" s="124"/>
      <c r="EW605" s="124"/>
      <c r="EX605" s="124"/>
      <c r="EY605" s="124"/>
      <c r="EZ605" s="124"/>
      <c r="FA605" s="124"/>
      <c r="FB605" s="124"/>
      <c r="FC605" s="124"/>
      <c r="FD605" s="124"/>
      <c r="FE605" s="124"/>
      <c r="FF605" s="124"/>
      <c r="FG605" s="124"/>
      <c r="FH605" s="124"/>
      <c r="FI605" s="124"/>
      <c r="FJ605" s="124"/>
      <c r="FK605" s="124"/>
      <c r="FL605" s="124"/>
      <c r="FM605" s="124"/>
      <c r="FN605" s="124"/>
      <c r="FO605" s="124"/>
      <c r="FP605" s="124"/>
      <c r="FQ605" s="124"/>
      <c r="FR605" s="124"/>
      <c r="FS605" s="124"/>
      <c r="FT605" s="124"/>
      <c r="FU605" s="124"/>
      <c r="FV605" s="124"/>
      <c r="FW605" s="124"/>
      <c r="FX605" s="124"/>
      <c r="FY605" s="124"/>
      <c r="FZ605" s="124"/>
      <c r="GA605" s="124"/>
      <c r="GB605" s="124"/>
      <c r="GC605" s="124"/>
      <c r="GD605" s="124"/>
      <c r="GE605" s="124"/>
      <c r="GF605" s="124"/>
      <c r="GG605" s="124"/>
      <c r="GH605" s="124"/>
      <c r="GI605" s="124"/>
      <c r="GJ605" s="124"/>
      <c r="GK605" s="124"/>
      <c r="GL605" s="124"/>
      <c r="GM605" s="124"/>
      <c r="GN605" s="124"/>
      <c r="GO605" s="124"/>
      <c r="GP605" s="124"/>
      <c r="GQ605" s="124"/>
      <c r="GR605" s="124"/>
      <c r="GS605" s="124"/>
      <c r="GT605" s="124"/>
      <c r="GU605" s="124"/>
      <c r="GV605" s="124"/>
      <c r="GW605" s="124"/>
      <c r="GX605" s="124"/>
      <c r="GY605" s="124"/>
      <c r="GZ605" s="124"/>
      <c r="HA605" s="124"/>
      <c r="HB605" s="124"/>
      <c r="HC605" s="124"/>
      <c r="HD605" s="124"/>
      <c r="HE605" s="124"/>
      <c r="HF605" s="124"/>
      <c r="HG605" s="124"/>
      <c r="HH605" s="124"/>
      <c r="HI605" s="124"/>
      <c r="HJ605" s="124"/>
      <c r="HK605" s="124"/>
    </row>
    <row r="606" spans="1:236" s="122" customFormat="1" hidden="1">
      <c r="A606" s="93" t="s">
        <v>2357</v>
      </c>
      <c r="B606" s="111" t="s">
        <v>2358</v>
      </c>
      <c r="C606" s="123" t="s">
        <v>32</v>
      </c>
      <c r="D606" s="58">
        <v>2136065.6800000002</v>
      </c>
      <c r="E606" s="58">
        <v>2166800.04</v>
      </c>
      <c r="F606" s="58">
        <v>2333856.2999999998</v>
      </c>
      <c r="G606" s="58">
        <v>2291100</v>
      </c>
      <c r="H606" s="58">
        <v>2377500</v>
      </c>
      <c r="I606" s="58">
        <v>2455000</v>
      </c>
      <c r="J606" s="58">
        <v>2535000</v>
      </c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  <c r="AD606" s="124"/>
      <c r="AE606" s="124"/>
      <c r="AF606" s="124"/>
      <c r="AG606" s="124"/>
      <c r="AH606" s="124"/>
      <c r="AI606" s="124"/>
      <c r="AJ606" s="124"/>
      <c r="AK606" s="124"/>
      <c r="AL606" s="124"/>
      <c r="AM606" s="124"/>
      <c r="AN606" s="124"/>
      <c r="AO606" s="124"/>
      <c r="AP606" s="124"/>
      <c r="AQ606" s="124"/>
      <c r="AR606" s="124"/>
      <c r="AS606" s="124"/>
      <c r="AT606" s="124"/>
      <c r="AU606" s="124"/>
      <c r="AV606" s="124"/>
      <c r="AW606" s="124"/>
      <c r="AX606" s="124"/>
      <c r="AY606" s="124"/>
      <c r="AZ606" s="124"/>
      <c r="BA606" s="124"/>
      <c r="BB606" s="124"/>
      <c r="BC606" s="124"/>
      <c r="BD606" s="124"/>
      <c r="BE606" s="124"/>
      <c r="BF606" s="124"/>
      <c r="BG606" s="124"/>
      <c r="BH606" s="124"/>
      <c r="BI606" s="124"/>
      <c r="BJ606" s="124"/>
      <c r="BK606" s="124"/>
      <c r="BL606" s="124"/>
      <c r="BM606" s="124"/>
      <c r="BN606" s="124"/>
      <c r="BO606" s="124"/>
      <c r="BP606" s="124"/>
      <c r="BQ606" s="124"/>
      <c r="BR606" s="124"/>
      <c r="BS606" s="124"/>
      <c r="BT606" s="124"/>
      <c r="BU606" s="124"/>
      <c r="BV606" s="124"/>
      <c r="BW606" s="124"/>
      <c r="BX606" s="124"/>
      <c r="BY606" s="124"/>
      <c r="BZ606" s="124"/>
      <c r="CA606" s="124"/>
      <c r="CB606" s="124"/>
      <c r="CC606" s="124"/>
      <c r="CD606" s="124"/>
      <c r="CE606" s="124"/>
      <c r="CF606" s="124"/>
      <c r="CG606" s="124"/>
      <c r="CH606" s="124"/>
      <c r="CI606" s="124"/>
      <c r="CJ606" s="124"/>
      <c r="CK606" s="124"/>
      <c r="CL606" s="124"/>
      <c r="CM606" s="124"/>
      <c r="CN606" s="124"/>
      <c r="CO606" s="124"/>
      <c r="CP606" s="124"/>
      <c r="CQ606" s="124"/>
      <c r="CR606" s="124"/>
      <c r="CS606" s="124"/>
      <c r="CT606" s="124"/>
      <c r="CU606" s="124"/>
      <c r="CV606" s="124"/>
      <c r="CW606" s="124"/>
      <c r="CX606" s="124"/>
      <c r="CY606" s="124"/>
      <c r="CZ606" s="124"/>
      <c r="DA606" s="124"/>
      <c r="DB606" s="124"/>
      <c r="DC606" s="124"/>
      <c r="DD606" s="124"/>
      <c r="DE606" s="124"/>
      <c r="DF606" s="124"/>
      <c r="DG606" s="124"/>
      <c r="DH606" s="124"/>
      <c r="DI606" s="124"/>
      <c r="DJ606" s="124"/>
      <c r="DK606" s="124"/>
      <c r="DL606" s="124"/>
      <c r="DM606" s="124"/>
      <c r="DN606" s="124"/>
      <c r="DO606" s="124"/>
      <c r="DP606" s="124"/>
      <c r="DQ606" s="124"/>
      <c r="DR606" s="124"/>
      <c r="DS606" s="124"/>
      <c r="DT606" s="124"/>
      <c r="DU606" s="124"/>
      <c r="DV606" s="124"/>
      <c r="DW606" s="124"/>
      <c r="DX606" s="124"/>
      <c r="DY606" s="124"/>
      <c r="DZ606" s="124"/>
      <c r="EA606" s="124"/>
      <c r="EB606" s="124"/>
      <c r="EC606" s="124"/>
      <c r="ED606" s="124"/>
      <c r="EE606" s="124"/>
      <c r="EF606" s="124"/>
      <c r="EG606" s="124"/>
      <c r="EH606" s="124"/>
      <c r="EI606" s="124"/>
      <c r="EJ606" s="124"/>
      <c r="EK606" s="124"/>
      <c r="EL606" s="124"/>
      <c r="EM606" s="124"/>
      <c r="EN606" s="124"/>
      <c r="EO606" s="124"/>
      <c r="EP606" s="124"/>
      <c r="EQ606" s="124"/>
      <c r="ER606" s="124"/>
      <c r="ES606" s="124"/>
      <c r="ET606" s="124"/>
      <c r="EU606" s="124"/>
      <c r="EV606" s="124"/>
      <c r="EW606" s="124"/>
      <c r="EX606" s="124"/>
      <c r="EY606" s="124"/>
      <c r="EZ606" s="124"/>
      <c r="FA606" s="124"/>
      <c r="FB606" s="124"/>
      <c r="FC606" s="124"/>
      <c r="FD606" s="124"/>
      <c r="FE606" s="124"/>
      <c r="FF606" s="124"/>
      <c r="FG606" s="124"/>
      <c r="FH606" s="124"/>
      <c r="FI606" s="124"/>
      <c r="FJ606" s="124"/>
      <c r="FK606" s="124"/>
      <c r="FL606" s="124"/>
      <c r="FM606" s="124"/>
      <c r="FN606" s="124"/>
      <c r="FO606" s="124"/>
      <c r="FP606" s="124"/>
      <c r="FQ606" s="124"/>
      <c r="FR606" s="124"/>
      <c r="FS606" s="124"/>
      <c r="FT606" s="124"/>
      <c r="FU606" s="124"/>
      <c r="FV606" s="124"/>
      <c r="FW606" s="124"/>
      <c r="FX606" s="124"/>
      <c r="FY606" s="124"/>
      <c r="FZ606" s="124"/>
      <c r="GA606" s="124"/>
      <c r="GB606" s="124"/>
      <c r="GC606" s="124"/>
      <c r="GD606" s="124"/>
      <c r="GE606" s="124"/>
      <c r="GF606" s="124"/>
      <c r="GG606" s="124"/>
      <c r="GH606" s="124"/>
      <c r="GI606" s="124"/>
      <c r="GJ606" s="124"/>
      <c r="GK606" s="124"/>
      <c r="GL606" s="124"/>
      <c r="GM606" s="124"/>
      <c r="GN606" s="124"/>
      <c r="GO606" s="124"/>
      <c r="GP606" s="124"/>
      <c r="GQ606" s="124"/>
      <c r="GR606" s="124"/>
      <c r="GS606" s="124"/>
      <c r="GT606" s="124"/>
      <c r="GU606" s="124"/>
      <c r="GV606" s="124"/>
      <c r="GW606" s="124"/>
      <c r="GX606" s="124"/>
      <c r="GY606" s="124"/>
      <c r="GZ606" s="124"/>
      <c r="HA606" s="124"/>
      <c r="HB606" s="124"/>
      <c r="HC606" s="124"/>
      <c r="HD606" s="124"/>
      <c r="HE606" s="124"/>
      <c r="HF606" s="124"/>
      <c r="HG606" s="124"/>
      <c r="HH606" s="124"/>
      <c r="HI606" s="124"/>
      <c r="HJ606" s="124"/>
      <c r="HK606" s="124"/>
    </row>
    <row r="607" spans="1:236" s="124" customFormat="1" hidden="1">
      <c r="A607" s="93" t="s">
        <v>2359</v>
      </c>
      <c r="B607" s="111" t="s">
        <v>2360</v>
      </c>
      <c r="C607" s="123" t="s">
        <v>35</v>
      </c>
      <c r="D607" s="58">
        <v>6408134.6399999997</v>
      </c>
      <c r="E607" s="58">
        <v>6500398.8899999997</v>
      </c>
      <c r="F607" s="58">
        <v>7001567.1299999999</v>
      </c>
      <c r="G607" s="58">
        <v>6873300</v>
      </c>
      <c r="H607" s="58">
        <v>7132500</v>
      </c>
      <c r="I607" s="58">
        <v>7365000</v>
      </c>
      <c r="J607" s="58">
        <v>7605000</v>
      </c>
      <c r="HL607" s="122"/>
      <c r="HM607" s="122"/>
      <c r="HN607" s="122"/>
      <c r="HO607" s="122"/>
      <c r="HP607" s="122"/>
      <c r="HQ607" s="122"/>
      <c r="HR607" s="122"/>
      <c r="HS607" s="122"/>
      <c r="HT607" s="122"/>
      <c r="HU607" s="122"/>
      <c r="HV607" s="122"/>
      <c r="HW607" s="122"/>
      <c r="HX607" s="122"/>
      <c r="HY607" s="122"/>
      <c r="HZ607" s="122"/>
      <c r="IA607" s="122"/>
      <c r="IB607" s="122"/>
    </row>
    <row r="608" spans="1:236" s="124" customFormat="1" hidden="1">
      <c r="A608" s="93" t="s">
        <v>2361</v>
      </c>
      <c r="B608" s="111" t="s">
        <v>2362</v>
      </c>
      <c r="C608" s="123" t="s">
        <v>249</v>
      </c>
      <c r="D608" s="58">
        <v>8544178.8000000007</v>
      </c>
      <c r="E608" s="58">
        <v>8667198.2699999996</v>
      </c>
      <c r="F608" s="58">
        <v>9335422.4299999997</v>
      </c>
      <c r="G608" s="58">
        <v>9164400</v>
      </c>
      <c r="H608" s="58">
        <v>9510000</v>
      </c>
      <c r="I608" s="58">
        <v>9820000</v>
      </c>
      <c r="J608" s="58">
        <v>10140000</v>
      </c>
      <c r="HL608" s="122"/>
      <c r="HM608" s="122"/>
      <c r="HN608" s="122"/>
      <c r="HO608" s="122"/>
      <c r="HP608" s="122"/>
      <c r="HQ608" s="122"/>
      <c r="HR608" s="122"/>
      <c r="HS608" s="122"/>
      <c r="HT608" s="122"/>
      <c r="HU608" s="122"/>
      <c r="HV608" s="122"/>
      <c r="HW608" s="122"/>
      <c r="HX608" s="122"/>
      <c r="HY608" s="122"/>
      <c r="HZ608" s="122"/>
      <c r="IA608" s="122"/>
      <c r="IB608" s="122"/>
    </row>
    <row r="609" spans="1:236" s="124" customFormat="1">
      <c r="A609" s="95" t="s">
        <v>2363</v>
      </c>
      <c r="B609" s="110" t="s">
        <v>2364</v>
      </c>
      <c r="C609" s="123"/>
      <c r="D609" s="56">
        <f t="shared" ref="D609:J609" si="222">D610</f>
        <v>1469309.0099999998</v>
      </c>
      <c r="E609" s="56">
        <f t="shared" si="222"/>
        <v>1529376.67</v>
      </c>
      <c r="F609" s="56">
        <f t="shared" si="222"/>
        <v>1492107.1199999999</v>
      </c>
      <c r="G609" s="56">
        <f t="shared" si="222"/>
        <v>1626000</v>
      </c>
      <c r="H609" s="56">
        <f t="shared" si="222"/>
        <v>1687000</v>
      </c>
      <c r="I609" s="56">
        <f t="shared" si="222"/>
        <v>1740000</v>
      </c>
      <c r="J609" s="56">
        <f t="shared" si="222"/>
        <v>1796000</v>
      </c>
      <c r="HL609" s="122"/>
      <c r="HM609" s="122"/>
      <c r="HN609" s="122"/>
      <c r="HO609" s="122"/>
      <c r="HP609" s="122"/>
      <c r="HQ609" s="122"/>
      <c r="HR609" s="122"/>
      <c r="HS609" s="122"/>
      <c r="HT609" s="122"/>
      <c r="HU609" s="122"/>
      <c r="HV609" s="122"/>
      <c r="HW609" s="122"/>
      <c r="HX609" s="122"/>
      <c r="HY609" s="122"/>
      <c r="HZ609" s="122"/>
      <c r="IA609" s="122"/>
      <c r="IB609" s="122"/>
    </row>
    <row r="610" spans="1:236" s="124" customFormat="1">
      <c r="A610" s="95" t="s">
        <v>2365</v>
      </c>
      <c r="B610" s="110" t="s">
        <v>2366</v>
      </c>
      <c r="C610" s="123"/>
      <c r="D610" s="56">
        <f t="shared" ref="D610:J610" si="223">SUM(D611:D614)</f>
        <v>1469309.0099999998</v>
      </c>
      <c r="E610" s="56">
        <f t="shared" si="223"/>
        <v>1529376.67</v>
      </c>
      <c r="F610" s="56">
        <f t="shared" si="223"/>
        <v>1492107.1199999999</v>
      </c>
      <c r="G610" s="56">
        <f t="shared" si="223"/>
        <v>1626000</v>
      </c>
      <c r="H610" s="56">
        <f t="shared" si="223"/>
        <v>1687000</v>
      </c>
      <c r="I610" s="56">
        <f t="shared" si="223"/>
        <v>1740000</v>
      </c>
      <c r="J610" s="56">
        <f t="shared" si="223"/>
        <v>1796000</v>
      </c>
      <c r="HL610" s="122"/>
      <c r="HM610" s="122"/>
      <c r="HN610" s="122"/>
      <c r="HO610" s="122"/>
      <c r="HP610" s="122"/>
      <c r="HQ610" s="122"/>
      <c r="HR610" s="122"/>
      <c r="HS610" s="122"/>
      <c r="HT610" s="122"/>
      <c r="HU610" s="122"/>
      <c r="HV610" s="122"/>
      <c r="HW610" s="122"/>
      <c r="HX610" s="122"/>
      <c r="HY610" s="122"/>
      <c r="HZ610" s="122"/>
      <c r="IA610" s="122"/>
      <c r="IB610" s="122"/>
    </row>
    <row r="611" spans="1:236" s="124" customFormat="1" hidden="1">
      <c r="A611" s="93" t="s">
        <v>2367</v>
      </c>
      <c r="B611" s="111" t="s">
        <v>2368</v>
      </c>
      <c r="C611" s="123" t="s">
        <v>29</v>
      </c>
      <c r="D611" s="58">
        <v>881584.98</v>
      </c>
      <c r="E611" s="58">
        <v>917625.8</v>
      </c>
      <c r="F611" s="58">
        <v>895264</v>
      </c>
      <c r="G611" s="58">
        <v>975600</v>
      </c>
      <c r="H611" s="58">
        <v>1012200</v>
      </c>
      <c r="I611" s="58">
        <v>1044000</v>
      </c>
      <c r="J611" s="58">
        <v>1077600</v>
      </c>
      <c r="HL611" s="122"/>
      <c r="HM611" s="122"/>
      <c r="HN611" s="122"/>
      <c r="HO611" s="122"/>
      <c r="HP611" s="122"/>
      <c r="HQ611" s="122"/>
      <c r="HR611" s="122"/>
      <c r="HS611" s="122"/>
      <c r="HT611" s="122"/>
      <c r="HU611" s="122"/>
      <c r="HV611" s="122"/>
      <c r="HW611" s="122"/>
      <c r="HX611" s="122"/>
      <c r="HY611" s="122"/>
      <c r="HZ611" s="122"/>
      <c r="IA611" s="122"/>
      <c r="IB611" s="122"/>
    </row>
    <row r="612" spans="1:236" s="124" customFormat="1" hidden="1">
      <c r="A612" s="93" t="s">
        <v>2369</v>
      </c>
      <c r="B612" s="111" t="s">
        <v>2370</v>
      </c>
      <c r="C612" s="123" t="s">
        <v>32</v>
      </c>
      <c r="D612" s="58">
        <v>73465.61</v>
      </c>
      <c r="E612" s="58">
        <v>76468.89</v>
      </c>
      <c r="F612" s="58">
        <v>74605.47</v>
      </c>
      <c r="G612" s="58">
        <v>81300</v>
      </c>
      <c r="H612" s="58">
        <v>84350</v>
      </c>
      <c r="I612" s="58">
        <v>87000</v>
      </c>
      <c r="J612" s="58">
        <v>89800</v>
      </c>
      <c r="HL612" s="122"/>
      <c r="HM612" s="122"/>
      <c r="HN612" s="122"/>
      <c r="HO612" s="122"/>
      <c r="HP612" s="122"/>
      <c r="HQ612" s="122"/>
      <c r="HR612" s="122"/>
      <c r="HS612" s="122"/>
      <c r="HT612" s="122"/>
      <c r="HU612" s="122"/>
      <c r="HV612" s="122"/>
      <c r="HW612" s="122"/>
      <c r="HX612" s="122"/>
      <c r="HY612" s="122"/>
      <c r="HZ612" s="122"/>
      <c r="IA612" s="122"/>
      <c r="IB612" s="122"/>
    </row>
    <row r="613" spans="1:236" s="124" customFormat="1" hidden="1">
      <c r="A613" s="93" t="s">
        <v>2371</v>
      </c>
      <c r="B613" s="111" t="s">
        <v>2372</v>
      </c>
      <c r="C613" s="123" t="s">
        <v>35</v>
      </c>
      <c r="D613" s="58">
        <v>220396.5</v>
      </c>
      <c r="E613" s="58">
        <v>229406.54</v>
      </c>
      <c r="F613" s="58">
        <v>223816.14</v>
      </c>
      <c r="G613" s="58">
        <v>243900</v>
      </c>
      <c r="H613" s="58">
        <v>253050</v>
      </c>
      <c r="I613" s="58">
        <v>261000</v>
      </c>
      <c r="J613" s="58">
        <v>269400</v>
      </c>
      <c r="HL613" s="122"/>
      <c r="HM613" s="122"/>
      <c r="HN613" s="122"/>
      <c r="HO613" s="122"/>
      <c r="HP613" s="122"/>
      <c r="HQ613" s="122"/>
      <c r="HR613" s="122"/>
      <c r="HS613" s="122"/>
      <c r="HT613" s="122"/>
      <c r="HU613" s="122"/>
      <c r="HV613" s="122"/>
      <c r="HW613" s="122"/>
      <c r="HX613" s="122"/>
      <c r="HY613" s="122"/>
      <c r="HZ613" s="122"/>
      <c r="IA613" s="122"/>
      <c r="IB613" s="122"/>
    </row>
    <row r="614" spans="1:236" s="124" customFormat="1" hidden="1">
      <c r="A614" s="93" t="s">
        <v>2373</v>
      </c>
      <c r="B614" s="111" t="s">
        <v>2374</v>
      </c>
      <c r="C614" s="123" t="s">
        <v>249</v>
      </c>
      <c r="D614" s="58">
        <v>293861.92</v>
      </c>
      <c r="E614" s="58">
        <v>305875.44</v>
      </c>
      <c r="F614" s="58">
        <v>298421.51</v>
      </c>
      <c r="G614" s="58">
        <v>325200</v>
      </c>
      <c r="H614" s="58">
        <v>337400</v>
      </c>
      <c r="I614" s="58">
        <v>348000</v>
      </c>
      <c r="J614" s="58">
        <v>359200</v>
      </c>
      <c r="HL614" s="122"/>
      <c r="HM614" s="122"/>
      <c r="HN614" s="122"/>
      <c r="HO614" s="122"/>
      <c r="HP614" s="122"/>
      <c r="HQ614" s="122"/>
      <c r="HR614" s="122"/>
      <c r="HS614" s="122"/>
      <c r="HT614" s="122"/>
      <c r="HU614" s="122"/>
      <c r="HV614" s="122"/>
      <c r="HW614" s="122"/>
      <c r="HX614" s="122"/>
      <c r="HY614" s="122"/>
      <c r="HZ614" s="122"/>
      <c r="IA614" s="122"/>
      <c r="IB614" s="122"/>
    </row>
    <row r="615" spans="1:236" s="103" customFormat="1" ht="22.5" customHeight="1">
      <c r="A615" s="95" t="s">
        <v>2375</v>
      </c>
      <c r="B615" s="110" t="s">
        <v>2376</v>
      </c>
      <c r="C615" s="123"/>
      <c r="D615" s="56">
        <f t="shared" ref="D615:J615" si="224">D616</f>
        <v>332099.7</v>
      </c>
      <c r="E615" s="56">
        <f t="shared" si="224"/>
        <v>199641.67</v>
      </c>
      <c r="F615" s="56">
        <f t="shared" si="224"/>
        <v>169471.53</v>
      </c>
      <c r="G615" s="56">
        <f t="shared" si="224"/>
        <v>0</v>
      </c>
      <c r="H615" s="56">
        <f t="shared" si="224"/>
        <v>0</v>
      </c>
      <c r="I615" s="56">
        <f t="shared" si="224"/>
        <v>0</v>
      </c>
      <c r="J615" s="56">
        <f t="shared" si="224"/>
        <v>0</v>
      </c>
      <c r="HL615" s="102"/>
      <c r="HM615" s="102"/>
      <c r="HN615" s="102"/>
      <c r="HO615" s="102"/>
      <c r="HP615" s="102"/>
      <c r="HQ615" s="102"/>
      <c r="HR615" s="102"/>
      <c r="HS615" s="102"/>
      <c r="HT615" s="102"/>
      <c r="HU615" s="102"/>
      <c r="HV615" s="102"/>
      <c r="HW615" s="102"/>
      <c r="HX615" s="102"/>
      <c r="HY615" s="102"/>
      <c r="HZ615" s="102"/>
      <c r="IA615" s="102"/>
      <c r="IB615" s="102"/>
    </row>
    <row r="616" spans="1:236" s="124" customFormat="1" ht="20.25" customHeight="1">
      <c r="A616" s="95" t="s">
        <v>2377</v>
      </c>
      <c r="B616" s="110" t="s">
        <v>2378</v>
      </c>
      <c r="C616" s="123" t="s">
        <v>397</v>
      </c>
      <c r="D616" s="56">
        <v>332099.7</v>
      </c>
      <c r="E616" s="56">
        <v>199641.67</v>
      </c>
      <c r="F616" s="56">
        <v>169471.53</v>
      </c>
      <c r="G616" s="56">
        <v>0</v>
      </c>
      <c r="H616" s="56">
        <v>0</v>
      </c>
      <c r="I616" s="56">
        <v>0</v>
      </c>
      <c r="J616" s="56">
        <v>0</v>
      </c>
      <c r="HL616" s="122"/>
      <c r="HM616" s="122"/>
      <c r="HN616" s="122"/>
      <c r="HO616" s="122"/>
      <c r="HP616" s="122"/>
      <c r="HQ616" s="122"/>
      <c r="HR616" s="122"/>
      <c r="HS616" s="122"/>
      <c r="HT616" s="122"/>
      <c r="HU616" s="122"/>
      <c r="HV616" s="122"/>
      <c r="HW616" s="122"/>
      <c r="HX616" s="122"/>
      <c r="HY616" s="122"/>
      <c r="HZ616" s="122"/>
      <c r="IA616" s="122"/>
      <c r="IB616" s="122"/>
    </row>
    <row r="617" spans="1:236" s="103" customFormat="1" ht="18.75" customHeight="1">
      <c r="A617" s="95" t="s">
        <v>2379</v>
      </c>
      <c r="B617" s="110" t="s">
        <v>2380</v>
      </c>
      <c r="C617" s="123"/>
      <c r="D617" s="56">
        <f>D618</f>
        <v>9342569.3399999999</v>
      </c>
      <c r="E617" s="56">
        <f t="shared" ref="E617:J618" si="225">E618</f>
        <v>10895881.770000001</v>
      </c>
      <c r="F617" s="56">
        <f t="shared" si="225"/>
        <v>15861490.360000001</v>
      </c>
      <c r="G617" s="56">
        <f t="shared" si="225"/>
        <v>13760200</v>
      </c>
      <c r="H617" s="56">
        <f t="shared" si="225"/>
        <v>14168500</v>
      </c>
      <c r="I617" s="56">
        <f t="shared" si="225"/>
        <v>16694900</v>
      </c>
      <c r="J617" s="56">
        <f t="shared" si="225"/>
        <v>15104300</v>
      </c>
      <c r="HL617" s="102"/>
      <c r="HM617" s="102"/>
      <c r="HN617" s="102"/>
      <c r="HO617" s="102"/>
      <c r="HP617" s="102"/>
      <c r="HQ617" s="102"/>
      <c r="HR617" s="102"/>
      <c r="HS617" s="102"/>
      <c r="HT617" s="102"/>
      <c r="HU617" s="102"/>
      <c r="HV617" s="102"/>
      <c r="HW617" s="102"/>
      <c r="HX617" s="102"/>
      <c r="HY617" s="102"/>
      <c r="HZ617" s="102"/>
      <c r="IA617" s="102"/>
      <c r="IB617" s="102"/>
    </row>
    <row r="618" spans="1:236" s="103" customFormat="1" ht="26.25" customHeight="1">
      <c r="A618" s="95" t="s">
        <v>2381</v>
      </c>
      <c r="B618" s="110" t="s">
        <v>2380</v>
      </c>
      <c r="C618" s="123"/>
      <c r="D618" s="56">
        <f>D619</f>
        <v>9342569.3399999999</v>
      </c>
      <c r="E618" s="56">
        <f t="shared" si="225"/>
        <v>10895881.770000001</v>
      </c>
      <c r="F618" s="56">
        <f t="shared" si="225"/>
        <v>15861490.360000001</v>
      </c>
      <c r="G618" s="56">
        <f t="shared" si="225"/>
        <v>13760200</v>
      </c>
      <c r="H618" s="56">
        <f t="shared" si="225"/>
        <v>14168500</v>
      </c>
      <c r="I618" s="56">
        <f t="shared" si="225"/>
        <v>16694900</v>
      </c>
      <c r="J618" s="56">
        <f t="shared" si="225"/>
        <v>15104300</v>
      </c>
      <c r="HL618" s="102"/>
      <c r="HM618" s="102"/>
      <c r="HN618" s="102"/>
      <c r="HO618" s="102"/>
      <c r="HP618" s="102"/>
      <c r="HQ618" s="102"/>
      <c r="HR618" s="102"/>
      <c r="HS618" s="102"/>
      <c r="HT618" s="102"/>
      <c r="HU618" s="102"/>
      <c r="HV618" s="102"/>
      <c r="HW618" s="102"/>
      <c r="HX618" s="102"/>
      <c r="HY618" s="102"/>
      <c r="HZ618" s="102"/>
      <c r="IA618" s="102"/>
      <c r="IB618" s="102"/>
    </row>
    <row r="619" spans="1:236" s="103" customFormat="1" ht="36">
      <c r="A619" s="171" t="s">
        <v>2382</v>
      </c>
      <c r="B619" s="170" t="s">
        <v>2383</v>
      </c>
      <c r="C619" s="123"/>
      <c r="D619" s="56">
        <f t="shared" ref="D619:I619" si="226">SUM(D620:D636)</f>
        <v>9342569.3399999999</v>
      </c>
      <c r="E619" s="56">
        <f t="shared" si="226"/>
        <v>10895881.770000001</v>
      </c>
      <c r="F619" s="56">
        <f>SUM(F620:F637)</f>
        <v>15861490.360000001</v>
      </c>
      <c r="G619" s="56">
        <f>SUM(G620:G636)</f>
        <v>13760200</v>
      </c>
      <c r="H619" s="56">
        <f>SUM(H620:H636)</f>
        <v>14168500</v>
      </c>
      <c r="I619" s="56">
        <f t="shared" si="226"/>
        <v>16694900</v>
      </c>
      <c r="J619" s="56">
        <f t="shared" ref="J619" si="227">SUM(J620:J636)</f>
        <v>15104300</v>
      </c>
      <c r="HL619" s="102"/>
      <c r="HM619" s="102"/>
      <c r="HN619" s="102"/>
      <c r="HO619" s="102"/>
      <c r="HP619" s="102"/>
      <c r="HQ619" s="102"/>
      <c r="HR619" s="102"/>
      <c r="HS619" s="102"/>
      <c r="HT619" s="102"/>
      <c r="HU619" s="102"/>
      <c r="HV619" s="102"/>
      <c r="HW619" s="102"/>
      <c r="HX619" s="102"/>
      <c r="HY619" s="102"/>
      <c r="HZ619" s="102"/>
      <c r="IA619" s="102"/>
      <c r="IB619" s="102"/>
    </row>
    <row r="620" spans="1:236" s="124" customFormat="1" hidden="1">
      <c r="A620" s="93" t="s">
        <v>2384</v>
      </c>
      <c r="B620" s="111" t="s">
        <v>974</v>
      </c>
      <c r="C620" s="123" t="s">
        <v>352</v>
      </c>
      <c r="D620" s="58">
        <v>905222.03</v>
      </c>
      <c r="E620" s="58">
        <v>1409829.4</v>
      </c>
      <c r="F620" s="58">
        <v>1720299</v>
      </c>
      <c r="G620" s="58">
        <v>1598000</v>
      </c>
      <c r="H620" s="58">
        <v>1658400</v>
      </c>
      <c r="I620" s="58">
        <v>1712300</v>
      </c>
      <c r="J620" s="58">
        <v>1768000</v>
      </c>
      <c r="HL620" s="122"/>
      <c r="HM620" s="122"/>
      <c r="HN620" s="122"/>
      <c r="HO620" s="122"/>
      <c r="HP620" s="122"/>
      <c r="HQ620" s="122"/>
      <c r="HR620" s="122"/>
      <c r="HS620" s="122"/>
      <c r="HT620" s="122"/>
      <c r="HU620" s="122"/>
      <c r="HV620" s="122"/>
      <c r="HW620" s="122"/>
      <c r="HX620" s="122"/>
      <c r="HY620" s="122"/>
      <c r="HZ620" s="122"/>
      <c r="IA620" s="122"/>
      <c r="IB620" s="122"/>
    </row>
    <row r="621" spans="1:236" s="124" customFormat="1" hidden="1">
      <c r="A621" s="93" t="s">
        <v>2385</v>
      </c>
      <c r="B621" s="111" t="s">
        <v>976</v>
      </c>
      <c r="C621" s="123" t="s">
        <v>301</v>
      </c>
      <c r="D621" s="58">
        <v>35000</v>
      </c>
      <c r="E621" s="58">
        <v>315000</v>
      </c>
      <c r="F621" s="58">
        <v>455000</v>
      </c>
      <c r="G621" s="58">
        <v>455000</v>
      </c>
      <c r="H621" s="58">
        <v>472200</v>
      </c>
      <c r="I621" s="58">
        <v>487550</v>
      </c>
      <c r="J621" s="58">
        <v>503400</v>
      </c>
      <c r="HL621" s="122"/>
      <c r="HM621" s="122"/>
      <c r="HN621" s="122"/>
      <c r="HO621" s="122"/>
      <c r="HP621" s="122"/>
      <c r="HQ621" s="122"/>
      <c r="HR621" s="122"/>
      <c r="HS621" s="122"/>
      <c r="HT621" s="122"/>
      <c r="HU621" s="122"/>
      <c r="HV621" s="122"/>
      <c r="HW621" s="122"/>
      <c r="HX621" s="122"/>
      <c r="HY621" s="122"/>
      <c r="HZ621" s="122"/>
      <c r="IA621" s="122"/>
      <c r="IB621" s="122"/>
    </row>
    <row r="622" spans="1:236" s="124" customFormat="1" hidden="1">
      <c r="A622" s="93" t="s">
        <v>2386</v>
      </c>
      <c r="B622" s="111" t="s">
        <v>978</v>
      </c>
      <c r="C622" s="123" t="s">
        <v>283</v>
      </c>
      <c r="D622" s="58">
        <v>460287.84</v>
      </c>
      <c r="E622" s="58">
        <v>627180.56000000006</v>
      </c>
      <c r="F622" s="58">
        <v>773938.41</v>
      </c>
      <c r="G622" s="58">
        <v>721300</v>
      </c>
      <c r="H622" s="58">
        <v>748600</v>
      </c>
      <c r="I622" s="58">
        <v>772900</v>
      </c>
      <c r="J622" s="58">
        <v>798000</v>
      </c>
      <c r="HL622" s="122"/>
      <c r="HM622" s="122"/>
      <c r="HN622" s="122"/>
      <c r="HO622" s="122"/>
      <c r="HP622" s="122"/>
      <c r="HQ622" s="122"/>
      <c r="HR622" s="122"/>
      <c r="HS622" s="122"/>
      <c r="HT622" s="122"/>
      <c r="HU622" s="122"/>
      <c r="HV622" s="122"/>
      <c r="HW622" s="122"/>
      <c r="HX622" s="122"/>
      <c r="HY622" s="122"/>
      <c r="HZ622" s="122"/>
      <c r="IA622" s="122"/>
      <c r="IB622" s="122"/>
    </row>
    <row r="623" spans="1:236" s="124" customFormat="1" hidden="1">
      <c r="A623" s="93" t="s">
        <v>2387</v>
      </c>
      <c r="B623" s="111" t="s">
        <v>980</v>
      </c>
      <c r="C623" s="123" t="s">
        <v>334</v>
      </c>
      <c r="D623" s="58">
        <v>144250</v>
      </c>
      <c r="E623" s="58">
        <v>3750</v>
      </c>
      <c r="F623" s="58">
        <v>211250</v>
      </c>
      <c r="G623" s="58">
        <v>214500</v>
      </c>
      <c r="H623" s="58">
        <v>222600</v>
      </c>
      <c r="I623" s="58">
        <v>2295850</v>
      </c>
      <c r="J623" s="58">
        <v>237300</v>
      </c>
      <c r="HL623" s="122"/>
      <c r="HM623" s="122"/>
      <c r="HN623" s="122"/>
      <c r="HO623" s="122"/>
      <c r="HP623" s="122"/>
      <c r="HQ623" s="122"/>
      <c r="HR623" s="122"/>
      <c r="HS623" s="122"/>
      <c r="HT623" s="122"/>
      <c r="HU623" s="122"/>
      <c r="HV623" s="122"/>
      <c r="HW623" s="122"/>
      <c r="HX623" s="122"/>
      <c r="HY623" s="122"/>
      <c r="HZ623" s="122"/>
      <c r="IA623" s="122"/>
      <c r="IB623" s="122"/>
    </row>
    <row r="624" spans="1:236" s="124" customFormat="1" hidden="1">
      <c r="A624" s="93" t="s">
        <v>2388</v>
      </c>
      <c r="B624" s="111" t="s">
        <v>1586</v>
      </c>
      <c r="C624" s="123" t="s">
        <v>268</v>
      </c>
      <c r="D624" s="58">
        <v>0</v>
      </c>
      <c r="E624" s="58">
        <v>0</v>
      </c>
      <c r="F624" s="58">
        <v>0</v>
      </c>
      <c r="G624" s="58"/>
      <c r="H624" s="58"/>
      <c r="I624" s="58"/>
      <c r="J624" s="58"/>
      <c r="HL624" s="122"/>
      <c r="HM624" s="122"/>
      <c r="HN624" s="122"/>
      <c r="HO624" s="122"/>
      <c r="HP624" s="122"/>
      <c r="HQ624" s="122"/>
      <c r="HR624" s="122"/>
      <c r="HS624" s="122"/>
      <c r="HT624" s="122"/>
      <c r="HU624" s="122"/>
      <c r="HV624" s="122"/>
      <c r="HW624" s="122"/>
      <c r="HX624" s="122"/>
      <c r="HY624" s="122"/>
      <c r="HZ624" s="122"/>
      <c r="IA624" s="122"/>
      <c r="IB624" s="122"/>
    </row>
    <row r="625" spans="1:236" s="124" customFormat="1" hidden="1">
      <c r="A625" s="93" t="s">
        <v>2389</v>
      </c>
      <c r="B625" s="111" t="s">
        <v>982</v>
      </c>
      <c r="C625" s="123" t="s">
        <v>268</v>
      </c>
      <c r="D625" s="58">
        <v>921573.1</v>
      </c>
      <c r="E625" s="58">
        <v>960500</v>
      </c>
      <c r="F625" s="58">
        <v>1384000</v>
      </c>
      <c r="G625" s="58">
        <v>1196000</v>
      </c>
      <c r="H625" s="58">
        <v>1241200</v>
      </c>
      <c r="I625" s="58">
        <v>1281550</v>
      </c>
      <c r="J625" s="58">
        <v>1323200</v>
      </c>
      <c r="HL625" s="122"/>
      <c r="HM625" s="122"/>
      <c r="HN625" s="122"/>
      <c r="HO625" s="122"/>
      <c r="HP625" s="122"/>
      <c r="HQ625" s="122"/>
      <c r="HR625" s="122"/>
      <c r="HS625" s="122"/>
      <c r="HT625" s="122"/>
      <c r="HU625" s="122"/>
      <c r="HV625" s="122"/>
      <c r="HW625" s="122"/>
      <c r="HX625" s="122"/>
      <c r="HY625" s="122"/>
      <c r="HZ625" s="122"/>
      <c r="IA625" s="122"/>
      <c r="IB625" s="122"/>
    </row>
    <row r="626" spans="1:236" s="124" customFormat="1" hidden="1">
      <c r="A626" s="93" t="s">
        <v>2390</v>
      </c>
      <c r="B626" s="111" t="s">
        <v>984</v>
      </c>
      <c r="C626" s="123" t="s">
        <v>283</v>
      </c>
      <c r="D626" s="58">
        <v>0</v>
      </c>
      <c r="E626" s="58"/>
      <c r="F626" s="58"/>
      <c r="G626" s="58"/>
      <c r="H626" s="58"/>
      <c r="I626" s="58"/>
      <c r="J626" s="58"/>
      <c r="HL626" s="122"/>
      <c r="HM626" s="122"/>
      <c r="HN626" s="122"/>
      <c r="HO626" s="122"/>
      <c r="HP626" s="122"/>
      <c r="HQ626" s="122"/>
      <c r="HR626" s="122"/>
      <c r="HS626" s="122"/>
      <c r="HT626" s="122"/>
      <c r="HU626" s="122"/>
      <c r="HV626" s="122"/>
      <c r="HW626" s="122"/>
      <c r="HX626" s="122"/>
      <c r="HY626" s="122"/>
      <c r="HZ626" s="122"/>
      <c r="IA626" s="122"/>
      <c r="IB626" s="122"/>
    </row>
    <row r="627" spans="1:236" s="124" customFormat="1" hidden="1">
      <c r="A627" s="93" t="s">
        <v>2391</v>
      </c>
      <c r="B627" s="111" t="s">
        <v>986</v>
      </c>
      <c r="C627" s="123" t="s">
        <v>358</v>
      </c>
      <c r="D627" s="58">
        <v>68358.3</v>
      </c>
      <c r="E627" s="58">
        <v>38535</v>
      </c>
      <c r="F627" s="58">
        <v>55050</v>
      </c>
      <c r="G627" s="58">
        <v>47700</v>
      </c>
      <c r="H627" s="58">
        <v>49500</v>
      </c>
      <c r="I627" s="58">
        <v>51100</v>
      </c>
      <c r="J627" s="58">
        <v>52800</v>
      </c>
      <c r="HL627" s="122"/>
      <c r="HM627" s="122"/>
      <c r="HN627" s="122"/>
      <c r="HO627" s="122"/>
      <c r="HP627" s="122"/>
      <c r="HQ627" s="122"/>
      <c r="HR627" s="122"/>
      <c r="HS627" s="122"/>
      <c r="HT627" s="122"/>
      <c r="HU627" s="122"/>
      <c r="HV627" s="122"/>
      <c r="HW627" s="122"/>
      <c r="HX627" s="122"/>
      <c r="HY627" s="122"/>
      <c r="HZ627" s="122"/>
      <c r="IA627" s="122"/>
      <c r="IB627" s="122"/>
    </row>
    <row r="628" spans="1:236" s="124" customFormat="1" hidden="1">
      <c r="A628" s="93" t="s">
        <v>2392</v>
      </c>
      <c r="B628" s="111" t="s">
        <v>988</v>
      </c>
      <c r="C628" s="123" t="s">
        <v>358</v>
      </c>
      <c r="D628" s="58">
        <v>0</v>
      </c>
      <c r="E628" s="58"/>
      <c r="F628" s="58"/>
      <c r="G628" s="58"/>
      <c r="H628" s="58"/>
      <c r="I628" s="58"/>
      <c r="J628" s="58"/>
      <c r="HL628" s="122"/>
      <c r="HM628" s="122"/>
      <c r="HN628" s="122"/>
      <c r="HO628" s="122"/>
      <c r="HP628" s="122"/>
      <c r="HQ628" s="122"/>
      <c r="HR628" s="122"/>
      <c r="HS628" s="122"/>
      <c r="HT628" s="122"/>
      <c r="HU628" s="122"/>
      <c r="HV628" s="122"/>
      <c r="HW628" s="122"/>
      <c r="HX628" s="122"/>
      <c r="HY628" s="122"/>
      <c r="HZ628" s="122"/>
      <c r="IA628" s="122"/>
      <c r="IB628" s="122"/>
    </row>
    <row r="629" spans="1:236" s="124" customFormat="1" hidden="1">
      <c r="A629" s="93" t="s">
        <v>2393</v>
      </c>
      <c r="B629" s="111" t="s">
        <v>990</v>
      </c>
      <c r="C629" s="123" t="s">
        <v>364</v>
      </c>
      <c r="D629" s="58">
        <v>1295685.57</v>
      </c>
      <c r="E629" s="58">
        <v>1622728.93</v>
      </c>
      <c r="F629" s="58">
        <v>2291308.7200000002</v>
      </c>
      <c r="G629" s="58">
        <v>2018000</v>
      </c>
      <c r="H629" s="58">
        <v>2094300</v>
      </c>
      <c r="I629" s="58">
        <v>2162350</v>
      </c>
      <c r="J629" s="58">
        <v>2232700</v>
      </c>
      <c r="HL629" s="122"/>
      <c r="HM629" s="122"/>
      <c r="HN629" s="122"/>
      <c r="HO629" s="122"/>
      <c r="HP629" s="122"/>
      <c r="HQ629" s="122"/>
      <c r="HR629" s="122"/>
      <c r="HS629" s="122"/>
      <c r="HT629" s="122"/>
      <c r="HU629" s="122"/>
      <c r="HV629" s="122"/>
      <c r="HW629" s="122"/>
      <c r="HX629" s="122"/>
      <c r="HY629" s="122"/>
      <c r="HZ629" s="122"/>
      <c r="IA629" s="122"/>
      <c r="IB629" s="122"/>
    </row>
    <row r="630" spans="1:236" s="124" customFormat="1" hidden="1">
      <c r="A630" s="93" t="s">
        <v>2394</v>
      </c>
      <c r="B630" s="93" t="s">
        <v>992</v>
      </c>
      <c r="C630" s="94" t="s">
        <v>352</v>
      </c>
      <c r="D630" s="58">
        <v>2975000</v>
      </c>
      <c r="E630" s="58">
        <v>3675000</v>
      </c>
      <c r="F630" s="58">
        <v>5250000</v>
      </c>
      <c r="G630" s="58">
        <v>4640000</v>
      </c>
      <c r="H630" s="58">
        <v>4815400</v>
      </c>
      <c r="I630" s="58">
        <v>4972000</v>
      </c>
      <c r="J630" s="58">
        <v>5133500</v>
      </c>
      <c r="HL630" s="122"/>
      <c r="HM630" s="122"/>
      <c r="HN630" s="122"/>
      <c r="HO630" s="122"/>
      <c r="HP630" s="122"/>
      <c r="HQ630" s="122"/>
      <c r="HR630" s="122"/>
      <c r="HS630" s="122"/>
      <c r="HT630" s="122"/>
      <c r="HU630" s="122"/>
      <c r="HV630" s="122"/>
      <c r="HW630" s="122"/>
      <c r="HX630" s="122"/>
      <c r="HY630" s="122"/>
      <c r="HZ630" s="122"/>
      <c r="IA630" s="122"/>
      <c r="IB630" s="122"/>
    </row>
    <row r="631" spans="1:236" s="124" customFormat="1" hidden="1">
      <c r="A631" s="93" t="s">
        <v>2395</v>
      </c>
      <c r="B631" s="93" t="s">
        <v>996</v>
      </c>
      <c r="C631" s="94" t="s">
        <v>268</v>
      </c>
      <c r="D631" s="58">
        <v>22500</v>
      </c>
      <c r="E631" s="58">
        <v>31500</v>
      </c>
      <c r="F631" s="58">
        <v>55000</v>
      </c>
      <c r="G631" s="58">
        <v>39000</v>
      </c>
      <c r="H631" s="58">
        <v>40500</v>
      </c>
      <c r="I631" s="58">
        <v>41800</v>
      </c>
      <c r="J631" s="58">
        <v>43150</v>
      </c>
      <c r="HL631" s="122"/>
      <c r="HM631" s="122"/>
      <c r="HN631" s="122"/>
      <c r="HO631" s="122"/>
      <c r="HP631" s="122"/>
      <c r="HQ631" s="122"/>
      <c r="HR631" s="122"/>
      <c r="HS631" s="122"/>
      <c r="HT631" s="122"/>
      <c r="HU631" s="122"/>
      <c r="HV631" s="122"/>
      <c r="HW631" s="122"/>
      <c r="HX631" s="122"/>
      <c r="HY631" s="122"/>
      <c r="HZ631" s="122"/>
      <c r="IA631" s="122"/>
      <c r="IB631" s="122"/>
    </row>
    <row r="632" spans="1:236" s="124" customFormat="1" hidden="1">
      <c r="A632" s="93" t="s">
        <v>2396</v>
      </c>
      <c r="B632" s="93" t="s">
        <v>998</v>
      </c>
      <c r="C632" s="94" t="s">
        <v>283</v>
      </c>
      <c r="D632" s="58">
        <v>941622.88</v>
      </c>
      <c r="E632" s="58">
        <v>251848</v>
      </c>
      <c r="F632" s="58">
        <v>829166</v>
      </c>
      <c r="G632" s="58">
        <v>666700</v>
      </c>
      <c r="H632" s="58">
        <v>692000</v>
      </c>
      <c r="I632" s="58">
        <v>714400</v>
      </c>
      <c r="J632" s="58">
        <v>737600</v>
      </c>
      <c r="HL632" s="122"/>
      <c r="HM632" s="122"/>
      <c r="HN632" s="122"/>
      <c r="HO632" s="122"/>
      <c r="HP632" s="122"/>
      <c r="HQ632" s="122"/>
      <c r="HR632" s="122"/>
      <c r="HS632" s="122"/>
      <c r="HT632" s="122"/>
      <c r="HU632" s="122"/>
      <c r="HV632" s="122"/>
      <c r="HW632" s="122"/>
      <c r="HX632" s="122"/>
      <c r="HY632" s="122"/>
      <c r="HZ632" s="122"/>
      <c r="IA632" s="122"/>
      <c r="IB632" s="122"/>
    </row>
    <row r="633" spans="1:236" s="124" customFormat="1" hidden="1">
      <c r="A633" s="93" t="s">
        <v>2397</v>
      </c>
      <c r="B633" s="93" t="s">
        <v>1585</v>
      </c>
      <c r="C633" s="94" t="s">
        <v>1542</v>
      </c>
      <c r="D633" s="58">
        <v>38242.36</v>
      </c>
      <c r="E633" s="58">
        <v>32930.58</v>
      </c>
      <c r="F633" s="58"/>
      <c r="G633" s="58">
        <v>108000</v>
      </c>
      <c r="H633" s="58"/>
      <c r="I633" s="58"/>
      <c r="J633" s="58"/>
      <c r="HL633" s="122"/>
      <c r="HM633" s="122"/>
      <c r="HN633" s="122"/>
      <c r="HO633" s="122"/>
      <c r="HP633" s="122"/>
      <c r="HQ633" s="122"/>
      <c r="HR633" s="122"/>
      <c r="HS633" s="122"/>
      <c r="HT633" s="122"/>
      <c r="HU633" s="122"/>
      <c r="HV633" s="122"/>
      <c r="HW633" s="122"/>
      <c r="HX633" s="122"/>
      <c r="HY633" s="122"/>
      <c r="HZ633" s="122"/>
      <c r="IA633" s="122"/>
      <c r="IB633" s="122"/>
    </row>
    <row r="634" spans="1:236" s="124" customFormat="1" hidden="1">
      <c r="A634" s="93" t="s">
        <v>2398</v>
      </c>
      <c r="B634" s="93" t="s">
        <v>994</v>
      </c>
      <c r="C634" s="94" t="s">
        <v>328</v>
      </c>
      <c r="D634" s="58">
        <v>1420827.26</v>
      </c>
      <c r="E634" s="58">
        <v>1664641.25</v>
      </c>
      <c r="F634" s="58">
        <v>2518478.23</v>
      </c>
      <c r="G634" s="58">
        <v>1500000</v>
      </c>
      <c r="H634" s="58">
        <v>1556700</v>
      </c>
      <c r="I634" s="58">
        <v>1607300</v>
      </c>
      <c r="J634" s="58">
        <v>1659500</v>
      </c>
      <c r="HL634" s="122"/>
      <c r="HM634" s="122"/>
      <c r="HN634" s="122"/>
      <c r="HO634" s="122"/>
      <c r="HP634" s="122"/>
      <c r="HQ634" s="122"/>
      <c r="HR634" s="122"/>
      <c r="HS634" s="122"/>
      <c r="HT634" s="122"/>
      <c r="HU634" s="122"/>
      <c r="HV634" s="122"/>
      <c r="HW634" s="122"/>
      <c r="HX634" s="122"/>
      <c r="HY634" s="122"/>
      <c r="HZ634" s="122"/>
      <c r="IA634" s="122"/>
      <c r="IB634" s="122"/>
    </row>
    <row r="635" spans="1:236" s="124" customFormat="1" hidden="1">
      <c r="A635" s="93" t="s">
        <v>2399</v>
      </c>
      <c r="B635" s="93" t="s">
        <v>2400</v>
      </c>
      <c r="C635" s="94" t="s">
        <v>271</v>
      </c>
      <c r="D635" s="58">
        <v>54000</v>
      </c>
      <c r="E635" s="58">
        <v>126000</v>
      </c>
      <c r="F635" s="58">
        <v>168000</v>
      </c>
      <c r="G635" s="58">
        <v>156000</v>
      </c>
      <c r="H635" s="58">
        <v>162000</v>
      </c>
      <c r="I635" s="58">
        <v>167200</v>
      </c>
      <c r="J635" s="58">
        <v>172600</v>
      </c>
      <c r="HL635" s="122"/>
      <c r="HM635" s="122"/>
      <c r="HN635" s="122"/>
      <c r="HO635" s="122"/>
      <c r="HP635" s="122"/>
      <c r="HQ635" s="122"/>
      <c r="HR635" s="122"/>
      <c r="HS635" s="122"/>
      <c r="HT635" s="122"/>
      <c r="HU635" s="122"/>
      <c r="HV635" s="122"/>
      <c r="HW635" s="122"/>
      <c r="HX635" s="122"/>
      <c r="HY635" s="122"/>
      <c r="HZ635" s="122"/>
      <c r="IA635" s="122"/>
      <c r="IB635" s="122"/>
    </row>
    <row r="636" spans="1:236" s="124" customFormat="1" hidden="1">
      <c r="A636" s="93" t="s">
        <v>2401</v>
      </c>
      <c r="B636" s="93" t="s">
        <v>2402</v>
      </c>
      <c r="C636" s="94" t="s">
        <v>310</v>
      </c>
      <c r="D636" s="58">
        <v>60000</v>
      </c>
      <c r="E636" s="58">
        <v>136438.04999999999</v>
      </c>
      <c r="F636" s="58"/>
      <c r="G636" s="58">
        <v>400000</v>
      </c>
      <c r="H636" s="58">
        <v>415100</v>
      </c>
      <c r="I636" s="58">
        <v>428600</v>
      </c>
      <c r="J636" s="58">
        <v>442550</v>
      </c>
      <c r="HL636" s="122"/>
      <c r="HM636" s="122"/>
      <c r="HN636" s="122"/>
      <c r="HO636" s="122"/>
      <c r="HP636" s="122"/>
      <c r="HQ636" s="122"/>
      <c r="HR636" s="122"/>
      <c r="HS636" s="122"/>
      <c r="HT636" s="122"/>
      <c r="HU636" s="122"/>
      <c r="HV636" s="122"/>
      <c r="HW636" s="122"/>
      <c r="HX636" s="122"/>
      <c r="HY636" s="122"/>
      <c r="HZ636" s="122"/>
      <c r="IA636" s="122"/>
      <c r="IB636" s="122"/>
    </row>
    <row r="637" spans="1:236" s="124" customFormat="1" hidden="1">
      <c r="A637" s="93" t="s">
        <v>3279</v>
      </c>
      <c r="B637" s="93" t="s">
        <v>3280</v>
      </c>
      <c r="C637" s="94" t="s">
        <v>1059</v>
      </c>
      <c r="D637" s="58"/>
      <c r="E637" s="58"/>
      <c r="F637" s="58">
        <v>150000</v>
      </c>
      <c r="G637" s="58"/>
      <c r="H637" s="58"/>
      <c r="I637" s="58"/>
      <c r="J637" s="58"/>
      <c r="HL637" s="122"/>
      <c r="HM637" s="122"/>
      <c r="HN637" s="122"/>
      <c r="HO637" s="122"/>
      <c r="HP637" s="122"/>
      <c r="HQ637" s="122"/>
      <c r="HR637" s="122"/>
      <c r="HS637" s="122"/>
      <c r="HT637" s="122"/>
      <c r="HU637" s="122"/>
      <c r="HV637" s="122"/>
      <c r="HW637" s="122"/>
      <c r="HX637" s="122"/>
      <c r="HY637" s="122"/>
      <c r="HZ637" s="122"/>
      <c r="IA637" s="122"/>
      <c r="IB637" s="122"/>
    </row>
    <row r="638" spans="1:236" s="124" customFormat="1">
      <c r="A638" s="93" t="s">
        <v>2403</v>
      </c>
      <c r="B638" s="93" t="s">
        <v>2404</v>
      </c>
      <c r="C638" s="94"/>
      <c r="D638" s="56">
        <f>D639</f>
        <v>10173</v>
      </c>
      <c r="E638" s="56">
        <f t="shared" ref="E638:J640" si="228">E639</f>
        <v>0</v>
      </c>
      <c r="F638" s="56">
        <f t="shared" si="228"/>
        <v>13503.53</v>
      </c>
      <c r="G638" s="56">
        <f t="shared" si="228"/>
        <v>12300</v>
      </c>
      <c r="H638" s="56">
        <f t="shared" si="228"/>
        <v>12800</v>
      </c>
      <c r="I638" s="56">
        <f t="shared" si="228"/>
        <v>13200</v>
      </c>
      <c r="J638" s="56">
        <f t="shared" si="228"/>
        <v>13600</v>
      </c>
      <c r="HL638" s="122"/>
      <c r="HM638" s="122"/>
      <c r="HN638" s="122"/>
      <c r="HO638" s="122"/>
      <c r="HP638" s="122"/>
      <c r="HQ638" s="122"/>
      <c r="HR638" s="122"/>
      <c r="HS638" s="122"/>
      <c r="HT638" s="122"/>
      <c r="HU638" s="122"/>
      <c r="HV638" s="122"/>
      <c r="HW638" s="122"/>
      <c r="HX638" s="122"/>
      <c r="HY638" s="122"/>
      <c r="HZ638" s="122"/>
      <c r="IA638" s="122"/>
      <c r="IB638" s="122"/>
    </row>
    <row r="639" spans="1:236" s="124" customFormat="1">
      <c r="A639" s="93" t="s">
        <v>2405</v>
      </c>
      <c r="B639" s="93" t="s">
        <v>2404</v>
      </c>
      <c r="C639" s="94"/>
      <c r="D639" s="56">
        <f>D640</f>
        <v>10173</v>
      </c>
      <c r="E639" s="56">
        <f t="shared" si="228"/>
        <v>0</v>
      </c>
      <c r="F639" s="56">
        <f t="shared" si="228"/>
        <v>13503.53</v>
      </c>
      <c r="G639" s="56">
        <f t="shared" si="228"/>
        <v>12300</v>
      </c>
      <c r="H639" s="56">
        <f t="shared" si="228"/>
        <v>12800</v>
      </c>
      <c r="I639" s="56">
        <f t="shared" si="228"/>
        <v>13200</v>
      </c>
      <c r="J639" s="56">
        <f t="shared" si="228"/>
        <v>13600</v>
      </c>
      <c r="HL639" s="122"/>
      <c r="HM639" s="122"/>
      <c r="HN639" s="122"/>
      <c r="HO639" s="122"/>
      <c r="HP639" s="122"/>
      <c r="HQ639" s="122"/>
      <c r="HR639" s="122"/>
      <c r="HS639" s="122"/>
      <c r="HT639" s="122"/>
      <c r="HU639" s="122"/>
      <c r="HV639" s="122"/>
      <c r="HW639" s="122"/>
      <c r="HX639" s="122"/>
      <c r="HY639" s="122"/>
      <c r="HZ639" s="122"/>
      <c r="IA639" s="122"/>
      <c r="IB639" s="122"/>
    </row>
    <row r="640" spans="1:236" s="124" customFormat="1">
      <c r="A640" s="93" t="s">
        <v>2406</v>
      </c>
      <c r="B640" s="93" t="s">
        <v>2407</v>
      </c>
      <c r="C640" s="94"/>
      <c r="D640" s="56">
        <f>D641+D642</f>
        <v>10173</v>
      </c>
      <c r="E640" s="56">
        <f t="shared" si="228"/>
        <v>0</v>
      </c>
      <c r="F640" s="56">
        <f>F641+F642</f>
        <v>13503.53</v>
      </c>
      <c r="G640" s="56">
        <f t="shared" ref="G640:I640" si="229">G641+G642</f>
        <v>12300</v>
      </c>
      <c r="H640" s="56">
        <f t="shared" si="229"/>
        <v>12800</v>
      </c>
      <c r="I640" s="56">
        <f t="shared" si="229"/>
        <v>13200</v>
      </c>
      <c r="J640" s="56">
        <f t="shared" ref="J640" si="230">J641+J642</f>
        <v>13600</v>
      </c>
      <c r="HL640" s="122"/>
      <c r="HM640" s="122"/>
      <c r="HN640" s="122"/>
      <c r="HO640" s="122"/>
      <c r="HP640" s="122"/>
      <c r="HQ640" s="122"/>
      <c r="HR640" s="122"/>
      <c r="HS640" s="122"/>
      <c r="HT640" s="122"/>
      <c r="HU640" s="122"/>
      <c r="HV640" s="122"/>
      <c r="HW640" s="122"/>
      <c r="HX640" s="122"/>
      <c r="HY640" s="122"/>
      <c r="HZ640" s="122"/>
      <c r="IA640" s="122"/>
      <c r="IB640" s="122"/>
    </row>
    <row r="641" spans="1:236" s="124" customFormat="1">
      <c r="A641" s="93" t="s">
        <v>2408</v>
      </c>
      <c r="B641" s="93" t="s">
        <v>2409</v>
      </c>
      <c r="C641" s="94" t="s">
        <v>471</v>
      </c>
      <c r="D641" s="58">
        <v>0</v>
      </c>
      <c r="E641" s="58">
        <v>0</v>
      </c>
      <c r="F641" s="58">
        <v>684</v>
      </c>
      <c r="G641" s="58"/>
      <c r="H641" s="58"/>
      <c r="I641" s="58"/>
      <c r="J641" s="58"/>
      <c r="HL641" s="122"/>
      <c r="HM641" s="122"/>
      <c r="HN641" s="122"/>
      <c r="HO641" s="122"/>
      <c r="HP641" s="122"/>
      <c r="HQ641" s="122"/>
      <c r="HR641" s="122"/>
      <c r="HS641" s="122"/>
      <c r="HT641" s="122"/>
      <c r="HU641" s="122"/>
      <c r="HV641" s="122"/>
      <c r="HW641" s="122"/>
      <c r="HX641" s="122"/>
      <c r="HY641" s="122"/>
      <c r="HZ641" s="122"/>
      <c r="IA641" s="122"/>
      <c r="IB641" s="122"/>
    </row>
    <row r="642" spans="1:236" s="124" customFormat="1">
      <c r="A642" s="93" t="s">
        <v>2410</v>
      </c>
      <c r="B642" s="93" t="s">
        <v>2409</v>
      </c>
      <c r="C642" s="94" t="s">
        <v>474</v>
      </c>
      <c r="D642" s="58">
        <v>10173</v>
      </c>
      <c r="E642" s="58"/>
      <c r="F642" s="58">
        <v>12819.53</v>
      </c>
      <c r="G642" s="58">
        <v>12300</v>
      </c>
      <c r="H642" s="58">
        <v>12800</v>
      </c>
      <c r="I642" s="58">
        <v>13200</v>
      </c>
      <c r="J642" s="58">
        <v>13600</v>
      </c>
      <c r="HL642" s="122"/>
      <c r="HM642" s="122"/>
      <c r="HN642" s="122"/>
      <c r="HO642" s="122"/>
      <c r="HP642" s="122"/>
      <c r="HQ642" s="122"/>
      <c r="HR642" s="122"/>
      <c r="HS642" s="122"/>
      <c r="HT642" s="122"/>
      <c r="HU642" s="122"/>
      <c r="HV642" s="122"/>
      <c r="HW642" s="122"/>
      <c r="HX642" s="122"/>
      <c r="HY642" s="122"/>
      <c r="HZ642" s="122"/>
      <c r="IA642" s="122"/>
      <c r="IB642" s="122"/>
    </row>
    <row r="643" spans="1:236" s="124" customFormat="1">
      <c r="A643" s="93" t="s">
        <v>2411</v>
      </c>
      <c r="B643" s="93" t="s">
        <v>2412</v>
      </c>
      <c r="C643" s="94"/>
      <c r="D643" s="58">
        <f t="shared" ref="D643:F644" si="231">D644</f>
        <v>150000</v>
      </c>
      <c r="E643" s="58">
        <f t="shared" si="231"/>
        <v>55000</v>
      </c>
      <c r="F643" s="58">
        <f t="shared" si="231"/>
        <v>0</v>
      </c>
      <c r="G643" s="58"/>
      <c r="H643" s="58"/>
      <c r="I643" s="58"/>
      <c r="J643" s="58"/>
      <c r="HL643" s="122"/>
      <c r="HM643" s="122"/>
      <c r="HN643" s="122"/>
      <c r="HO643" s="122"/>
      <c r="HP643" s="122"/>
      <c r="HQ643" s="122"/>
      <c r="HR643" s="122"/>
      <c r="HS643" s="122"/>
      <c r="HT643" s="122"/>
      <c r="HU643" s="122"/>
      <c r="HV643" s="122"/>
      <c r="HW643" s="122"/>
      <c r="HX643" s="122"/>
      <c r="HY643" s="122"/>
      <c r="HZ643" s="122"/>
      <c r="IA643" s="122"/>
      <c r="IB643" s="122"/>
    </row>
    <row r="644" spans="1:236" s="124" customFormat="1">
      <c r="A644" s="93" t="s">
        <v>2413</v>
      </c>
      <c r="B644" s="93" t="s">
        <v>2414</v>
      </c>
      <c r="C644" s="94"/>
      <c r="D644" s="58">
        <f t="shared" si="231"/>
        <v>150000</v>
      </c>
      <c r="E644" s="58">
        <f t="shared" si="231"/>
        <v>55000</v>
      </c>
      <c r="F644" s="58">
        <f t="shared" si="231"/>
        <v>0</v>
      </c>
      <c r="G644" s="58"/>
      <c r="H644" s="58"/>
      <c r="I644" s="58"/>
      <c r="J644" s="58"/>
      <c r="HL644" s="122"/>
      <c r="HM644" s="122"/>
      <c r="HN644" s="122"/>
      <c r="HO644" s="122"/>
      <c r="HP644" s="122"/>
      <c r="HQ644" s="122"/>
      <c r="HR644" s="122"/>
      <c r="HS644" s="122"/>
      <c r="HT644" s="122"/>
      <c r="HU644" s="122"/>
      <c r="HV644" s="122"/>
      <c r="HW644" s="122"/>
      <c r="HX644" s="122"/>
      <c r="HY644" s="122"/>
      <c r="HZ644" s="122"/>
      <c r="IA644" s="122"/>
      <c r="IB644" s="122"/>
    </row>
    <row r="645" spans="1:236" s="124" customFormat="1">
      <c r="A645" s="93" t="s">
        <v>2415</v>
      </c>
      <c r="B645" s="93" t="s">
        <v>2416</v>
      </c>
      <c r="C645" s="94"/>
      <c r="D645" s="58">
        <f>D646</f>
        <v>150000</v>
      </c>
      <c r="E645" s="58">
        <f t="shared" ref="E645" si="232">E646+E647</f>
        <v>55000</v>
      </c>
      <c r="F645" s="58">
        <f>F646+F647+F648</f>
        <v>0</v>
      </c>
      <c r="G645" s="58">
        <f t="shared" ref="G645:J645" si="233">G646+G647+G648</f>
        <v>100000</v>
      </c>
      <c r="H645" s="58">
        <f t="shared" si="233"/>
        <v>0</v>
      </c>
      <c r="I645" s="58">
        <f t="shared" si="233"/>
        <v>0</v>
      </c>
      <c r="J645" s="58">
        <f t="shared" si="233"/>
        <v>0</v>
      </c>
      <c r="HL645" s="122"/>
      <c r="HM645" s="122"/>
      <c r="HN645" s="122"/>
      <c r="HO645" s="122"/>
      <c r="HP645" s="122"/>
      <c r="HQ645" s="122"/>
      <c r="HR645" s="122"/>
      <c r="HS645" s="122"/>
      <c r="HT645" s="122"/>
      <c r="HU645" s="122"/>
      <c r="HV645" s="122"/>
      <c r="HW645" s="122"/>
      <c r="HX645" s="122"/>
      <c r="HY645" s="122"/>
      <c r="HZ645" s="122"/>
      <c r="IA645" s="122"/>
      <c r="IB645" s="122"/>
    </row>
    <row r="646" spans="1:236" s="124" customFormat="1">
      <c r="A646" s="93" t="s">
        <v>2920</v>
      </c>
      <c r="B646" s="93" t="s">
        <v>2417</v>
      </c>
      <c r="C646" s="94" t="s">
        <v>2085</v>
      </c>
      <c r="D646" s="58">
        <v>150000</v>
      </c>
      <c r="E646" s="58"/>
      <c r="F646" s="58"/>
      <c r="G646" s="58"/>
      <c r="H646" s="58"/>
      <c r="I646" s="58"/>
      <c r="J646" s="58"/>
      <c r="HL646" s="122"/>
      <c r="HM646" s="122"/>
      <c r="HN646" s="122"/>
      <c r="HO646" s="122"/>
      <c r="HP646" s="122"/>
      <c r="HQ646" s="122"/>
      <c r="HR646" s="122"/>
      <c r="HS646" s="122"/>
      <c r="HT646" s="122"/>
      <c r="HU646" s="122"/>
      <c r="HV646" s="122"/>
      <c r="HW646" s="122"/>
      <c r="HX646" s="122"/>
      <c r="HY646" s="122"/>
      <c r="HZ646" s="122"/>
      <c r="IA646" s="122"/>
      <c r="IB646" s="122"/>
    </row>
    <row r="647" spans="1:236" s="124" customFormat="1">
      <c r="A647" s="93" t="s">
        <v>3200</v>
      </c>
      <c r="B647" s="93" t="s">
        <v>2921</v>
      </c>
      <c r="C647" s="94" t="s">
        <v>2922</v>
      </c>
      <c r="D647" s="58"/>
      <c r="E647" s="58">
        <v>55000</v>
      </c>
      <c r="F647" s="58"/>
      <c r="G647" s="58"/>
      <c r="H647" s="58"/>
      <c r="I647" s="58"/>
      <c r="J647" s="58"/>
      <c r="HL647" s="122"/>
      <c r="HM647" s="122"/>
      <c r="HN647" s="122"/>
      <c r="HO647" s="122"/>
      <c r="HP647" s="122"/>
      <c r="HQ647" s="122"/>
      <c r="HR647" s="122"/>
      <c r="HS647" s="122"/>
      <c r="HT647" s="122"/>
      <c r="HU647" s="122"/>
      <c r="HV647" s="122"/>
      <c r="HW647" s="122"/>
      <c r="HX647" s="122"/>
      <c r="HY647" s="122"/>
      <c r="HZ647" s="122"/>
      <c r="IA647" s="122"/>
      <c r="IB647" s="122"/>
    </row>
    <row r="648" spans="1:236" s="124" customFormat="1">
      <c r="A648" s="93" t="s">
        <v>3437</v>
      </c>
      <c r="B648" s="93" t="s">
        <v>3438</v>
      </c>
      <c r="C648" s="94" t="s">
        <v>3439</v>
      </c>
      <c r="D648" s="58"/>
      <c r="E648" s="58"/>
      <c r="F648" s="58"/>
      <c r="G648" s="58">
        <v>100000</v>
      </c>
      <c r="H648" s="58"/>
      <c r="I648" s="58"/>
      <c r="J648" s="58"/>
      <c r="HL648" s="122"/>
      <c r="HM648" s="122"/>
      <c r="HN648" s="122"/>
      <c r="HO648" s="122"/>
      <c r="HP648" s="122"/>
      <c r="HQ648" s="122"/>
      <c r="HR648" s="122"/>
      <c r="HS648" s="122"/>
      <c r="HT648" s="122"/>
      <c r="HU648" s="122"/>
      <c r="HV648" s="122"/>
      <c r="HW648" s="122"/>
      <c r="HX648" s="122"/>
      <c r="HY648" s="122"/>
      <c r="HZ648" s="122"/>
      <c r="IA648" s="122"/>
      <c r="IB648" s="122"/>
    </row>
    <row r="649" spans="1:236" s="103" customFormat="1" ht="14.25" customHeight="1">
      <c r="A649" s="95" t="s">
        <v>2418</v>
      </c>
      <c r="B649" s="110" t="s">
        <v>2419</v>
      </c>
      <c r="C649" s="123"/>
      <c r="D649" s="56">
        <f t="shared" ref="D649:J650" si="234">D650</f>
        <v>29999.34</v>
      </c>
      <c r="E649" s="56">
        <f t="shared" si="234"/>
        <v>45403.44</v>
      </c>
      <c r="F649" s="56">
        <f t="shared" si="234"/>
        <v>29226.17</v>
      </c>
      <c r="G649" s="56">
        <f t="shared" si="234"/>
        <v>54000</v>
      </c>
      <c r="H649" s="56">
        <f t="shared" si="234"/>
        <v>56000</v>
      </c>
      <c r="I649" s="56">
        <f t="shared" si="234"/>
        <v>57800</v>
      </c>
      <c r="J649" s="56">
        <f t="shared" si="234"/>
        <v>59700</v>
      </c>
      <c r="HL649" s="102"/>
      <c r="HM649" s="102"/>
      <c r="HN649" s="102"/>
      <c r="HO649" s="102"/>
      <c r="HP649" s="102"/>
      <c r="HQ649" s="102"/>
      <c r="HR649" s="102"/>
      <c r="HS649" s="102"/>
      <c r="HT649" s="102"/>
      <c r="HU649" s="102"/>
      <c r="HV649" s="102"/>
      <c r="HW649" s="102"/>
      <c r="HX649" s="102"/>
      <c r="HY649" s="102"/>
      <c r="HZ649" s="102"/>
      <c r="IA649" s="102"/>
      <c r="IB649" s="102"/>
    </row>
    <row r="650" spans="1:236" s="103" customFormat="1" ht="14.25" customHeight="1">
      <c r="A650" s="95" t="s">
        <v>2420</v>
      </c>
      <c r="B650" s="110" t="s">
        <v>2419</v>
      </c>
      <c r="C650" s="123"/>
      <c r="D650" s="56">
        <f t="shared" si="234"/>
        <v>29999.34</v>
      </c>
      <c r="E650" s="56">
        <f t="shared" si="234"/>
        <v>45403.44</v>
      </c>
      <c r="F650" s="56">
        <f t="shared" si="234"/>
        <v>29226.17</v>
      </c>
      <c r="G650" s="56">
        <f t="shared" si="234"/>
        <v>54000</v>
      </c>
      <c r="H650" s="56">
        <f t="shared" si="234"/>
        <v>56000</v>
      </c>
      <c r="I650" s="56">
        <f t="shared" si="234"/>
        <v>57800</v>
      </c>
      <c r="J650" s="56">
        <f t="shared" si="234"/>
        <v>59700</v>
      </c>
      <c r="HL650" s="102"/>
      <c r="HM650" s="102"/>
      <c r="HN650" s="102"/>
      <c r="HO650" s="102"/>
      <c r="HP650" s="102"/>
      <c r="HQ650" s="102"/>
      <c r="HR650" s="102"/>
      <c r="HS650" s="102"/>
      <c r="HT650" s="102"/>
      <c r="HU650" s="102"/>
      <c r="HV650" s="102"/>
      <c r="HW650" s="102"/>
      <c r="HX650" s="102"/>
      <c r="HY650" s="102"/>
      <c r="HZ650" s="102"/>
      <c r="IA650" s="102"/>
      <c r="IB650" s="102"/>
    </row>
    <row r="651" spans="1:236" s="103" customFormat="1" ht="14.25" customHeight="1">
      <c r="A651" s="171" t="s">
        <v>2421</v>
      </c>
      <c r="B651" s="170" t="s">
        <v>2422</v>
      </c>
      <c r="C651" s="123"/>
      <c r="D651" s="56">
        <f t="shared" ref="D651:J651" si="235">SUM(D652:D652)</f>
        <v>29999.34</v>
      </c>
      <c r="E651" s="56">
        <f t="shared" si="235"/>
        <v>45403.44</v>
      </c>
      <c r="F651" s="56">
        <f t="shared" si="235"/>
        <v>29226.17</v>
      </c>
      <c r="G651" s="56">
        <f t="shared" si="235"/>
        <v>54000</v>
      </c>
      <c r="H651" s="56">
        <f t="shared" si="235"/>
        <v>56000</v>
      </c>
      <c r="I651" s="56">
        <f t="shared" si="235"/>
        <v>57800</v>
      </c>
      <c r="J651" s="56">
        <f t="shared" si="235"/>
        <v>59700</v>
      </c>
      <c r="HL651" s="102"/>
      <c r="HM651" s="102"/>
      <c r="HN651" s="102"/>
      <c r="HO651" s="102"/>
      <c r="HP651" s="102"/>
      <c r="HQ651" s="102"/>
      <c r="HR651" s="102"/>
      <c r="HS651" s="102"/>
      <c r="HT651" s="102"/>
      <c r="HU651" s="102"/>
      <c r="HV651" s="102"/>
      <c r="HW651" s="102"/>
      <c r="HX651" s="102"/>
      <c r="HY651" s="102"/>
      <c r="HZ651" s="102"/>
      <c r="IA651" s="102"/>
      <c r="IB651" s="102"/>
    </row>
    <row r="652" spans="1:236" s="124" customFormat="1">
      <c r="A652" s="93" t="s">
        <v>2423</v>
      </c>
      <c r="B652" s="111" t="s">
        <v>2424</v>
      </c>
      <c r="C652" s="123" t="s">
        <v>542</v>
      </c>
      <c r="D652" s="58">
        <v>29999.34</v>
      </c>
      <c r="E652" s="58">
        <v>45403.44</v>
      </c>
      <c r="F652" s="58">
        <v>29226.17</v>
      </c>
      <c r="G652" s="58">
        <v>54000</v>
      </c>
      <c r="H652" s="58">
        <v>56000</v>
      </c>
      <c r="I652" s="58">
        <v>57800</v>
      </c>
      <c r="J652" s="58">
        <v>59700</v>
      </c>
      <c r="HL652" s="122"/>
      <c r="HM652" s="122"/>
      <c r="HN652" s="122"/>
      <c r="HO652" s="122"/>
      <c r="HP652" s="122"/>
      <c r="HQ652" s="122"/>
      <c r="HR652" s="122"/>
      <c r="HS652" s="122"/>
      <c r="HT652" s="122"/>
      <c r="HU652" s="122"/>
      <c r="HV652" s="122"/>
      <c r="HW652" s="122"/>
      <c r="HX652" s="122"/>
      <c r="HY652" s="122"/>
      <c r="HZ652" s="122"/>
      <c r="IA652" s="122"/>
      <c r="IB652" s="122"/>
    </row>
    <row r="653" spans="1:236" s="156" customFormat="1" ht="17.25" customHeight="1">
      <c r="A653" s="95" t="s">
        <v>2425</v>
      </c>
      <c r="B653" s="110" t="s">
        <v>2426</v>
      </c>
      <c r="C653" s="123"/>
      <c r="D653" s="56"/>
      <c r="E653" s="56">
        <f t="shared" ref="E653:J655" si="236">E654</f>
        <v>52980.5</v>
      </c>
      <c r="F653" s="56">
        <f t="shared" si="236"/>
        <v>67348.53</v>
      </c>
      <c r="G653" s="56">
        <f t="shared" si="236"/>
        <v>17700</v>
      </c>
      <c r="H653" s="56">
        <f t="shared" si="236"/>
        <v>36800</v>
      </c>
      <c r="I653" s="56">
        <f t="shared" si="236"/>
        <v>38000</v>
      </c>
      <c r="J653" s="56">
        <f t="shared" si="236"/>
        <v>39200</v>
      </c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55"/>
      <c r="AE653" s="155"/>
      <c r="AF653" s="155"/>
      <c r="AG653" s="155"/>
      <c r="AH653" s="155"/>
      <c r="AI653" s="155"/>
      <c r="AJ653" s="155"/>
      <c r="AK653" s="155"/>
      <c r="AL653" s="155"/>
      <c r="AM653" s="155"/>
      <c r="AN653" s="155"/>
      <c r="AO653" s="155"/>
      <c r="AP653" s="155"/>
      <c r="AQ653" s="155"/>
      <c r="AR653" s="155"/>
      <c r="AS653" s="155"/>
      <c r="AT653" s="155"/>
      <c r="AU653" s="155"/>
      <c r="AV653" s="155"/>
      <c r="AW653" s="155"/>
      <c r="AX653" s="155"/>
      <c r="AY653" s="155"/>
      <c r="AZ653" s="155"/>
      <c r="BA653" s="155"/>
      <c r="BB653" s="155"/>
      <c r="BC653" s="155"/>
      <c r="BD653" s="155"/>
      <c r="BE653" s="155"/>
      <c r="BF653" s="155"/>
      <c r="BG653" s="155"/>
      <c r="BH653" s="155"/>
      <c r="BI653" s="155"/>
      <c r="BJ653" s="155"/>
      <c r="BK653" s="155"/>
      <c r="BL653" s="155"/>
      <c r="BM653" s="155"/>
      <c r="BN653" s="155"/>
      <c r="BO653" s="155"/>
      <c r="BP653" s="155"/>
      <c r="BQ653" s="155"/>
      <c r="BR653" s="155"/>
      <c r="BS653" s="155"/>
      <c r="BT653" s="155"/>
      <c r="BU653" s="155"/>
      <c r="BV653" s="155"/>
      <c r="BW653" s="155"/>
      <c r="BX653" s="155"/>
      <c r="BY653" s="155"/>
      <c r="BZ653" s="155"/>
      <c r="CA653" s="155"/>
      <c r="CB653" s="155"/>
      <c r="CC653" s="155"/>
      <c r="CD653" s="155"/>
      <c r="CE653" s="155"/>
      <c r="CF653" s="155"/>
      <c r="CG653" s="155"/>
      <c r="CH653" s="155"/>
      <c r="CI653" s="155"/>
      <c r="CJ653" s="155"/>
      <c r="CK653" s="155"/>
      <c r="CL653" s="155"/>
      <c r="CM653" s="155"/>
      <c r="CN653" s="155"/>
      <c r="CO653" s="155"/>
      <c r="CP653" s="155"/>
      <c r="CQ653" s="155"/>
      <c r="CR653" s="155"/>
      <c r="CS653" s="155"/>
      <c r="CT653" s="155"/>
      <c r="CU653" s="155"/>
      <c r="CV653" s="155"/>
      <c r="CW653" s="155"/>
      <c r="CX653" s="155"/>
      <c r="CY653" s="155"/>
      <c r="CZ653" s="155"/>
      <c r="DA653" s="155"/>
      <c r="DB653" s="155"/>
      <c r="DC653" s="155"/>
      <c r="DD653" s="155"/>
      <c r="DE653" s="155"/>
      <c r="DF653" s="155"/>
      <c r="DG653" s="155"/>
      <c r="DH653" s="155"/>
      <c r="DI653" s="155"/>
      <c r="DJ653" s="155"/>
      <c r="DK653" s="155"/>
      <c r="DL653" s="155"/>
      <c r="DM653" s="155"/>
      <c r="DN653" s="155"/>
      <c r="DO653" s="155"/>
      <c r="DP653" s="155"/>
      <c r="DQ653" s="155"/>
      <c r="DR653" s="155"/>
      <c r="DS653" s="155"/>
      <c r="DT653" s="155"/>
      <c r="DU653" s="155"/>
      <c r="DV653" s="155"/>
      <c r="DW653" s="155"/>
      <c r="DX653" s="155"/>
      <c r="DY653" s="155"/>
      <c r="DZ653" s="155"/>
      <c r="EA653" s="155"/>
      <c r="EB653" s="155"/>
      <c r="EC653" s="155"/>
      <c r="ED653" s="155"/>
      <c r="EE653" s="155"/>
      <c r="EF653" s="155"/>
      <c r="EG653" s="155"/>
      <c r="EH653" s="155"/>
      <c r="EI653" s="155"/>
      <c r="EJ653" s="155"/>
      <c r="EK653" s="155"/>
      <c r="EL653" s="155"/>
      <c r="EM653" s="155"/>
      <c r="EN653" s="155"/>
      <c r="EO653" s="155"/>
      <c r="EP653" s="155"/>
      <c r="EQ653" s="155"/>
      <c r="ER653" s="155"/>
      <c r="ES653" s="155"/>
      <c r="ET653" s="155"/>
      <c r="EU653" s="155"/>
      <c r="EV653" s="155"/>
      <c r="EW653" s="155"/>
      <c r="EX653" s="155"/>
      <c r="EY653" s="155"/>
      <c r="EZ653" s="155"/>
      <c r="FA653" s="155"/>
      <c r="FB653" s="155"/>
      <c r="FC653" s="155"/>
      <c r="FD653" s="155"/>
      <c r="FE653" s="155"/>
      <c r="FF653" s="155"/>
      <c r="FG653" s="155"/>
      <c r="FH653" s="155"/>
      <c r="FI653" s="155"/>
      <c r="FJ653" s="155"/>
      <c r="FK653" s="155"/>
      <c r="FL653" s="155"/>
      <c r="FM653" s="155"/>
      <c r="FN653" s="155"/>
      <c r="FO653" s="155"/>
      <c r="FP653" s="155"/>
      <c r="FQ653" s="155"/>
      <c r="FR653" s="155"/>
      <c r="FS653" s="155"/>
      <c r="FT653" s="155"/>
      <c r="FU653" s="155"/>
      <c r="FV653" s="155"/>
      <c r="FW653" s="155"/>
      <c r="FX653" s="155"/>
      <c r="FY653" s="155"/>
      <c r="FZ653" s="155"/>
      <c r="GA653" s="155"/>
      <c r="GB653" s="155"/>
      <c r="GC653" s="155"/>
      <c r="GD653" s="155"/>
      <c r="GE653" s="155"/>
      <c r="GF653" s="155"/>
      <c r="GG653" s="155"/>
      <c r="GH653" s="155"/>
      <c r="GI653" s="155"/>
      <c r="GJ653" s="155"/>
      <c r="GK653" s="155"/>
      <c r="GL653" s="155"/>
      <c r="GM653" s="155"/>
      <c r="GN653" s="155"/>
      <c r="GO653" s="155"/>
      <c r="GP653" s="155"/>
      <c r="GQ653" s="155"/>
      <c r="GR653" s="155"/>
      <c r="GS653" s="155"/>
      <c r="GT653" s="155"/>
      <c r="GU653" s="155"/>
      <c r="GV653" s="155"/>
      <c r="GW653" s="155"/>
      <c r="GX653" s="155"/>
      <c r="GY653" s="155"/>
      <c r="GZ653" s="155"/>
      <c r="HA653" s="155"/>
      <c r="HB653" s="155"/>
      <c r="HC653" s="155"/>
      <c r="HD653" s="155"/>
      <c r="HE653" s="155"/>
      <c r="HF653" s="155"/>
      <c r="HG653" s="155"/>
      <c r="HH653" s="155"/>
      <c r="HI653" s="155"/>
      <c r="HJ653" s="155"/>
      <c r="HK653" s="155"/>
    </row>
    <row r="654" spans="1:236" s="156" customFormat="1" ht="17.25" customHeight="1">
      <c r="A654" s="95" t="s">
        <v>2427</v>
      </c>
      <c r="B654" s="110" t="s">
        <v>2426</v>
      </c>
      <c r="C654" s="123"/>
      <c r="D654" s="56"/>
      <c r="E654" s="56">
        <f t="shared" si="236"/>
        <v>52980.5</v>
      </c>
      <c r="F654" s="56">
        <f t="shared" si="236"/>
        <v>67348.53</v>
      </c>
      <c r="G654" s="56">
        <f t="shared" si="236"/>
        <v>17700</v>
      </c>
      <c r="H654" s="56">
        <f t="shared" si="236"/>
        <v>36800</v>
      </c>
      <c r="I654" s="56">
        <f t="shared" si="236"/>
        <v>38000</v>
      </c>
      <c r="J654" s="56">
        <f t="shared" si="236"/>
        <v>39200</v>
      </c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55"/>
      <c r="AE654" s="155"/>
      <c r="AF654" s="155"/>
      <c r="AG654" s="155"/>
      <c r="AH654" s="155"/>
      <c r="AI654" s="155"/>
      <c r="AJ654" s="155"/>
      <c r="AK654" s="155"/>
      <c r="AL654" s="155"/>
      <c r="AM654" s="155"/>
      <c r="AN654" s="155"/>
      <c r="AO654" s="155"/>
      <c r="AP654" s="155"/>
      <c r="AQ654" s="155"/>
      <c r="AR654" s="155"/>
      <c r="AS654" s="155"/>
      <c r="AT654" s="155"/>
      <c r="AU654" s="155"/>
      <c r="AV654" s="155"/>
      <c r="AW654" s="155"/>
      <c r="AX654" s="155"/>
      <c r="AY654" s="155"/>
      <c r="AZ654" s="155"/>
      <c r="BA654" s="155"/>
      <c r="BB654" s="155"/>
      <c r="BC654" s="155"/>
      <c r="BD654" s="155"/>
      <c r="BE654" s="155"/>
      <c r="BF654" s="155"/>
      <c r="BG654" s="155"/>
      <c r="BH654" s="155"/>
      <c r="BI654" s="155"/>
      <c r="BJ654" s="155"/>
      <c r="BK654" s="155"/>
      <c r="BL654" s="155"/>
      <c r="BM654" s="155"/>
      <c r="BN654" s="155"/>
      <c r="BO654" s="155"/>
      <c r="BP654" s="155"/>
      <c r="BQ654" s="155"/>
      <c r="BR654" s="155"/>
      <c r="BS654" s="155"/>
      <c r="BT654" s="155"/>
      <c r="BU654" s="155"/>
      <c r="BV654" s="155"/>
      <c r="BW654" s="155"/>
      <c r="BX654" s="155"/>
      <c r="BY654" s="155"/>
      <c r="BZ654" s="155"/>
      <c r="CA654" s="155"/>
      <c r="CB654" s="155"/>
      <c r="CC654" s="155"/>
      <c r="CD654" s="155"/>
      <c r="CE654" s="155"/>
      <c r="CF654" s="155"/>
      <c r="CG654" s="155"/>
      <c r="CH654" s="155"/>
      <c r="CI654" s="155"/>
      <c r="CJ654" s="155"/>
      <c r="CK654" s="155"/>
      <c r="CL654" s="155"/>
      <c r="CM654" s="155"/>
      <c r="CN654" s="155"/>
      <c r="CO654" s="155"/>
      <c r="CP654" s="155"/>
      <c r="CQ654" s="155"/>
      <c r="CR654" s="155"/>
      <c r="CS654" s="155"/>
      <c r="CT654" s="155"/>
      <c r="CU654" s="155"/>
      <c r="CV654" s="155"/>
      <c r="CW654" s="155"/>
      <c r="CX654" s="155"/>
      <c r="CY654" s="155"/>
      <c r="CZ654" s="155"/>
      <c r="DA654" s="155"/>
      <c r="DB654" s="155"/>
      <c r="DC654" s="155"/>
      <c r="DD654" s="155"/>
      <c r="DE654" s="155"/>
      <c r="DF654" s="155"/>
      <c r="DG654" s="155"/>
      <c r="DH654" s="155"/>
      <c r="DI654" s="155"/>
      <c r="DJ654" s="155"/>
      <c r="DK654" s="155"/>
      <c r="DL654" s="155"/>
      <c r="DM654" s="155"/>
      <c r="DN654" s="155"/>
      <c r="DO654" s="155"/>
      <c r="DP654" s="155"/>
      <c r="DQ654" s="155"/>
      <c r="DR654" s="155"/>
      <c r="DS654" s="155"/>
      <c r="DT654" s="155"/>
      <c r="DU654" s="155"/>
      <c r="DV654" s="155"/>
      <c r="DW654" s="155"/>
      <c r="DX654" s="155"/>
      <c r="DY654" s="155"/>
      <c r="DZ654" s="155"/>
      <c r="EA654" s="155"/>
      <c r="EB654" s="155"/>
      <c r="EC654" s="155"/>
      <c r="ED654" s="155"/>
      <c r="EE654" s="155"/>
      <c r="EF654" s="155"/>
      <c r="EG654" s="155"/>
      <c r="EH654" s="155"/>
      <c r="EI654" s="155"/>
      <c r="EJ654" s="155"/>
      <c r="EK654" s="155"/>
      <c r="EL654" s="155"/>
      <c r="EM654" s="155"/>
      <c r="EN654" s="155"/>
      <c r="EO654" s="155"/>
      <c r="EP654" s="155"/>
      <c r="EQ654" s="155"/>
      <c r="ER654" s="155"/>
      <c r="ES654" s="155"/>
      <c r="ET654" s="155"/>
      <c r="EU654" s="155"/>
      <c r="EV654" s="155"/>
      <c r="EW654" s="155"/>
      <c r="EX654" s="155"/>
      <c r="EY654" s="155"/>
      <c r="EZ654" s="155"/>
      <c r="FA654" s="155"/>
      <c r="FB654" s="155"/>
      <c r="FC654" s="155"/>
      <c r="FD654" s="155"/>
      <c r="FE654" s="155"/>
      <c r="FF654" s="155"/>
      <c r="FG654" s="155"/>
      <c r="FH654" s="155"/>
      <c r="FI654" s="155"/>
      <c r="FJ654" s="155"/>
      <c r="FK654" s="155"/>
      <c r="FL654" s="155"/>
      <c r="FM654" s="155"/>
      <c r="FN654" s="155"/>
      <c r="FO654" s="155"/>
      <c r="FP654" s="155"/>
      <c r="FQ654" s="155"/>
      <c r="FR654" s="155"/>
      <c r="FS654" s="155"/>
      <c r="FT654" s="155"/>
      <c r="FU654" s="155"/>
      <c r="FV654" s="155"/>
      <c r="FW654" s="155"/>
      <c r="FX654" s="155"/>
      <c r="FY654" s="155"/>
      <c r="FZ654" s="155"/>
      <c r="GA654" s="155"/>
      <c r="GB654" s="155"/>
      <c r="GC654" s="155"/>
      <c r="GD654" s="155"/>
      <c r="GE654" s="155"/>
      <c r="GF654" s="155"/>
      <c r="GG654" s="155"/>
      <c r="GH654" s="155"/>
      <c r="GI654" s="155"/>
      <c r="GJ654" s="155"/>
      <c r="GK654" s="155"/>
      <c r="GL654" s="155"/>
      <c r="GM654" s="155"/>
      <c r="GN654" s="155"/>
      <c r="GO654" s="155"/>
      <c r="GP654" s="155"/>
      <c r="GQ654" s="155"/>
      <c r="GR654" s="155"/>
      <c r="GS654" s="155"/>
      <c r="GT654" s="155"/>
      <c r="GU654" s="155"/>
      <c r="GV654" s="155"/>
      <c r="GW654" s="155"/>
      <c r="GX654" s="155"/>
      <c r="GY654" s="155"/>
      <c r="GZ654" s="155"/>
      <c r="HA654" s="155"/>
      <c r="HB654" s="155"/>
      <c r="HC654" s="155"/>
      <c r="HD654" s="155"/>
      <c r="HE654" s="155"/>
      <c r="HF654" s="155"/>
      <c r="HG654" s="155"/>
      <c r="HH654" s="155"/>
      <c r="HI654" s="155"/>
      <c r="HJ654" s="155"/>
      <c r="HK654" s="155"/>
    </row>
    <row r="655" spans="1:236" s="156" customFormat="1" ht="17.25" customHeight="1">
      <c r="A655" s="95" t="s">
        <v>2428</v>
      </c>
      <c r="B655" s="110" t="s">
        <v>2429</v>
      </c>
      <c r="C655" s="123"/>
      <c r="D655" s="56"/>
      <c r="E655" s="56">
        <f t="shared" si="236"/>
        <v>52980.5</v>
      </c>
      <c r="F655" s="56">
        <f t="shared" si="236"/>
        <v>67348.53</v>
      </c>
      <c r="G655" s="56">
        <f t="shared" si="236"/>
        <v>17700</v>
      </c>
      <c r="H655" s="56">
        <f t="shared" si="236"/>
        <v>36800</v>
      </c>
      <c r="I655" s="56">
        <f t="shared" si="236"/>
        <v>38000</v>
      </c>
      <c r="J655" s="56">
        <f t="shared" si="236"/>
        <v>39200</v>
      </c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  <c r="AA655" s="155"/>
      <c r="AB655" s="155"/>
      <c r="AC655" s="155"/>
      <c r="AD655" s="155"/>
      <c r="AE655" s="155"/>
      <c r="AF655" s="155"/>
      <c r="AG655" s="155"/>
      <c r="AH655" s="155"/>
      <c r="AI655" s="155"/>
      <c r="AJ655" s="155"/>
      <c r="AK655" s="155"/>
      <c r="AL655" s="155"/>
      <c r="AM655" s="155"/>
      <c r="AN655" s="155"/>
      <c r="AO655" s="155"/>
      <c r="AP655" s="155"/>
      <c r="AQ655" s="155"/>
      <c r="AR655" s="155"/>
      <c r="AS655" s="155"/>
      <c r="AT655" s="155"/>
      <c r="AU655" s="155"/>
      <c r="AV655" s="155"/>
      <c r="AW655" s="155"/>
      <c r="AX655" s="155"/>
      <c r="AY655" s="155"/>
      <c r="AZ655" s="155"/>
      <c r="BA655" s="155"/>
      <c r="BB655" s="155"/>
      <c r="BC655" s="155"/>
      <c r="BD655" s="155"/>
      <c r="BE655" s="155"/>
      <c r="BF655" s="155"/>
      <c r="BG655" s="155"/>
      <c r="BH655" s="155"/>
      <c r="BI655" s="155"/>
      <c r="BJ655" s="155"/>
      <c r="BK655" s="155"/>
      <c r="BL655" s="155"/>
      <c r="BM655" s="155"/>
      <c r="BN655" s="155"/>
      <c r="BO655" s="155"/>
      <c r="BP655" s="155"/>
      <c r="BQ655" s="155"/>
      <c r="BR655" s="155"/>
      <c r="BS655" s="155"/>
      <c r="BT655" s="155"/>
      <c r="BU655" s="155"/>
      <c r="BV655" s="155"/>
      <c r="BW655" s="155"/>
      <c r="BX655" s="155"/>
      <c r="BY655" s="155"/>
      <c r="BZ655" s="155"/>
      <c r="CA655" s="155"/>
      <c r="CB655" s="155"/>
      <c r="CC655" s="155"/>
      <c r="CD655" s="155"/>
      <c r="CE655" s="155"/>
      <c r="CF655" s="155"/>
      <c r="CG655" s="155"/>
      <c r="CH655" s="155"/>
      <c r="CI655" s="155"/>
      <c r="CJ655" s="155"/>
      <c r="CK655" s="155"/>
      <c r="CL655" s="155"/>
      <c r="CM655" s="155"/>
      <c r="CN655" s="155"/>
      <c r="CO655" s="155"/>
      <c r="CP655" s="155"/>
      <c r="CQ655" s="155"/>
      <c r="CR655" s="155"/>
      <c r="CS655" s="155"/>
      <c r="CT655" s="155"/>
      <c r="CU655" s="155"/>
      <c r="CV655" s="155"/>
      <c r="CW655" s="155"/>
      <c r="CX655" s="155"/>
      <c r="CY655" s="155"/>
      <c r="CZ655" s="155"/>
      <c r="DA655" s="155"/>
      <c r="DB655" s="155"/>
      <c r="DC655" s="155"/>
      <c r="DD655" s="155"/>
      <c r="DE655" s="155"/>
      <c r="DF655" s="155"/>
      <c r="DG655" s="155"/>
      <c r="DH655" s="155"/>
      <c r="DI655" s="155"/>
      <c r="DJ655" s="155"/>
      <c r="DK655" s="155"/>
      <c r="DL655" s="155"/>
      <c r="DM655" s="155"/>
      <c r="DN655" s="155"/>
      <c r="DO655" s="155"/>
      <c r="DP655" s="155"/>
      <c r="DQ655" s="155"/>
      <c r="DR655" s="155"/>
      <c r="DS655" s="155"/>
      <c r="DT655" s="155"/>
      <c r="DU655" s="155"/>
      <c r="DV655" s="155"/>
      <c r="DW655" s="155"/>
      <c r="DX655" s="155"/>
      <c r="DY655" s="155"/>
      <c r="DZ655" s="155"/>
      <c r="EA655" s="155"/>
      <c r="EB655" s="155"/>
      <c r="EC655" s="155"/>
      <c r="ED655" s="155"/>
      <c r="EE655" s="155"/>
      <c r="EF655" s="155"/>
      <c r="EG655" s="155"/>
      <c r="EH655" s="155"/>
      <c r="EI655" s="155"/>
      <c r="EJ655" s="155"/>
      <c r="EK655" s="155"/>
      <c r="EL655" s="155"/>
      <c r="EM655" s="155"/>
      <c r="EN655" s="155"/>
      <c r="EO655" s="155"/>
      <c r="EP655" s="155"/>
      <c r="EQ655" s="155"/>
      <c r="ER655" s="155"/>
      <c r="ES655" s="155"/>
      <c r="ET655" s="155"/>
      <c r="EU655" s="155"/>
      <c r="EV655" s="155"/>
      <c r="EW655" s="155"/>
      <c r="EX655" s="155"/>
      <c r="EY655" s="155"/>
      <c r="EZ655" s="155"/>
      <c r="FA655" s="155"/>
      <c r="FB655" s="155"/>
      <c r="FC655" s="155"/>
      <c r="FD655" s="155"/>
      <c r="FE655" s="155"/>
      <c r="FF655" s="155"/>
      <c r="FG655" s="155"/>
      <c r="FH655" s="155"/>
      <c r="FI655" s="155"/>
      <c r="FJ655" s="155"/>
      <c r="FK655" s="155"/>
      <c r="FL655" s="155"/>
      <c r="FM655" s="155"/>
      <c r="FN655" s="155"/>
      <c r="FO655" s="155"/>
      <c r="FP655" s="155"/>
      <c r="FQ655" s="155"/>
      <c r="FR655" s="155"/>
      <c r="FS655" s="155"/>
      <c r="FT655" s="155"/>
      <c r="FU655" s="155"/>
      <c r="FV655" s="155"/>
      <c r="FW655" s="155"/>
      <c r="FX655" s="155"/>
      <c r="FY655" s="155"/>
      <c r="FZ655" s="155"/>
      <c r="GA655" s="155"/>
      <c r="GB655" s="155"/>
      <c r="GC655" s="155"/>
      <c r="GD655" s="155"/>
      <c r="GE655" s="155"/>
      <c r="GF655" s="155"/>
      <c r="GG655" s="155"/>
      <c r="GH655" s="155"/>
      <c r="GI655" s="155"/>
      <c r="GJ655" s="155"/>
      <c r="GK655" s="155"/>
      <c r="GL655" s="155"/>
      <c r="GM655" s="155"/>
      <c r="GN655" s="155"/>
      <c r="GO655" s="155"/>
      <c r="GP655" s="155"/>
      <c r="GQ655" s="155"/>
      <c r="GR655" s="155"/>
      <c r="GS655" s="155"/>
      <c r="GT655" s="155"/>
      <c r="GU655" s="155"/>
      <c r="GV655" s="155"/>
      <c r="GW655" s="155"/>
      <c r="GX655" s="155"/>
      <c r="GY655" s="155"/>
      <c r="GZ655" s="155"/>
      <c r="HA655" s="155"/>
      <c r="HB655" s="155"/>
      <c r="HC655" s="155"/>
      <c r="HD655" s="155"/>
      <c r="HE655" s="155"/>
      <c r="HF655" s="155"/>
      <c r="HG655" s="155"/>
      <c r="HH655" s="155"/>
      <c r="HI655" s="155"/>
      <c r="HJ655" s="155"/>
      <c r="HK655" s="155"/>
    </row>
    <row r="656" spans="1:236" s="156" customFormat="1" ht="17.25" customHeight="1">
      <c r="A656" s="93" t="s">
        <v>2430</v>
      </c>
      <c r="B656" s="111" t="s">
        <v>2431</v>
      </c>
      <c r="C656" s="123" t="s">
        <v>2432</v>
      </c>
      <c r="D656" s="58"/>
      <c r="E656" s="58">
        <v>52980.5</v>
      </c>
      <c r="F656" s="58">
        <v>67348.53</v>
      </c>
      <c r="G656" s="58">
        <v>17700</v>
      </c>
      <c r="H656" s="58">
        <v>36800</v>
      </c>
      <c r="I656" s="58">
        <v>38000</v>
      </c>
      <c r="J656" s="58">
        <v>39200</v>
      </c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  <c r="AA656" s="155"/>
      <c r="AB656" s="155"/>
      <c r="AC656" s="155"/>
      <c r="AD656" s="155"/>
      <c r="AE656" s="155"/>
      <c r="AF656" s="155"/>
      <c r="AG656" s="155"/>
      <c r="AH656" s="155"/>
      <c r="AI656" s="155"/>
      <c r="AJ656" s="155"/>
      <c r="AK656" s="155"/>
      <c r="AL656" s="155"/>
      <c r="AM656" s="155"/>
      <c r="AN656" s="155"/>
      <c r="AO656" s="155"/>
      <c r="AP656" s="155"/>
      <c r="AQ656" s="155"/>
      <c r="AR656" s="155"/>
      <c r="AS656" s="155"/>
      <c r="AT656" s="155"/>
      <c r="AU656" s="155"/>
      <c r="AV656" s="155"/>
      <c r="AW656" s="155"/>
      <c r="AX656" s="155"/>
      <c r="AY656" s="155"/>
      <c r="AZ656" s="155"/>
      <c r="BA656" s="155"/>
      <c r="BB656" s="155"/>
      <c r="BC656" s="155"/>
      <c r="BD656" s="155"/>
      <c r="BE656" s="155"/>
      <c r="BF656" s="155"/>
      <c r="BG656" s="155"/>
      <c r="BH656" s="155"/>
      <c r="BI656" s="155"/>
      <c r="BJ656" s="155"/>
      <c r="BK656" s="155"/>
      <c r="BL656" s="155"/>
      <c r="BM656" s="155"/>
      <c r="BN656" s="155"/>
      <c r="BO656" s="155"/>
      <c r="BP656" s="155"/>
      <c r="BQ656" s="155"/>
      <c r="BR656" s="155"/>
      <c r="BS656" s="155"/>
      <c r="BT656" s="155"/>
      <c r="BU656" s="155"/>
      <c r="BV656" s="155"/>
      <c r="BW656" s="155"/>
      <c r="BX656" s="155"/>
      <c r="BY656" s="155"/>
      <c r="BZ656" s="155"/>
      <c r="CA656" s="155"/>
      <c r="CB656" s="155"/>
      <c r="CC656" s="155"/>
      <c r="CD656" s="155"/>
      <c r="CE656" s="155"/>
      <c r="CF656" s="155"/>
      <c r="CG656" s="155"/>
      <c r="CH656" s="155"/>
      <c r="CI656" s="155"/>
      <c r="CJ656" s="155"/>
      <c r="CK656" s="155"/>
      <c r="CL656" s="155"/>
      <c r="CM656" s="155"/>
      <c r="CN656" s="155"/>
      <c r="CO656" s="155"/>
      <c r="CP656" s="155"/>
      <c r="CQ656" s="155"/>
      <c r="CR656" s="155"/>
      <c r="CS656" s="155"/>
      <c r="CT656" s="155"/>
      <c r="CU656" s="155"/>
      <c r="CV656" s="155"/>
      <c r="CW656" s="155"/>
      <c r="CX656" s="155"/>
      <c r="CY656" s="155"/>
      <c r="CZ656" s="155"/>
      <c r="DA656" s="155"/>
      <c r="DB656" s="155"/>
      <c r="DC656" s="155"/>
      <c r="DD656" s="155"/>
      <c r="DE656" s="155"/>
      <c r="DF656" s="155"/>
      <c r="DG656" s="155"/>
      <c r="DH656" s="155"/>
      <c r="DI656" s="155"/>
      <c r="DJ656" s="155"/>
      <c r="DK656" s="155"/>
      <c r="DL656" s="155"/>
      <c r="DM656" s="155"/>
      <c r="DN656" s="155"/>
      <c r="DO656" s="155"/>
      <c r="DP656" s="155"/>
      <c r="DQ656" s="155"/>
      <c r="DR656" s="155"/>
      <c r="DS656" s="155"/>
      <c r="DT656" s="155"/>
      <c r="DU656" s="155"/>
      <c r="DV656" s="155"/>
      <c r="DW656" s="155"/>
      <c r="DX656" s="155"/>
      <c r="DY656" s="155"/>
      <c r="DZ656" s="155"/>
      <c r="EA656" s="155"/>
      <c r="EB656" s="155"/>
      <c r="EC656" s="155"/>
      <c r="ED656" s="155"/>
      <c r="EE656" s="155"/>
      <c r="EF656" s="155"/>
      <c r="EG656" s="155"/>
      <c r="EH656" s="155"/>
      <c r="EI656" s="155"/>
      <c r="EJ656" s="155"/>
      <c r="EK656" s="155"/>
      <c r="EL656" s="155"/>
      <c r="EM656" s="155"/>
      <c r="EN656" s="155"/>
      <c r="EO656" s="155"/>
      <c r="EP656" s="155"/>
      <c r="EQ656" s="155"/>
      <c r="ER656" s="155"/>
      <c r="ES656" s="155"/>
      <c r="ET656" s="155"/>
      <c r="EU656" s="155"/>
      <c r="EV656" s="155"/>
      <c r="EW656" s="155"/>
      <c r="EX656" s="155"/>
      <c r="EY656" s="155"/>
      <c r="EZ656" s="155"/>
      <c r="FA656" s="155"/>
      <c r="FB656" s="155"/>
      <c r="FC656" s="155"/>
      <c r="FD656" s="155"/>
      <c r="FE656" s="155"/>
      <c r="FF656" s="155"/>
      <c r="FG656" s="155"/>
      <c r="FH656" s="155"/>
      <c r="FI656" s="155"/>
      <c r="FJ656" s="155"/>
      <c r="FK656" s="155"/>
      <c r="FL656" s="155"/>
      <c r="FM656" s="155"/>
      <c r="FN656" s="155"/>
      <c r="FO656" s="155"/>
      <c r="FP656" s="155"/>
      <c r="FQ656" s="155"/>
      <c r="FR656" s="155"/>
      <c r="FS656" s="155"/>
      <c r="FT656" s="155"/>
      <c r="FU656" s="155"/>
      <c r="FV656" s="155"/>
      <c r="FW656" s="155"/>
      <c r="FX656" s="155"/>
      <c r="FY656" s="155"/>
      <c r="FZ656" s="155"/>
      <c r="GA656" s="155"/>
      <c r="GB656" s="155"/>
      <c r="GC656" s="155"/>
      <c r="GD656" s="155"/>
      <c r="GE656" s="155"/>
      <c r="GF656" s="155"/>
      <c r="GG656" s="155"/>
      <c r="GH656" s="155"/>
      <c r="GI656" s="155"/>
      <c r="GJ656" s="155"/>
      <c r="GK656" s="155"/>
      <c r="GL656" s="155"/>
      <c r="GM656" s="155"/>
      <c r="GN656" s="155"/>
      <c r="GO656" s="155"/>
      <c r="GP656" s="155"/>
      <c r="GQ656" s="155"/>
      <c r="GR656" s="155"/>
      <c r="GS656" s="155"/>
      <c r="GT656" s="155"/>
      <c r="GU656" s="155"/>
      <c r="GV656" s="155"/>
      <c r="GW656" s="155"/>
      <c r="GX656" s="155"/>
      <c r="GY656" s="155"/>
      <c r="GZ656" s="155"/>
      <c r="HA656" s="155"/>
      <c r="HB656" s="155"/>
      <c r="HC656" s="155"/>
      <c r="HD656" s="155"/>
      <c r="HE656" s="155"/>
      <c r="HF656" s="155"/>
      <c r="HG656" s="155"/>
      <c r="HH656" s="155"/>
      <c r="HI656" s="155"/>
      <c r="HJ656" s="155"/>
      <c r="HK656" s="155"/>
    </row>
    <row r="657" spans="1:236" s="20" customFormat="1" ht="15.75" customHeight="1">
      <c r="A657" s="95" t="s">
        <v>2433</v>
      </c>
      <c r="B657" s="110" t="s">
        <v>2434</v>
      </c>
      <c r="C657" s="123"/>
      <c r="D657" s="56">
        <f t="shared" ref="D657:J657" si="237">D658</f>
        <v>430031.11</v>
      </c>
      <c r="E657" s="56">
        <f t="shared" si="237"/>
        <v>259918.61</v>
      </c>
      <c r="F657" s="56">
        <f t="shared" si="237"/>
        <v>2242900.11</v>
      </c>
      <c r="G657" s="56">
        <f t="shared" si="237"/>
        <v>112500</v>
      </c>
      <c r="H657" s="56">
        <f t="shared" si="237"/>
        <v>116300</v>
      </c>
      <c r="I657" s="56">
        <f t="shared" si="237"/>
        <v>120000</v>
      </c>
      <c r="J657" s="56">
        <f t="shared" si="237"/>
        <v>124000</v>
      </c>
      <c r="HL657" s="102"/>
      <c r="HM657" s="102"/>
      <c r="HN657" s="102"/>
      <c r="HO657" s="102"/>
      <c r="HP657" s="102"/>
      <c r="HQ657" s="102"/>
      <c r="HR657" s="102"/>
      <c r="HS657" s="102"/>
      <c r="HT657" s="102"/>
      <c r="HU657" s="102"/>
      <c r="HV657" s="102"/>
      <c r="HW657" s="102"/>
      <c r="HX657" s="102"/>
      <c r="HY657" s="102"/>
      <c r="HZ657" s="102"/>
      <c r="IA657" s="102"/>
      <c r="IB657" s="102"/>
    </row>
    <row r="658" spans="1:236" ht="21.75" customHeight="1">
      <c r="A658" s="95" t="s">
        <v>3285</v>
      </c>
      <c r="B658" s="110" t="s">
        <v>3355</v>
      </c>
      <c r="C658" s="123"/>
      <c r="D658" s="56">
        <f t="shared" ref="D658:I658" si="238">D661</f>
        <v>430031.11</v>
      </c>
      <c r="E658" s="56">
        <f t="shared" si="238"/>
        <v>259918.61</v>
      </c>
      <c r="F658" s="56">
        <f t="shared" si="238"/>
        <v>2242900.11</v>
      </c>
      <c r="G658" s="56">
        <f t="shared" si="238"/>
        <v>112500</v>
      </c>
      <c r="H658" s="56">
        <f t="shared" si="238"/>
        <v>116300</v>
      </c>
      <c r="I658" s="56">
        <f t="shared" si="238"/>
        <v>120000</v>
      </c>
      <c r="J658" s="56">
        <f t="shared" ref="J658" si="239">J661</f>
        <v>124000</v>
      </c>
    </row>
    <row r="659" spans="1:236" ht="21.75" customHeight="1">
      <c r="A659" s="95" t="s">
        <v>3286</v>
      </c>
      <c r="B659" s="110" t="s">
        <v>3356</v>
      </c>
      <c r="C659" s="123"/>
      <c r="D659" s="56">
        <f>D660</f>
        <v>430031.11</v>
      </c>
      <c r="E659" s="56">
        <f t="shared" ref="E659:J660" si="240">E660</f>
        <v>259918.61</v>
      </c>
      <c r="F659" s="56">
        <f t="shared" si="240"/>
        <v>2242900.11</v>
      </c>
      <c r="G659" s="56">
        <f t="shared" si="240"/>
        <v>112500</v>
      </c>
      <c r="H659" s="56">
        <f t="shared" si="240"/>
        <v>116300</v>
      </c>
      <c r="I659" s="56">
        <f t="shared" si="240"/>
        <v>120000</v>
      </c>
      <c r="J659" s="56">
        <f t="shared" si="240"/>
        <v>124000</v>
      </c>
    </row>
    <row r="660" spans="1:236" ht="21.75" customHeight="1">
      <c r="A660" s="95" t="s">
        <v>3287</v>
      </c>
      <c r="B660" s="110" t="s">
        <v>3356</v>
      </c>
      <c r="C660" s="123"/>
      <c r="D660" s="56">
        <f>D661</f>
        <v>430031.11</v>
      </c>
      <c r="E660" s="56">
        <f t="shared" si="240"/>
        <v>259918.61</v>
      </c>
      <c r="F660" s="56">
        <f t="shared" si="240"/>
        <v>2242900.11</v>
      </c>
      <c r="G660" s="56">
        <f t="shared" si="240"/>
        <v>112500</v>
      </c>
      <c r="H660" s="56">
        <f t="shared" si="240"/>
        <v>116300</v>
      </c>
      <c r="I660" s="56">
        <f t="shared" si="240"/>
        <v>120000</v>
      </c>
      <c r="J660" s="56">
        <f t="shared" si="240"/>
        <v>124000</v>
      </c>
    </row>
    <row r="661" spans="1:236" s="103" customFormat="1" ht="24" customHeight="1">
      <c r="A661" s="95" t="s">
        <v>3288</v>
      </c>
      <c r="B661" s="110" t="s">
        <v>3357</v>
      </c>
      <c r="C661" s="123"/>
      <c r="D661" s="56">
        <f t="shared" ref="D661:I661" si="241">SUM(D662:D663)</f>
        <v>430031.11</v>
      </c>
      <c r="E661" s="56">
        <f t="shared" si="241"/>
        <v>259918.61</v>
      </c>
      <c r="F661" s="56">
        <f>SUM(F662:F664)</f>
        <v>2242900.11</v>
      </c>
      <c r="G661" s="56">
        <f t="shared" si="241"/>
        <v>112500</v>
      </c>
      <c r="H661" s="56">
        <f t="shared" si="241"/>
        <v>116300</v>
      </c>
      <c r="I661" s="56">
        <f t="shared" si="241"/>
        <v>120000</v>
      </c>
      <c r="J661" s="56">
        <f t="shared" ref="J661" si="242">SUM(J662:J663)</f>
        <v>124000</v>
      </c>
      <c r="HL661" s="102"/>
      <c r="HM661" s="102"/>
      <c r="HN661" s="102"/>
      <c r="HO661" s="102"/>
      <c r="HP661" s="102"/>
      <c r="HQ661" s="102"/>
      <c r="HR661" s="102"/>
      <c r="HS661" s="102"/>
      <c r="HT661" s="102"/>
      <c r="HU661" s="102"/>
      <c r="HV661" s="102"/>
      <c r="HW661" s="102"/>
      <c r="HX661" s="102"/>
      <c r="HY661" s="102"/>
      <c r="HZ661" s="102"/>
      <c r="IA661" s="102"/>
      <c r="IB661" s="102"/>
    </row>
    <row r="662" spans="1:236" s="124" customFormat="1" ht="21.75" customHeight="1">
      <c r="A662" s="95" t="s">
        <v>3284</v>
      </c>
      <c r="B662" s="110" t="s">
        <v>2435</v>
      </c>
      <c r="C662" s="123" t="s">
        <v>218</v>
      </c>
      <c r="D662" s="56">
        <v>170031.11</v>
      </c>
      <c r="E662" s="56">
        <v>162467.21</v>
      </c>
      <c r="F662" s="56">
        <v>883757.1</v>
      </c>
      <c r="G662" s="58">
        <v>104000</v>
      </c>
      <c r="H662" s="58">
        <v>107600</v>
      </c>
      <c r="I662" s="58">
        <v>111000</v>
      </c>
      <c r="J662" s="58">
        <v>114700</v>
      </c>
      <c r="HL662" s="122"/>
      <c r="HM662" s="122"/>
      <c r="HN662" s="122"/>
      <c r="HO662" s="122"/>
      <c r="HP662" s="122"/>
      <c r="HQ662" s="122"/>
      <c r="HR662" s="122"/>
      <c r="HS662" s="122"/>
      <c r="HT662" s="122"/>
      <c r="HU662" s="122"/>
      <c r="HV662" s="122"/>
      <c r="HW662" s="122"/>
      <c r="HX662" s="122"/>
      <c r="HY662" s="122"/>
      <c r="HZ662" s="122"/>
      <c r="IA662" s="122"/>
      <c r="IB662" s="122"/>
    </row>
    <row r="663" spans="1:236" s="124" customFormat="1" ht="18.75" customHeight="1">
      <c r="A663" s="95" t="s">
        <v>3283</v>
      </c>
      <c r="B663" s="110" t="s">
        <v>2436</v>
      </c>
      <c r="C663" s="123" t="s">
        <v>221</v>
      </c>
      <c r="D663" s="56">
        <v>260000</v>
      </c>
      <c r="E663" s="56">
        <v>97451.4</v>
      </c>
      <c r="F663" s="56">
        <v>855694.4</v>
      </c>
      <c r="G663" s="56">
        <v>8500</v>
      </c>
      <c r="H663" s="56">
        <v>8700</v>
      </c>
      <c r="I663" s="56">
        <v>9000</v>
      </c>
      <c r="J663" s="58">
        <v>9300</v>
      </c>
      <c r="HL663" s="122"/>
      <c r="HM663" s="122"/>
      <c r="HN663" s="122"/>
      <c r="HO663" s="122"/>
      <c r="HP663" s="122"/>
      <c r="HQ663" s="122"/>
      <c r="HR663" s="122"/>
      <c r="HS663" s="122"/>
      <c r="HT663" s="122"/>
      <c r="HU663" s="122"/>
      <c r="HV663" s="122"/>
      <c r="HW663" s="122"/>
      <c r="HX663" s="122"/>
      <c r="HY663" s="122"/>
      <c r="HZ663" s="122"/>
      <c r="IA663" s="122"/>
      <c r="IB663" s="122"/>
    </row>
    <row r="664" spans="1:236" s="124" customFormat="1" ht="17.25" customHeight="1">
      <c r="A664" s="95" t="s">
        <v>3281</v>
      </c>
      <c r="B664" s="110" t="s">
        <v>3282</v>
      </c>
      <c r="C664" s="123" t="s">
        <v>3277</v>
      </c>
      <c r="D664" s="56"/>
      <c r="E664" s="56"/>
      <c r="F664" s="56">
        <v>503448.61</v>
      </c>
      <c r="G664" s="56"/>
      <c r="H664" s="56"/>
      <c r="I664" s="56"/>
      <c r="J664" s="56"/>
      <c r="HL664" s="122"/>
      <c r="HM664" s="122"/>
      <c r="HN664" s="122"/>
      <c r="HO664" s="122"/>
      <c r="HP664" s="122"/>
      <c r="HQ664" s="122"/>
      <c r="HR664" s="122"/>
      <c r="HS664" s="122"/>
      <c r="HT664" s="122"/>
      <c r="HU664" s="122"/>
      <c r="HV664" s="122"/>
      <c r="HW664" s="122"/>
      <c r="HX664" s="122"/>
      <c r="HY664" s="122"/>
      <c r="HZ664" s="122"/>
      <c r="IA664" s="122"/>
      <c r="IB664" s="122"/>
    </row>
    <row r="665" spans="1:236" s="20" customFormat="1" ht="21.75" customHeight="1">
      <c r="A665" s="95" t="s">
        <v>2437</v>
      </c>
      <c r="B665" s="110" t="s">
        <v>2438</v>
      </c>
      <c r="C665" s="123"/>
      <c r="D665" s="56">
        <f t="shared" ref="D665:J668" si="243">D666</f>
        <v>96271012.620000005</v>
      </c>
      <c r="E665" s="56">
        <f t="shared" si="243"/>
        <v>101441535.06999999</v>
      </c>
      <c r="F665" s="56">
        <f t="shared" si="243"/>
        <v>104811887.86</v>
      </c>
      <c r="G665" s="56">
        <f t="shared" si="243"/>
        <v>122950000</v>
      </c>
      <c r="H665" s="56">
        <f t="shared" si="243"/>
        <v>127597500</v>
      </c>
      <c r="I665" s="56">
        <f t="shared" si="243"/>
        <v>131744500</v>
      </c>
      <c r="J665" s="56">
        <f t="shared" si="243"/>
        <v>136026000</v>
      </c>
      <c r="HL665" s="102"/>
      <c r="HM665" s="102"/>
      <c r="HN665" s="102"/>
      <c r="HO665" s="102"/>
      <c r="HP665" s="102"/>
      <c r="HQ665" s="102"/>
      <c r="HR665" s="102"/>
      <c r="HS665" s="102"/>
      <c r="HT665" s="102"/>
      <c r="HU665" s="102"/>
      <c r="HV665" s="102"/>
      <c r="HW665" s="102"/>
      <c r="HX665" s="102"/>
      <c r="HY665" s="102"/>
      <c r="HZ665" s="102"/>
      <c r="IA665" s="102"/>
      <c r="IB665" s="102"/>
    </row>
    <row r="666" spans="1:236" ht="18.75" customHeight="1">
      <c r="A666" s="95" t="s">
        <v>2439</v>
      </c>
      <c r="B666" s="110" t="s">
        <v>2440</v>
      </c>
      <c r="C666" s="123"/>
      <c r="D666" s="56">
        <f t="shared" si="243"/>
        <v>96271012.620000005</v>
      </c>
      <c r="E666" s="56">
        <f t="shared" si="243"/>
        <v>101441535.06999999</v>
      </c>
      <c r="F666" s="56">
        <f t="shared" si="243"/>
        <v>104811887.86</v>
      </c>
      <c r="G666" s="56">
        <f t="shared" si="243"/>
        <v>122950000</v>
      </c>
      <c r="H666" s="56">
        <f t="shared" si="243"/>
        <v>127597500</v>
      </c>
      <c r="I666" s="56">
        <f t="shared" si="243"/>
        <v>131744500</v>
      </c>
      <c r="J666" s="56">
        <f t="shared" si="243"/>
        <v>136026000</v>
      </c>
    </row>
    <row r="667" spans="1:236" s="103" customFormat="1" ht="22.5" customHeight="1">
      <c r="A667" s="95" t="s">
        <v>2441</v>
      </c>
      <c r="B667" s="110" t="s">
        <v>2442</v>
      </c>
      <c r="C667" s="123"/>
      <c r="D667" s="56">
        <f t="shared" si="243"/>
        <v>96271012.620000005</v>
      </c>
      <c r="E667" s="56">
        <f t="shared" si="243"/>
        <v>101441535.06999999</v>
      </c>
      <c r="F667" s="56">
        <f t="shared" si="243"/>
        <v>104811887.86</v>
      </c>
      <c r="G667" s="56">
        <f t="shared" si="243"/>
        <v>122950000</v>
      </c>
      <c r="H667" s="56">
        <f t="shared" si="243"/>
        <v>127597500</v>
      </c>
      <c r="I667" s="56">
        <f t="shared" si="243"/>
        <v>131744500</v>
      </c>
      <c r="J667" s="56">
        <f t="shared" si="243"/>
        <v>136026000</v>
      </c>
      <c r="HL667" s="102"/>
      <c r="HM667" s="102"/>
      <c r="HN667" s="102"/>
      <c r="HO667" s="102"/>
      <c r="HP667" s="102"/>
      <c r="HQ667" s="102"/>
      <c r="HR667" s="102"/>
      <c r="HS667" s="102"/>
      <c r="HT667" s="102"/>
      <c r="HU667" s="102"/>
      <c r="HV667" s="102"/>
      <c r="HW667" s="102"/>
      <c r="HX667" s="102"/>
      <c r="HY667" s="102"/>
      <c r="HZ667" s="102"/>
      <c r="IA667" s="102"/>
      <c r="IB667" s="102"/>
    </row>
    <row r="668" spans="1:236" s="103" customFormat="1" ht="22.5" customHeight="1">
      <c r="A668" s="95" t="s">
        <v>2443</v>
      </c>
      <c r="B668" s="110" t="s">
        <v>2442</v>
      </c>
      <c r="C668" s="123"/>
      <c r="D668" s="56">
        <f t="shared" si="243"/>
        <v>96271012.620000005</v>
      </c>
      <c r="E668" s="56">
        <f t="shared" si="243"/>
        <v>101441535.06999999</v>
      </c>
      <c r="F668" s="56">
        <f t="shared" si="243"/>
        <v>104811887.86</v>
      </c>
      <c r="G668" s="56">
        <f t="shared" si="243"/>
        <v>122950000</v>
      </c>
      <c r="H668" s="56">
        <f t="shared" si="243"/>
        <v>127597500</v>
      </c>
      <c r="I668" s="56">
        <f t="shared" si="243"/>
        <v>131744500</v>
      </c>
      <c r="J668" s="56">
        <f t="shared" si="243"/>
        <v>136026000</v>
      </c>
      <c r="HL668" s="102"/>
      <c r="HM668" s="102"/>
      <c r="HN668" s="102"/>
      <c r="HO668" s="102"/>
      <c r="HP668" s="102"/>
      <c r="HQ668" s="102"/>
      <c r="HR668" s="102"/>
      <c r="HS668" s="102"/>
      <c r="HT668" s="102"/>
      <c r="HU668" s="102"/>
      <c r="HV668" s="102"/>
      <c r="HW668" s="102"/>
      <c r="HX668" s="102"/>
      <c r="HY668" s="102"/>
      <c r="HZ668" s="102"/>
      <c r="IA668" s="102"/>
      <c r="IB668" s="102"/>
    </row>
    <row r="669" spans="1:236" s="124" customFormat="1" ht="22.5" customHeight="1">
      <c r="A669" s="171" t="s">
        <v>2444</v>
      </c>
      <c r="B669" s="170" t="s">
        <v>2445</v>
      </c>
      <c r="C669" s="123" t="s">
        <v>249</v>
      </c>
      <c r="D669" s="56">
        <v>96271012.620000005</v>
      </c>
      <c r="E669" s="56">
        <v>101441535.06999999</v>
      </c>
      <c r="F669" s="56">
        <v>104811887.86</v>
      </c>
      <c r="G669" s="56">
        <v>122950000</v>
      </c>
      <c r="H669" s="56">
        <v>127597500</v>
      </c>
      <c r="I669" s="56">
        <v>131744500</v>
      </c>
      <c r="J669" s="56">
        <v>136026000</v>
      </c>
      <c r="HL669" s="122"/>
      <c r="HM669" s="122"/>
      <c r="HN669" s="122"/>
      <c r="HO669" s="122"/>
      <c r="HP669" s="122"/>
      <c r="HQ669" s="122"/>
      <c r="HR669" s="122"/>
      <c r="HS669" s="122"/>
      <c r="HT669" s="122"/>
      <c r="HU669" s="122"/>
      <c r="HV669" s="122"/>
      <c r="HW669" s="122"/>
      <c r="HX669" s="122"/>
      <c r="HY669" s="122"/>
      <c r="HZ669" s="122"/>
      <c r="IA669" s="122"/>
      <c r="IB669" s="122"/>
    </row>
    <row r="670" spans="1:236" s="20" customFormat="1" ht="16.5" customHeight="1">
      <c r="A670" s="95" t="s">
        <v>2446</v>
      </c>
      <c r="B670" s="110" t="s">
        <v>2447</v>
      </c>
      <c r="C670" s="123"/>
      <c r="D670" s="56">
        <f t="shared" ref="D670:J670" si="244">D671</f>
        <v>955691.04</v>
      </c>
      <c r="E670" s="56">
        <f t="shared" si="244"/>
        <v>1123634.55</v>
      </c>
      <c r="F670" s="56">
        <f t="shared" si="244"/>
        <v>970555.29</v>
      </c>
      <c r="G670" s="56">
        <f t="shared" si="244"/>
        <v>73000</v>
      </c>
      <c r="H670" s="56">
        <f t="shared" si="244"/>
        <v>75000</v>
      </c>
      <c r="I670" s="56">
        <f t="shared" si="244"/>
        <v>78000</v>
      </c>
      <c r="J670" s="56">
        <f t="shared" si="244"/>
        <v>81000</v>
      </c>
      <c r="HL670" s="102"/>
      <c r="HM670" s="102"/>
      <c r="HN670" s="102"/>
      <c r="HO670" s="102"/>
      <c r="HP670" s="102"/>
      <c r="HQ670" s="102"/>
      <c r="HR670" s="102"/>
      <c r="HS670" s="102"/>
      <c r="HT670" s="102"/>
      <c r="HU670" s="102"/>
      <c r="HV670" s="102"/>
      <c r="HW670" s="102"/>
      <c r="HX670" s="102"/>
      <c r="HY670" s="102"/>
      <c r="HZ670" s="102"/>
      <c r="IA670" s="102"/>
      <c r="IB670" s="102"/>
    </row>
    <row r="671" spans="1:236" ht="22.5" customHeight="1">
      <c r="A671" s="95" t="s">
        <v>3359</v>
      </c>
      <c r="B671" s="110" t="s">
        <v>3358</v>
      </c>
      <c r="C671" s="123"/>
      <c r="D671" s="56">
        <f t="shared" ref="D671:I671" si="245">D674</f>
        <v>955691.04</v>
      </c>
      <c r="E671" s="56">
        <f t="shared" si="245"/>
        <v>1123634.55</v>
      </c>
      <c r="F671" s="56">
        <f t="shared" si="245"/>
        <v>970555.29</v>
      </c>
      <c r="G671" s="56">
        <f t="shared" si="245"/>
        <v>73000</v>
      </c>
      <c r="H671" s="56">
        <f t="shared" si="245"/>
        <v>75000</v>
      </c>
      <c r="I671" s="56">
        <f t="shared" si="245"/>
        <v>78000</v>
      </c>
      <c r="J671" s="56">
        <f t="shared" ref="J671" si="246">J674</f>
        <v>81000</v>
      </c>
    </row>
    <row r="672" spans="1:236" ht="22.5" hidden="1" customHeight="1">
      <c r="A672" s="95" t="s">
        <v>3360</v>
      </c>
      <c r="B672" s="110" t="s">
        <v>3358</v>
      </c>
      <c r="C672" s="123"/>
      <c r="D672" s="56"/>
      <c r="E672" s="56"/>
      <c r="F672" s="56"/>
      <c r="G672" s="56"/>
      <c r="H672" s="56"/>
      <c r="I672" s="56"/>
      <c r="J672" s="56"/>
    </row>
    <row r="673" spans="1:236" ht="22.5" hidden="1" customHeight="1">
      <c r="A673" s="95" t="s">
        <v>3361</v>
      </c>
      <c r="B673" s="110" t="s">
        <v>3362</v>
      </c>
      <c r="C673" s="123"/>
      <c r="D673" s="56"/>
      <c r="E673" s="56"/>
      <c r="F673" s="56"/>
      <c r="G673" s="56"/>
      <c r="H673" s="56"/>
      <c r="I673" s="56"/>
      <c r="J673" s="56"/>
    </row>
    <row r="674" spans="1:236" s="103" customFormat="1" ht="21.75" customHeight="1">
      <c r="A674" s="95" t="s">
        <v>3364</v>
      </c>
      <c r="B674" s="110" t="s">
        <v>3363</v>
      </c>
      <c r="C674" s="123"/>
      <c r="D674" s="56">
        <f>SUM(D675:D676)</f>
        <v>955691.04</v>
      </c>
      <c r="E674" s="56">
        <f t="shared" ref="E674:J674" si="247">SUM(E675:E677)</f>
        <v>1123634.55</v>
      </c>
      <c r="F674" s="56">
        <f t="shared" si="247"/>
        <v>970555.29</v>
      </c>
      <c r="G674" s="56">
        <f t="shared" si="247"/>
        <v>73000</v>
      </c>
      <c r="H674" s="56">
        <f t="shared" si="247"/>
        <v>75000</v>
      </c>
      <c r="I674" s="56">
        <f t="shared" si="247"/>
        <v>78000</v>
      </c>
      <c r="J674" s="56">
        <f t="shared" si="247"/>
        <v>81000</v>
      </c>
      <c r="HL674" s="102"/>
      <c r="HM674" s="102"/>
      <c r="HN674" s="102"/>
      <c r="HO674" s="102"/>
      <c r="HP674" s="102"/>
      <c r="HQ674" s="102"/>
      <c r="HR674" s="102"/>
      <c r="HS674" s="102"/>
      <c r="HT674" s="102"/>
      <c r="HU674" s="102"/>
      <c r="HV674" s="102"/>
      <c r="HW674" s="102"/>
      <c r="HX674" s="102"/>
      <c r="HY674" s="102"/>
      <c r="HZ674" s="102"/>
      <c r="IA674" s="102"/>
      <c r="IB674" s="102"/>
    </row>
    <row r="675" spans="1:236" s="124" customFormat="1" ht="22.5" customHeight="1">
      <c r="A675" s="95" t="s">
        <v>3365</v>
      </c>
      <c r="B675" s="110" t="s">
        <v>2448</v>
      </c>
      <c r="C675" s="123" t="s">
        <v>218</v>
      </c>
      <c r="D675" s="56">
        <v>750434.04</v>
      </c>
      <c r="E675" s="56">
        <v>846385.55</v>
      </c>
      <c r="F675" s="56">
        <v>232907.26</v>
      </c>
      <c r="G675" s="56">
        <v>28000</v>
      </c>
      <c r="H675" s="56">
        <v>29000</v>
      </c>
      <c r="I675" s="56">
        <v>30000</v>
      </c>
      <c r="J675" s="56">
        <v>31000</v>
      </c>
      <c r="HL675" s="122"/>
      <c r="HM675" s="122"/>
      <c r="HN675" s="122"/>
      <c r="HO675" s="122"/>
      <c r="HP675" s="122"/>
      <c r="HQ675" s="122"/>
      <c r="HR675" s="122"/>
      <c r="HS675" s="122"/>
      <c r="HT675" s="122"/>
      <c r="HU675" s="122"/>
      <c r="HV675" s="122"/>
      <c r="HW675" s="122"/>
      <c r="HX675" s="122"/>
      <c r="HY675" s="122"/>
      <c r="HZ675" s="122"/>
      <c r="IA675" s="122"/>
      <c r="IB675" s="122"/>
    </row>
    <row r="676" spans="1:236" s="124" customFormat="1" ht="16.5" customHeight="1">
      <c r="A676" s="95" t="s">
        <v>3366</v>
      </c>
      <c r="B676" s="110" t="s">
        <v>2449</v>
      </c>
      <c r="C676" s="123" t="s">
        <v>221</v>
      </c>
      <c r="D676" s="56">
        <v>205257</v>
      </c>
      <c r="E676" s="56">
        <v>261739</v>
      </c>
      <c r="F676" s="56">
        <v>737648.03</v>
      </c>
      <c r="G676" s="56">
        <v>45000</v>
      </c>
      <c r="H676" s="56">
        <v>46000</v>
      </c>
      <c r="I676" s="56">
        <v>48000</v>
      </c>
      <c r="J676" s="56">
        <v>50000</v>
      </c>
      <c r="HL676" s="122"/>
      <c r="HM676" s="122"/>
      <c r="HN676" s="122"/>
      <c r="HO676" s="122"/>
      <c r="HP676" s="122"/>
      <c r="HQ676" s="122"/>
      <c r="HR676" s="122"/>
      <c r="HS676" s="122"/>
      <c r="HT676" s="122"/>
      <c r="HU676" s="122"/>
      <c r="HV676" s="122"/>
      <c r="HW676" s="122"/>
      <c r="HX676" s="122"/>
      <c r="HY676" s="122"/>
      <c r="HZ676" s="122"/>
      <c r="IA676" s="122"/>
      <c r="IB676" s="122"/>
    </row>
    <row r="677" spans="1:236" s="124" customFormat="1" ht="16.5" customHeight="1">
      <c r="A677" s="95" t="s">
        <v>3367</v>
      </c>
      <c r="B677" s="110" t="s">
        <v>3201</v>
      </c>
      <c r="C677" s="123" t="s">
        <v>3004</v>
      </c>
      <c r="D677" s="56"/>
      <c r="E677" s="56">
        <v>15510</v>
      </c>
      <c r="F677" s="56">
        <v>0</v>
      </c>
      <c r="G677" s="56"/>
      <c r="H677" s="56"/>
      <c r="I677" s="56"/>
      <c r="J677" s="56"/>
      <c r="HL677" s="122"/>
      <c r="HM677" s="122"/>
      <c r="HN677" s="122"/>
      <c r="HO677" s="122"/>
      <c r="HP677" s="122"/>
      <c r="HQ677" s="122"/>
      <c r="HR677" s="122"/>
      <c r="HS677" s="122"/>
      <c r="HT677" s="122"/>
      <c r="HU677" s="122"/>
      <c r="HV677" s="122"/>
      <c r="HW677" s="122"/>
      <c r="HX677" s="122"/>
      <c r="HY677" s="122"/>
      <c r="HZ677" s="122"/>
      <c r="IA677" s="122"/>
      <c r="IB677" s="122"/>
    </row>
    <row r="678" spans="1:236" ht="14.25" customHeight="1">
      <c r="A678" s="119" t="s">
        <v>2450</v>
      </c>
      <c r="B678" s="120" t="s">
        <v>2451</v>
      </c>
      <c r="C678" s="180"/>
      <c r="D678" s="118">
        <f t="shared" ref="D678:J678" si="248">SUM(D679+D739+D830)</f>
        <v>31106820.380000003</v>
      </c>
      <c r="E678" s="118">
        <f t="shared" si="248"/>
        <v>16219792.52</v>
      </c>
      <c r="F678" s="118">
        <f t="shared" si="248"/>
        <v>13810015.960000001</v>
      </c>
      <c r="G678" s="118">
        <f t="shared" si="248"/>
        <v>11804285</v>
      </c>
      <c r="H678" s="118">
        <f t="shared" si="248"/>
        <v>14145440</v>
      </c>
      <c r="I678" s="118">
        <f t="shared" si="248"/>
        <v>14614200</v>
      </c>
      <c r="J678" s="118">
        <f t="shared" si="248"/>
        <v>15095180</v>
      </c>
    </row>
    <row r="679" spans="1:236" ht="14.25" customHeight="1">
      <c r="A679" s="95" t="s">
        <v>2452</v>
      </c>
      <c r="B679" s="110" t="s">
        <v>2453</v>
      </c>
      <c r="C679" s="180"/>
      <c r="D679" s="118">
        <f t="shared" ref="D679:I679" si="249">D680+D725+D731</f>
        <v>2880144.57</v>
      </c>
      <c r="E679" s="118">
        <f t="shared" si="249"/>
        <v>3607985.3799999994</v>
      </c>
      <c r="F679" s="118">
        <f>F680+F725+F731</f>
        <v>3861813.42</v>
      </c>
      <c r="G679" s="118">
        <f t="shared" si="249"/>
        <v>3591820</v>
      </c>
      <c r="H679" s="118">
        <f t="shared" si="249"/>
        <v>6059620</v>
      </c>
      <c r="I679" s="118">
        <f t="shared" si="249"/>
        <v>6259460</v>
      </c>
      <c r="J679" s="118">
        <f t="shared" ref="J679" si="250">J680+J725+J731</f>
        <v>6478380</v>
      </c>
    </row>
    <row r="680" spans="1:236" ht="14.25" customHeight="1">
      <c r="A680" s="95" t="s">
        <v>2454</v>
      </c>
      <c r="B680" s="110" t="s">
        <v>2455</v>
      </c>
      <c r="C680" s="180"/>
      <c r="D680" s="118">
        <f t="shared" ref="D680:J680" si="251">D681</f>
        <v>2667592.6999999997</v>
      </c>
      <c r="E680" s="118">
        <f t="shared" si="251"/>
        <v>3345638.0299999993</v>
      </c>
      <c r="F680" s="118">
        <f t="shared" si="251"/>
        <v>3135772.69</v>
      </c>
      <c r="G680" s="118">
        <f t="shared" si="251"/>
        <v>3467120</v>
      </c>
      <c r="H680" s="118">
        <f t="shared" si="251"/>
        <v>5930820</v>
      </c>
      <c r="I680" s="118">
        <f t="shared" si="251"/>
        <v>6126480</v>
      </c>
      <c r="J680" s="118">
        <f t="shared" si="251"/>
        <v>6341020</v>
      </c>
    </row>
    <row r="681" spans="1:236" ht="14.25" customHeight="1">
      <c r="A681" s="95" t="s">
        <v>2456</v>
      </c>
      <c r="B681" s="110" t="s">
        <v>2455</v>
      </c>
      <c r="C681" s="180"/>
      <c r="D681" s="118">
        <f t="shared" ref="D681:I681" si="252">SUM(D682+D695+D705+D715)</f>
        <v>2667592.6999999997</v>
      </c>
      <c r="E681" s="118">
        <f t="shared" si="252"/>
        <v>3345638.0299999993</v>
      </c>
      <c r="F681" s="118">
        <f t="shared" si="252"/>
        <v>3135772.69</v>
      </c>
      <c r="G681" s="118">
        <f t="shared" si="252"/>
        <v>3467120</v>
      </c>
      <c r="H681" s="118">
        <f t="shared" si="252"/>
        <v>5930820</v>
      </c>
      <c r="I681" s="118">
        <f t="shared" si="252"/>
        <v>6126480</v>
      </c>
      <c r="J681" s="118">
        <f t="shared" ref="J681" si="253">SUM(J682+J695+J705+J715)</f>
        <v>6341020</v>
      </c>
    </row>
    <row r="682" spans="1:236" s="20" customFormat="1" ht="13.5" customHeight="1">
      <c r="A682" s="171" t="s">
        <v>2457</v>
      </c>
      <c r="B682" s="170" t="s">
        <v>2458</v>
      </c>
      <c r="C682" s="123"/>
      <c r="D682" s="56">
        <f t="shared" ref="D682:I682" si="254">SUM(D683:D686,D693)</f>
        <v>2330202.98</v>
      </c>
      <c r="E682" s="56">
        <f t="shared" si="254"/>
        <v>2589572.3099999996</v>
      </c>
      <c r="F682" s="56">
        <f t="shared" si="254"/>
        <v>2654319.5300000003</v>
      </c>
      <c r="G682" s="56">
        <f t="shared" si="254"/>
        <v>2979600</v>
      </c>
      <c r="H682" s="56">
        <f t="shared" si="254"/>
        <v>5424940</v>
      </c>
      <c r="I682" s="56">
        <f t="shared" si="254"/>
        <v>5604000</v>
      </c>
      <c r="J682" s="56">
        <f t="shared" ref="J682" si="255">SUM(J683:J686,J693)</f>
        <v>5801700</v>
      </c>
      <c r="HL682" s="102"/>
      <c r="HM682" s="102"/>
      <c r="HN682" s="102"/>
      <c r="HO682" s="102"/>
      <c r="HP682" s="102"/>
      <c r="HQ682" s="102"/>
      <c r="HR682" s="102"/>
      <c r="HS682" s="102"/>
      <c r="HT682" s="102"/>
      <c r="HU682" s="102"/>
      <c r="HV682" s="102"/>
      <c r="HW682" s="102"/>
      <c r="HX682" s="102"/>
      <c r="HY682" s="102"/>
      <c r="HZ682" s="102"/>
      <c r="IA682" s="102"/>
      <c r="IB682" s="102"/>
    </row>
    <row r="683" spans="1:236">
      <c r="A683" s="93" t="s">
        <v>2459</v>
      </c>
      <c r="B683" s="111" t="s">
        <v>2460</v>
      </c>
      <c r="C683" s="123" t="s">
        <v>123</v>
      </c>
      <c r="D683" s="58">
        <v>24571.38</v>
      </c>
      <c r="E683" s="58">
        <v>184995.96</v>
      </c>
      <c r="F683" s="58">
        <v>67750.210000000006</v>
      </c>
      <c r="G683" s="58">
        <v>106500</v>
      </c>
      <c r="H683" s="58">
        <v>110500</v>
      </c>
      <c r="I683" s="58">
        <v>114000</v>
      </c>
      <c r="J683" s="58">
        <v>118000</v>
      </c>
    </row>
    <row r="684" spans="1:236">
      <c r="A684" s="93" t="s">
        <v>2461</v>
      </c>
      <c r="B684" s="110" t="s">
        <v>2462</v>
      </c>
      <c r="C684" s="123" t="s">
        <v>581</v>
      </c>
      <c r="D684" s="58">
        <v>0</v>
      </c>
      <c r="E684" s="58"/>
      <c r="F684" s="58">
        <v>1243.53</v>
      </c>
      <c r="G684" s="58"/>
      <c r="H684" s="58"/>
      <c r="I684" s="58"/>
      <c r="J684" s="58"/>
    </row>
    <row r="685" spans="1:236" s="122" customFormat="1">
      <c r="A685" s="93" t="s">
        <v>2463</v>
      </c>
      <c r="B685" s="110" t="s">
        <v>2464</v>
      </c>
      <c r="C685" s="123" t="s">
        <v>542</v>
      </c>
      <c r="D685" s="58">
        <v>2035816.43</v>
      </c>
      <c r="E685" s="58">
        <v>2164747.61</v>
      </c>
      <c r="F685" s="58">
        <v>2454639.42</v>
      </c>
      <c r="G685" s="58">
        <v>2680000</v>
      </c>
      <c r="H685" s="58">
        <v>5114000</v>
      </c>
      <c r="I685" s="58">
        <v>5283000</v>
      </c>
      <c r="J685" s="58">
        <v>5470000</v>
      </c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4"/>
      <c r="AI685" s="124"/>
      <c r="AJ685" s="124"/>
      <c r="AK685" s="124"/>
      <c r="AL685" s="124"/>
      <c r="AM685" s="124"/>
      <c r="AN685" s="124"/>
      <c r="AO685" s="124"/>
      <c r="AP685" s="124"/>
      <c r="AQ685" s="124"/>
      <c r="AR685" s="124"/>
      <c r="AS685" s="124"/>
      <c r="AT685" s="124"/>
      <c r="AU685" s="124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  <c r="BK685" s="124"/>
      <c r="BL685" s="124"/>
      <c r="BM685" s="124"/>
      <c r="BN685" s="124"/>
      <c r="BO685" s="124"/>
      <c r="BP685" s="124"/>
      <c r="BQ685" s="124"/>
      <c r="BR685" s="124"/>
      <c r="BS685" s="124"/>
      <c r="BT685" s="124"/>
      <c r="BU685" s="124"/>
      <c r="BV685" s="124"/>
      <c r="BW685" s="124"/>
      <c r="BX685" s="124"/>
      <c r="BY685" s="124"/>
      <c r="BZ685" s="124"/>
      <c r="CA685" s="124"/>
      <c r="CB685" s="124"/>
      <c r="CC685" s="124"/>
      <c r="CD685" s="124"/>
      <c r="CE685" s="124"/>
      <c r="CF685" s="124"/>
      <c r="CG685" s="124"/>
      <c r="CH685" s="124"/>
      <c r="CI685" s="124"/>
      <c r="CJ685" s="124"/>
      <c r="CK685" s="124"/>
      <c r="CL685" s="124"/>
      <c r="CM685" s="124"/>
      <c r="CN685" s="124"/>
      <c r="CO685" s="124"/>
      <c r="CP685" s="124"/>
      <c r="CQ685" s="124"/>
      <c r="CR685" s="124"/>
      <c r="CS685" s="124"/>
      <c r="CT685" s="124"/>
      <c r="CU685" s="124"/>
      <c r="CV685" s="124"/>
      <c r="CW685" s="124"/>
      <c r="CX685" s="124"/>
      <c r="CY685" s="124"/>
      <c r="CZ685" s="124"/>
      <c r="DA685" s="124"/>
      <c r="DB685" s="124"/>
      <c r="DC685" s="124"/>
      <c r="DD685" s="124"/>
      <c r="DE685" s="124"/>
      <c r="DF685" s="124"/>
      <c r="DG685" s="124"/>
      <c r="DH685" s="124"/>
      <c r="DI685" s="124"/>
      <c r="DJ685" s="124"/>
      <c r="DK685" s="124"/>
      <c r="DL685" s="124"/>
      <c r="DM685" s="124"/>
      <c r="DN685" s="124"/>
      <c r="DO685" s="124"/>
      <c r="DP685" s="124"/>
      <c r="DQ685" s="124"/>
      <c r="DR685" s="124"/>
      <c r="DS685" s="124"/>
      <c r="DT685" s="124"/>
      <c r="DU685" s="124"/>
      <c r="DV685" s="124"/>
      <c r="DW685" s="124"/>
      <c r="DX685" s="124"/>
      <c r="DY685" s="124"/>
      <c r="DZ685" s="124"/>
      <c r="EA685" s="124"/>
      <c r="EB685" s="124"/>
      <c r="EC685" s="124"/>
      <c r="ED685" s="124"/>
      <c r="EE685" s="124"/>
      <c r="EF685" s="124"/>
      <c r="EG685" s="124"/>
      <c r="EH685" s="124"/>
      <c r="EI685" s="124"/>
      <c r="EJ685" s="124"/>
      <c r="EK685" s="124"/>
      <c r="EL685" s="124"/>
      <c r="EM685" s="124"/>
      <c r="EN685" s="124"/>
      <c r="EO685" s="124"/>
      <c r="EP685" s="124"/>
      <c r="EQ685" s="124"/>
      <c r="ER685" s="124"/>
      <c r="ES685" s="124"/>
      <c r="ET685" s="124"/>
      <c r="EU685" s="124"/>
      <c r="EV685" s="124"/>
      <c r="EW685" s="124"/>
      <c r="EX685" s="124"/>
      <c r="EY685" s="124"/>
      <c r="EZ685" s="124"/>
      <c r="FA685" s="124"/>
      <c r="FB685" s="124"/>
      <c r="FC685" s="124"/>
      <c r="FD685" s="124"/>
      <c r="FE685" s="124"/>
      <c r="FF685" s="124"/>
      <c r="FG685" s="124"/>
      <c r="FH685" s="124"/>
      <c r="FI685" s="124"/>
      <c r="FJ685" s="124"/>
      <c r="FK685" s="124"/>
      <c r="FL685" s="124"/>
      <c r="FM685" s="124"/>
      <c r="FN685" s="124"/>
      <c r="FO685" s="124"/>
      <c r="FP685" s="124"/>
      <c r="FQ685" s="124"/>
      <c r="FR685" s="124"/>
      <c r="FS685" s="124"/>
      <c r="FT685" s="124"/>
      <c r="FU685" s="124"/>
      <c r="FV685" s="124"/>
      <c r="FW685" s="124"/>
      <c r="FX685" s="124"/>
      <c r="FY685" s="124"/>
      <c r="FZ685" s="124"/>
      <c r="GA685" s="124"/>
      <c r="GB685" s="124"/>
      <c r="GC685" s="124"/>
      <c r="GD685" s="124"/>
      <c r="GE685" s="124"/>
      <c r="GF685" s="124"/>
      <c r="GG685" s="124"/>
      <c r="GH685" s="124"/>
      <c r="GI685" s="124"/>
      <c r="GJ685" s="124"/>
      <c r="GK685" s="124"/>
      <c r="GL685" s="124"/>
      <c r="GM685" s="124"/>
      <c r="GN685" s="124"/>
      <c r="GO685" s="124"/>
      <c r="GP685" s="124"/>
      <c r="GQ685" s="124"/>
      <c r="GR685" s="124"/>
      <c r="GS685" s="124"/>
      <c r="GT685" s="124"/>
      <c r="GU685" s="124"/>
      <c r="GV685" s="124"/>
      <c r="GW685" s="124"/>
      <c r="GX685" s="124"/>
      <c r="GY685" s="124"/>
      <c r="GZ685" s="124"/>
      <c r="HA685" s="124"/>
      <c r="HB685" s="124"/>
      <c r="HC685" s="124"/>
      <c r="HD685" s="124"/>
      <c r="HE685" s="124"/>
      <c r="HF685" s="124"/>
      <c r="HG685" s="124"/>
      <c r="HH685" s="124"/>
      <c r="HI685" s="124"/>
      <c r="HJ685" s="124"/>
      <c r="HK685" s="124"/>
    </row>
    <row r="686" spans="1:236" s="122" customFormat="1">
      <c r="A686" s="93" t="s">
        <v>2465</v>
      </c>
      <c r="B686" s="111" t="s">
        <v>2466</v>
      </c>
      <c r="C686" s="123"/>
      <c r="D686" s="56">
        <f t="shared" ref="D686:I686" si="256">SUM(D687:D692)</f>
        <v>242907.07</v>
      </c>
      <c r="E686" s="56">
        <f t="shared" si="256"/>
        <v>239828.74</v>
      </c>
      <c r="F686" s="56">
        <f>SUM(F687:F692)</f>
        <v>130686.37</v>
      </c>
      <c r="G686" s="56">
        <f t="shared" si="256"/>
        <v>193100</v>
      </c>
      <c r="H686" s="56">
        <f t="shared" si="256"/>
        <v>200440</v>
      </c>
      <c r="I686" s="56">
        <f t="shared" si="256"/>
        <v>207000</v>
      </c>
      <c r="J686" s="56">
        <f t="shared" ref="J686" si="257">SUM(J687:J692)</f>
        <v>213700</v>
      </c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  <c r="AA686" s="124"/>
      <c r="AB686" s="124"/>
      <c r="AC686" s="124"/>
      <c r="AD686" s="124"/>
      <c r="AE686" s="124"/>
      <c r="AF686" s="124"/>
      <c r="AG686" s="124"/>
      <c r="AH686" s="124"/>
      <c r="AI686" s="124"/>
      <c r="AJ686" s="124"/>
      <c r="AK686" s="124"/>
      <c r="AL686" s="124"/>
      <c r="AM686" s="124"/>
      <c r="AN686" s="124"/>
      <c r="AO686" s="124"/>
      <c r="AP686" s="124"/>
      <c r="AQ686" s="124"/>
      <c r="AR686" s="124"/>
      <c r="AS686" s="124"/>
      <c r="AT686" s="124"/>
      <c r="AU686" s="124"/>
      <c r="AV686" s="124"/>
      <c r="AW686" s="124"/>
      <c r="AX686" s="124"/>
      <c r="AY686" s="124"/>
      <c r="AZ686" s="124"/>
      <c r="BA686" s="124"/>
      <c r="BB686" s="124"/>
      <c r="BC686" s="124"/>
      <c r="BD686" s="124"/>
      <c r="BE686" s="124"/>
      <c r="BF686" s="124"/>
      <c r="BG686" s="124"/>
      <c r="BH686" s="124"/>
      <c r="BI686" s="124"/>
      <c r="BJ686" s="124"/>
      <c r="BK686" s="124"/>
      <c r="BL686" s="124"/>
      <c r="BM686" s="124"/>
      <c r="BN686" s="124"/>
      <c r="BO686" s="124"/>
      <c r="BP686" s="124"/>
      <c r="BQ686" s="124"/>
      <c r="BR686" s="124"/>
      <c r="BS686" s="124"/>
      <c r="BT686" s="124"/>
      <c r="BU686" s="124"/>
      <c r="BV686" s="124"/>
      <c r="BW686" s="124"/>
      <c r="BX686" s="124"/>
      <c r="BY686" s="124"/>
      <c r="BZ686" s="124"/>
      <c r="CA686" s="124"/>
      <c r="CB686" s="124"/>
      <c r="CC686" s="124"/>
      <c r="CD686" s="124"/>
      <c r="CE686" s="124"/>
      <c r="CF686" s="124"/>
      <c r="CG686" s="124"/>
      <c r="CH686" s="124"/>
      <c r="CI686" s="124"/>
      <c r="CJ686" s="124"/>
      <c r="CK686" s="124"/>
      <c r="CL686" s="124"/>
      <c r="CM686" s="124"/>
      <c r="CN686" s="124"/>
      <c r="CO686" s="124"/>
      <c r="CP686" s="124"/>
      <c r="CQ686" s="124"/>
      <c r="CR686" s="124"/>
      <c r="CS686" s="124"/>
      <c r="CT686" s="124"/>
      <c r="CU686" s="124"/>
      <c r="CV686" s="124"/>
      <c r="CW686" s="124"/>
      <c r="CX686" s="124"/>
      <c r="CY686" s="124"/>
      <c r="CZ686" s="124"/>
      <c r="DA686" s="124"/>
      <c r="DB686" s="124"/>
      <c r="DC686" s="124"/>
      <c r="DD686" s="124"/>
      <c r="DE686" s="124"/>
      <c r="DF686" s="124"/>
      <c r="DG686" s="124"/>
      <c r="DH686" s="124"/>
      <c r="DI686" s="124"/>
      <c r="DJ686" s="124"/>
      <c r="DK686" s="124"/>
      <c r="DL686" s="124"/>
      <c r="DM686" s="124"/>
      <c r="DN686" s="124"/>
      <c r="DO686" s="124"/>
      <c r="DP686" s="124"/>
      <c r="DQ686" s="124"/>
      <c r="DR686" s="124"/>
      <c r="DS686" s="124"/>
      <c r="DT686" s="124"/>
      <c r="DU686" s="124"/>
      <c r="DV686" s="124"/>
      <c r="DW686" s="124"/>
      <c r="DX686" s="124"/>
      <c r="DY686" s="124"/>
      <c r="DZ686" s="124"/>
      <c r="EA686" s="124"/>
      <c r="EB686" s="124"/>
      <c r="EC686" s="124"/>
      <c r="ED686" s="124"/>
      <c r="EE686" s="124"/>
      <c r="EF686" s="124"/>
      <c r="EG686" s="124"/>
      <c r="EH686" s="124"/>
      <c r="EI686" s="124"/>
      <c r="EJ686" s="124"/>
      <c r="EK686" s="124"/>
      <c r="EL686" s="124"/>
      <c r="EM686" s="124"/>
      <c r="EN686" s="124"/>
      <c r="EO686" s="124"/>
      <c r="EP686" s="124"/>
      <c r="EQ686" s="124"/>
      <c r="ER686" s="124"/>
      <c r="ES686" s="124"/>
      <c r="ET686" s="124"/>
      <c r="EU686" s="124"/>
      <c r="EV686" s="124"/>
      <c r="EW686" s="124"/>
      <c r="EX686" s="124"/>
      <c r="EY686" s="124"/>
      <c r="EZ686" s="124"/>
      <c r="FA686" s="124"/>
      <c r="FB686" s="124"/>
      <c r="FC686" s="124"/>
      <c r="FD686" s="124"/>
      <c r="FE686" s="124"/>
      <c r="FF686" s="124"/>
      <c r="FG686" s="124"/>
      <c r="FH686" s="124"/>
      <c r="FI686" s="124"/>
      <c r="FJ686" s="124"/>
      <c r="FK686" s="124"/>
      <c r="FL686" s="124"/>
      <c r="FM686" s="124"/>
      <c r="FN686" s="124"/>
      <c r="FO686" s="124"/>
      <c r="FP686" s="124"/>
      <c r="FQ686" s="124"/>
      <c r="FR686" s="124"/>
      <c r="FS686" s="124"/>
      <c r="FT686" s="124"/>
      <c r="FU686" s="124"/>
      <c r="FV686" s="124"/>
      <c r="FW686" s="124"/>
      <c r="FX686" s="124"/>
      <c r="FY686" s="124"/>
      <c r="FZ686" s="124"/>
      <c r="GA686" s="124"/>
      <c r="GB686" s="124"/>
      <c r="GC686" s="124"/>
      <c r="GD686" s="124"/>
      <c r="GE686" s="124"/>
      <c r="GF686" s="124"/>
      <c r="GG686" s="124"/>
      <c r="GH686" s="124"/>
      <c r="GI686" s="124"/>
      <c r="GJ686" s="124"/>
      <c r="GK686" s="124"/>
      <c r="GL686" s="124"/>
      <c r="GM686" s="124"/>
      <c r="GN686" s="124"/>
      <c r="GO686" s="124"/>
      <c r="GP686" s="124"/>
      <c r="GQ686" s="124"/>
      <c r="GR686" s="124"/>
      <c r="GS686" s="124"/>
      <c r="GT686" s="124"/>
      <c r="GU686" s="124"/>
      <c r="GV686" s="124"/>
      <c r="GW686" s="124"/>
      <c r="GX686" s="124"/>
      <c r="GY686" s="124"/>
      <c r="GZ686" s="124"/>
      <c r="HA686" s="124"/>
      <c r="HB686" s="124"/>
      <c r="HC686" s="124"/>
      <c r="HD686" s="124"/>
      <c r="HE686" s="124"/>
      <c r="HF686" s="124"/>
      <c r="HG686" s="124"/>
      <c r="HH686" s="124"/>
      <c r="HI686" s="124"/>
      <c r="HJ686" s="124"/>
      <c r="HK686" s="124"/>
    </row>
    <row r="687" spans="1:236" s="124" customFormat="1">
      <c r="A687" s="93" t="s">
        <v>2467</v>
      </c>
      <c r="B687" s="111" t="s">
        <v>1209</v>
      </c>
      <c r="C687" s="123" t="s">
        <v>29</v>
      </c>
      <c r="D687" s="58">
        <v>497.31</v>
      </c>
      <c r="E687" s="58">
        <v>346.66</v>
      </c>
      <c r="F687" s="58">
        <v>0</v>
      </c>
      <c r="G687" s="58">
        <f>F687*1.0375</f>
        <v>0</v>
      </c>
      <c r="H687" s="58"/>
      <c r="I687" s="58"/>
      <c r="J687" s="58"/>
      <c r="HL687" s="122"/>
      <c r="HM687" s="122"/>
      <c r="HN687" s="122"/>
      <c r="HO687" s="122"/>
      <c r="HP687" s="122"/>
      <c r="HQ687" s="122"/>
      <c r="HR687" s="122"/>
      <c r="HS687" s="122"/>
      <c r="HT687" s="122"/>
      <c r="HU687" s="122"/>
      <c r="HV687" s="122"/>
      <c r="HW687" s="122"/>
      <c r="HX687" s="122"/>
      <c r="HY687" s="122"/>
      <c r="HZ687" s="122"/>
      <c r="IA687" s="122"/>
      <c r="IB687" s="122"/>
    </row>
    <row r="688" spans="1:236" s="124" customFormat="1">
      <c r="A688" s="93" t="s">
        <v>2468</v>
      </c>
      <c r="B688" s="111" t="s">
        <v>1211</v>
      </c>
      <c r="C688" s="123" t="s">
        <v>29</v>
      </c>
      <c r="D688" s="58">
        <v>25343.85</v>
      </c>
      <c r="E688" s="58">
        <v>18176.52</v>
      </c>
      <c r="F688" s="58">
        <v>6576.01</v>
      </c>
      <c r="G688" s="58">
        <v>11000</v>
      </c>
      <c r="H688" s="58">
        <v>11400</v>
      </c>
      <c r="I688" s="58">
        <v>11800</v>
      </c>
      <c r="J688" s="58">
        <v>12200</v>
      </c>
      <c r="HL688" s="122"/>
      <c r="HM688" s="122"/>
      <c r="HN688" s="122"/>
      <c r="HO688" s="122"/>
      <c r="HP688" s="122"/>
      <c r="HQ688" s="122"/>
      <c r="HR688" s="122"/>
      <c r="HS688" s="122"/>
      <c r="HT688" s="122"/>
      <c r="HU688" s="122"/>
      <c r="HV688" s="122"/>
      <c r="HW688" s="122"/>
      <c r="HX688" s="122"/>
      <c r="HY688" s="122"/>
      <c r="HZ688" s="122"/>
      <c r="IA688" s="122"/>
      <c r="IB688" s="122"/>
    </row>
    <row r="689" spans="1:236" s="124" customFormat="1">
      <c r="A689" s="93" t="s">
        <v>2469</v>
      </c>
      <c r="B689" s="111" t="s">
        <v>1213</v>
      </c>
      <c r="C689" s="123" t="s">
        <v>29</v>
      </c>
      <c r="D689" s="58">
        <v>20772.53</v>
      </c>
      <c r="E689" s="58">
        <v>10594.41</v>
      </c>
      <c r="F689" s="58">
        <v>11058.79</v>
      </c>
      <c r="G689" s="58">
        <v>12300</v>
      </c>
      <c r="H689" s="58">
        <v>12800</v>
      </c>
      <c r="I689" s="58">
        <v>13200</v>
      </c>
      <c r="J689" s="58">
        <v>13600</v>
      </c>
      <c r="HL689" s="122"/>
      <c r="HM689" s="122"/>
      <c r="HN689" s="122"/>
      <c r="HO689" s="122"/>
      <c r="HP689" s="122"/>
      <c r="HQ689" s="122"/>
      <c r="HR689" s="122"/>
      <c r="HS689" s="122"/>
      <c r="HT689" s="122"/>
      <c r="HU689" s="122"/>
      <c r="HV689" s="122"/>
      <c r="HW689" s="122"/>
      <c r="HX689" s="122"/>
      <c r="HY689" s="122"/>
      <c r="HZ689" s="122"/>
      <c r="IA689" s="122"/>
      <c r="IB689" s="122"/>
    </row>
    <row r="690" spans="1:236" s="124" customFormat="1">
      <c r="A690" s="93" t="s">
        <v>2470</v>
      </c>
      <c r="B690" s="111" t="s">
        <v>1215</v>
      </c>
      <c r="C690" s="123" t="s">
        <v>29</v>
      </c>
      <c r="D690" s="58">
        <v>70134.83</v>
      </c>
      <c r="E690" s="58">
        <v>79222.509999999995</v>
      </c>
      <c r="F690" s="58">
        <v>36410.31</v>
      </c>
      <c r="G690" s="58">
        <v>56700</v>
      </c>
      <c r="H690" s="58">
        <v>58850</v>
      </c>
      <c r="I690" s="58">
        <v>60800</v>
      </c>
      <c r="J690" s="58">
        <v>62700</v>
      </c>
      <c r="HL690" s="122"/>
      <c r="HM690" s="122"/>
      <c r="HN690" s="122"/>
      <c r="HO690" s="122"/>
      <c r="HP690" s="122"/>
      <c r="HQ690" s="122"/>
      <c r="HR690" s="122"/>
      <c r="HS690" s="122"/>
      <c r="HT690" s="122"/>
      <c r="HU690" s="122"/>
      <c r="HV690" s="122"/>
      <c r="HW690" s="122"/>
      <c r="HX690" s="122"/>
      <c r="HY690" s="122"/>
      <c r="HZ690" s="122"/>
      <c r="IA690" s="122"/>
      <c r="IB690" s="122"/>
    </row>
    <row r="691" spans="1:236" s="124" customFormat="1">
      <c r="A691" s="93" t="s">
        <v>2471</v>
      </c>
      <c r="B691" s="111" t="s">
        <v>1219</v>
      </c>
      <c r="C691" s="123" t="s">
        <v>29</v>
      </c>
      <c r="D691" s="58">
        <v>125163.93</v>
      </c>
      <c r="E691" s="58">
        <v>125428.08</v>
      </c>
      <c r="F691" s="58">
        <v>76641.259999999995</v>
      </c>
      <c r="G691" s="58">
        <v>112000</v>
      </c>
      <c r="H691" s="58">
        <v>116250</v>
      </c>
      <c r="I691" s="58">
        <v>120000</v>
      </c>
      <c r="J691" s="58">
        <v>124000</v>
      </c>
      <c r="HL691" s="122"/>
      <c r="HM691" s="122"/>
      <c r="HN691" s="122"/>
      <c r="HO691" s="122"/>
      <c r="HP691" s="122"/>
      <c r="HQ691" s="122"/>
      <c r="HR691" s="122"/>
      <c r="HS691" s="122"/>
      <c r="HT691" s="122"/>
      <c r="HU691" s="122"/>
      <c r="HV691" s="122"/>
      <c r="HW691" s="122"/>
      <c r="HX691" s="122"/>
      <c r="HY691" s="122"/>
      <c r="HZ691" s="122"/>
      <c r="IA691" s="122"/>
      <c r="IB691" s="122"/>
    </row>
    <row r="692" spans="1:236" s="124" customFormat="1">
      <c r="A692" s="93" t="s">
        <v>2472</v>
      </c>
      <c r="B692" s="111" t="s">
        <v>2473</v>
      </c>
      <c r="C692" s="123" t="s">
        <v>29</v>
      </c>
      <c r="D692" s="58">
        <v>994.62</v>
      </c>
      <c r="E692" s="58">
        <v>6060.56</v>
      </c>
      <c r="F692" s="58">
        <v>0</v>
      </c>
      <c r="G692" s="58">
        <v>1100</v>
      </c>
      <c r="H692" s="58">
        <v>1140</v>
      </c>
      <c r="I692" s="58">
        <v>1200</v>
      </c>
      <c r="J692" s="58">
        <v>1200</v>
      </c>
      <c r="HL692" s="122"/>
      <c r="HM692" s="122"/>
      <c r="HN692" s="122"/>
      <c r="HO692" s="122"/>
      <c r="HP692" s="122"/>
      <c r="HQ692" s="122"/>
      <c r="HR692" s="122"/>
      <c r="HS692" s="122"/>
      <c r="HT692" s="122"/>
      <c r="HU692" s="122"/>
      <c r="HV692" s="122"/>
      <c r="HW692" s="122"/>
      <c r="HX692" s="122"/>
      <c r="HY692" s="122"/>
      <c r="HZ692" s="122"/>
      <c r="IA692" s="122"/>
      <c r="IB692" s="122"/>
    </row>
    <row r="693" spans="1:236" s="124" customFormat="1">
      <c r="A693" s="93" t="s">
        <v>2474</v>
      </c>
      <c r="B693" s="111" t="s">
        <v>2475</v>
      </c>
      <c r="C693" s="123"/>
      <c r="D693" s="56">
        <f t="shared" ref="D693:J693" si="258">D694</f>
        <v>26908.1</v>
      </c>
      <c r="E693" s="56">
        <f t="shared" si="258"/>
        <v>0</v>
      </c>
      <c r="F693" s="56">
        <f>F694</f>
        <v>0</v>
      </c>
      <c r="G693" s="56">
        <f t="shared" si="258"/>
        <v>0</v>
      </c>
      <c r="H693" s="56">
        <f t="shared" si="258"/>
        <v>0</v>
      </c>
      <c r="I693" s="56">
        <f t="shared" si="258"/>
        <v>0</v>
      </c>
      <c r="J693" s="56">
        <f t="shared" si="258"/>
        <v>0</v>
      </c>
      <c r="HL693" s="122"/>
      <c r="HM693" s="122"/>
      <c r="HN693" s="122"/>
      <c r="HO693" s="122"/>
      <c r="HP693" s="122"/>
      <c r="HQ693" s="122"/>
      <c r="HR693" s="122"/>
      <c r="HS693" s="122"/>
      <c r="HT693" s="122"/>
      <c r="HU693" s="122"/>
      <c r="HV693" s="122"/>
      <c r="HW693" s="122"/>
      <c r="HX693" s="122"/>
      <c r="HY693" s="122"/>
      <c r="HZ693" s="122"/>
      <c r="IA693" s="122"/>
      <c r="IB693" s="122"/>
    </row>
    <row r="694" spans="1:236" s="124" customFormat="1">
      <c r="A694" s="93" t="s">
        <v>2476</v>
      </c>
      <c r="B694" s="111" t="s">
        <v>2477</v>
      </c>
      <c r="C694" s="123" t="s">
        <v>123</v>
      </c>
      <c r="D694" s="58">
        <v>26908.1</v>
      </c>
      <c r="E694" s="58">
        <v>0</v>
      </c>
      <c r="F694" s="58">
        <v>0</v>
      </c>
      <c r="G694" s="58">
        <v>0</v>
      </c>
      <c r="H694" s="58">
        <v>0</v>
      </c>
      <c r="I694" s="58">
        <v>0</v>
      </c>
      <c r="J694" s="58">
        <v>0</v>
      </c>
      <c r="HL694" s="122"/>
      <c r="HM694" s="122"/>
      <c r="HN694" s="122"/>
      <c r="HO694" s="122"/>
      <c r="HP694" s="122"/>
      <c r="HQ694" s="122"/>
      <c r="HR694" s="122"/>
      <c r="HS694" s="122"/>
      <c r="HT694" s="122"/>
      <c r="HU694" s="122"/>
      <c r="HV694" s="122"/>
      <c r="HW694" s="122"/>
      <c r="HX694" s="122"/>
      <c r="HY694" s="122"/>
      <c r="HZ694" s="122"/>
      <c r="IA694" s="122"/>
      <c r="IB694" s="122"/>
    </row>
    <row r="695" spans="1:236" s="124" customFormat="1" ht="18.75" customHeight="1">
      <c r="A695" s="95" t="s">
        <v>2478</v>
      </c>
      <c r="B695" s="110" t="s">
        <v>2479</v>
      </c>
      <c r="C695" s="123"/>
      <c r="D695" s="56">
        <f t="shared" ref="D695:I695" si="259">SUM(D696:D698)</f>
        <v>12269.58</v>
      </c>
      <c r="E695" s="56">
        <f t="shared" si="259"/>
        <v>7068.6100000000006</v>
      </c>
      <c r="F695" s="56">
        <f t="shared" si="259"/>
        <v>10320.630000000001</v>
      </c>
      <c r="G695" s="56">
        <f t="shared" si="259"/>
        <v>8650</v>
      </c>
      <c r="H695" s="56">
        <f t="shared" si="259"/>
        <v>8950</v>
      </c>
      <c r="I695" s="56">
        <f t="shared" si="259"/>
        <v>9260</v>
      </c>
      <c r="J695" s="56">
        <f t="shared" ref="J695" si="260">SUM(J696:J698)</f>
        <v>9560</v>
      </c>
      <c r="HL695" s="122"/>
      <c r="HM695" s="122"/>
      <c r="HN695" s="122"/>
      <c r="HO695" s="122"/>
      <c r="HP695" s="122"/>
      <c r="HQ695" s="122"/>
      <c r="HR695" s="122"/>
      <c r="HS695" s="122"/>
      <c r="HT695" s="122"/>
      <c r="HU695" s="122"/>
      <c r="HV695" s="122"/>
      <c r="HW695" s="122"/>
      <c r="HX695" s="122"/>
      <c r="HY695" s="122"/>
      <c r="HZ695" s="122"/>
      <c r="IA695" s="122"/>
      <c r="IB695" s="122"/>
    </row>
    <row r="696" spans="1:236" s="103" customFormat="1" ht="13.5" customHeight="1">
      <c r="A696" s="93" t="s">
        <v>2480</v>
      </c>
      <c r="B696" s="111" t="s">
        <v>2481</v>
      </c>
      <c r="C696" s="123" t="s">
        <v>123</v>
      </c>
      <c r="D696" s="58">
        <v>501.85</v>
      </c>
      <c r="E696" s="58">
        <v>247.01</v>
      </c>
      <c r="F696" s="58">
        <v>1931.78</v>
      </c>
      <c r="G696" s="58"/>
      <c r="H696" s="58"/>
      <c r="I696" s="58"/>
      <c r="J696" s="58"/>
      <c r="HL696" s="102"/>
      <c r="HM696" s="102"/>
      <c r="HN696" s="102"/>
      <c r="HO696" s="102"/>
      <c r="HP696" s="102"/>
      <c r="HQ696" s="102"/>
      <c r="HR696" s="102"/>
      <c r="HS696" s="102"/>
      <c r="HT696" s="102"/>
      <c r="HU696" s="102"/>
      <c r="HV696" s="102"/>
      <c r="HW696" s="102"/>
      <c r="HX696" s="102"/>
      <c r="HY696" s="102"/>
      <c r="HZ696" s="102"/>
      <c r="IA696" s="102"/>
      <c r="IB696" s="102"/>
    </row>
    <row r="697" spans="1:236" s="124" customFormat="1" ht="13.5" customHeight="1">
      <c r="A697" s="93" t="s">
        <v>2482</v>
      </c>
      <c r="B697" s="111" t="s">
        <v>2483</v>
      </c>
      <c r="C697" s="123" t="s">
        <v>581</v>
      </c>
      <c r="D697" s="56">
        <v>0</v>
      </c>
      <c r="E697" s="56"/>
      <c r="F697" s="56"/>
      <c r="G697" s="56"/>
      <c r="H697" s="56"/>
      <c r="I697" s="56"/>
      <c r="J697" s="56"/>
      <c r="HL697" s="122"/>
      <c r="HM697" s="122"/>
      <c r="HN697" s="122"/>
      <c r="HO697" s="122"/>
      <c r="HP697" s="122"/>
      <c r="HQ697" s="122"/>
      <c r="HR697" s="122"/>
      <c r="HS697" s="122"/>
      <c r="HT697" s="122"/>
      <c r="HU697" s="122"/>
      <c r="HV697" s="122"/>
      <c r="HW697" s="122"/>
      <c r="HX697" s="122"/>
      <c r="HY697" s="122"/>
      <c r="HZ697" s="122"/>
      <c r="IA697" s="122"/>
      <c r="IB697" s="122"/>
    </row>
    <row r="698" spans="1:236" s="124" customFormat="1" ht="13.5" customHeight="1">
      <c r="A698" s="93" t="s">
        <v>2484</v>
      </c>
      <c r="B698" s="111" t="s">
        <v>2485</v>
      </c>
      <c r="C698" s="123"/>
      <c r="D698" s="56">
        <f>SUM(D699:D703)</f>
        <v>11767.73</v>
      </c>
      <c r="E698" s="56">
        <f t="shared" ref="E698:J698" si="261">SUM(E699:E704)</f>
        <v>6821.6</v>
      </c>
      <c r="F698" s="56">
        <f t="shared" si="261"/>
        <v>8388.85</v>
      </c>
      <c r="G698" s="56">
        <f t="shared" si="261"/>
        <v>8650</v>
      </c>
      <c r="H698" s="56">
        <f>SUM(H699:H704)</f>
        <v>8950</v>
      </c>
      <c r="I698" s="56">
        <f t="shared" si="261"/>
        <v>9260</v>
      </c>
      <c r="J698" s="56">
        <f t="shared" si="261"/>
        <v>9560</v>
      </c>
      <c r="HL698" s="122"/>
      <c r="HM698" s="122"/>
      <c r="HN698" s="122"/>
      <c r="HO698" s="122"/>
      <c r="HP698" s="122"/>
      <c r="HQ698" s="122"/>
      <c r="HR698" s="122"/>
      <c r="HS698" s="122"/>
      <c r="HT698" s="122"/>
      <c r="HU698" s="122"/>
      <c r="HV698" s="122"/>
      <c r="HW698" s="122"/>
      <c r="HX698" s="122"/>
      <c r="HY698" s="122"/>
      <c r="HZ698" s="122"/>
      <c r="IA698" s="122"/>
      <c r="IB698" s="122"/>
    </row>
    <row r="699" spans="1:236" s="124" customFormat="1" ht="13.5" customHeight="1">
      <c r="A699" s="93" t="s">
        <v>2486</v>
      </c>
      <c r="B699" s="111" t="s">
        <v>1209</v>
      </c>
      <c r="C699" s="123" t="s">
        <v>29</v>
      </c>
      <c r="D699" s="58">
        <v>21.55</v>
      </c>
      <c r="E699" s="58">
        <v>5.34</v>
      </c>
      <c r="F699" s="58">
        <v>0</v>
      </c>
      <c r="G699" s="58">
        <f t="shared" ref="G699:H699" si="262">F699*1.0375</f>
        <v>0</v>
      </c>
      <c r="H699" s="58">
        <f t="shared" si="262"/>
        <v>0</v>
      </c>
      <c r="I699" s="58">
        <f t="shared" ref="I699:J700" si="263">H699*1.0325</f>
        <v>0</v>
      </c>
      <c r="J699" s="58">
        <f t="shared" si="263"/>
        <v>0</v>
      </c>
      <c r="HL699" s="122"/>
      <c r="HM699" s="122"/>
      <c r="HN699" s="122"/>
      <c r="HO699" s="122"/>
      <c r="HP699" s="122"/>
      <c r="HQ699" s="122"/>
      <c r="HR699" s="122"/>
      <c r="HS699" s="122"/>
      <c r="HT699" s="122"/>
      <c r="HU699" s="122"/>
      <c r="HV699" s="122"/>
      <c r="HW699" s="122"/>
      <c r="HX699" s="122"/>
      <c r="HY699" s="122"/>
      <c r="HZ699" s="122"/>
      <c r="IA699" s="122"/>
      <c r="IB699" s="122"/>
    </row>
    <row r="700" spans="1:236" s="124" customFormat="1" ht="13.5" customHeight="1">
      <c r="A700" s="93" t="s">
        <v>2487</v>
      </c>
      <c r="B700" s="111" t="s">
        <v>1211</v>
      </c>
      <c r="C700" s="123" t="s">
        <v>29</v>
      </c>
      <c r="D700" s="58">
        <v>243.23</v>
      </c>
      <c r="E700" s="58">
        <v>247.52</v>
      </c>
      <c r="F700" s="58">
        <v>348.35</v>
      </c>
      <c r="G700" s="58">
        <v>0</v>
      </c>
      <c r="H700" s="58">
        <f t="shared" ref="H700" si="264">G700*1.0375</f>
        <v>0</v>
      </c>
      <c r="I700" s="58">
        <f t="shared" si="263"/>
        <v>0</v>
      </c>
      <c r="J700" s="58">
        <f t="shared" si="263"/>
        <v>0</v>
      </c>
      <c r="HL700" s="122"/>
      <c r="HM700" s="122"/>
      <c r="HN700" s="122"/>
      <c r="HO700" s="122"/>
      <c r="HP700" s="122"/>
      <c r="HQ700" s="122"/>
      <c r="HR700" s="122"/>
      <c r="HS700" s="122"/>
      <c r="HT700" s="122"/>
      <c r="HU700" s="122"/>
      <c r="HV700" s="122"/>
      <c r="HW700" s="122"/>
      <c r="HX700" s="122"/>
      <c r="HY700" s="122"/>
      <c r="HZ700" s="122"/>
      <c r="IA700" s="122"/>
      <c r="IB700" s="122"/>
    </row>
    <row r="701" spans="1:236" s="124" customFormat="1" ht="13.5" customHeight="1">
      <c r="A701" s="93" t="s">
        <v>2488</v>
      </c>
      <c r="B701" s="111" t="s">
        <v>1213</v>
      </c>
      <c r="C701" s="123" t="s">
        <v>29</v>
      </c>
      <c r="D701" s="58">
        <v>159.5</v>
      </c>
      <c r="E701" s="58">
        <v>50.71</v>
      </c>
      <c r="F701" s="58">
        <v>868.49</v>
      </c>
      <c r="G701" s="58">
        <v>2800</v>
      </c>
      <c r="H701" s="58">
        <v>2900</v>
      </c>
      <c r="I701" s="58">
        <v>3000</v>
      </c>
      <c r="J701" s="58">
        <v>3100</v>
      </c>
      <c r="HL701" s="122"/>
      <c r="HM701" s="122"/>
      <c r="HN701" s="122"/>
      <c r="HO701" s="122"/>
      <c r="HP701" s="122"/>
      <c r="HQ701" s="122"/>
      <c r="HR701" s="122"/>
      <c r="HS701" s="122"/>
      <c r="HT701" s="122"/>
      <c r="HU701" s="122"/>
      <c r="HV701" s="122"/>
      <c r="HW701" s="122"/>
      <c r="HX701" s="122"/>
      <c r="HY701" s="122"/>
      <c r="HZ701" s="122"/>
      <c r="IA701" s="122"/>
      <c r="IB701" s="122"/>
    </row>
    <row r="702" spans="1:236" s="124" customFormat="1" ht="13.5" customHeight="1">
      <c r="A702" s="93" t="s">
        <v>2489</v>
      </c>
      <c r="B702" s="111" t="s">
        <v>1215</v>
      </c>
      <c r="C702" s="123" t="s">
        <v>29</v>
      </c>
      <c r="D702" s="58">
        <v>4403.17</v>
      </c>
      <c r="E702" s="58">
        <v>2410.5700000000002</v>
      </c>
      <c r="F702" s="58">
        <v>1948.13</v>
      </c>
      <c r="G702" s="58">
        <v>2900</v>
      </c>
      <c r="H702" s="58">
        <v>3000</v>
      </c>
      <c r="I702" s="58">
        <v>3100</v>
      </c>
      <c r="J702" s="58">
        <v>3200</v>
      </c>
      <c r="HL702" s="122"/>
      <c r="HM702" s="122"/>
      <c r="HN702" s="122"/>
      <c r="HO702" s="122"/>
      <c r="HP702" s="122"/>
      <c r="HQ702" s="122"/>
      <c r="HR702" s="122"/>
      <c r="HS702" s="122"/>
      <c r="HT702" s="122"/>
      <c r="HU702" s="122"/>
      <c r="HV702" s="122"/>
      <c r="HW702" s="122"/>
      <c r="HX702" s="122"/>
      <c r="HY702" s="122"/>
      <c r="HZ702" s="122"/>
      <c r="IA702" s="122"/>
      <c r="IB702" s="122"/>
    </row>
    <row r="703" spans="1:236" s="124" customFormat="1" ht="13.5" customHeight="1">
      <c r="A703" s="93" t="s">
        <v>2490</v>
      </c>
      <c r="B703" s="111" t="s">
        <v>1219</v>
      </c>
      <c r="C703" s="123" t="s">
        <v>29</v>
      </c>
      <c r="D703" s="58">
        <v>6940.28</v>
      </c>
      <c r="E703" s="58">
        <v>3941.06</v>
      </c>
      <c r="F703" s="58">
        <v>5223.88</v>
      </c>
      <c r="G703" s="58">
        <v>2800</v>
      </c>
      <c r="H703" s="58">
        <v>2900</v>
      </c>
      <c r="I703" s="58">
        <v>3000</v>
      </c>
      <c r="J703" s="58">
        <v>3100</v>
      </c>
      <c r="HL703" s="122"/>
      <c r="HM703" s="122"/>
      <c r="HN703" s="122"/>
      <c r="HO703" s="122"/>
      <c r="HP703" s="122"/>
      <c r="HQ703" s="122"/>
      <c r="HR703" s="122"/>
      <c r="HS703" s="122"/>
      <c r="HT703" s="122"/>
      <c r="HU703" s="122"/>
      <c r="HV703" s="122"/>
      <c r="HW703" s="122"/>
      <c r="HX703" s="122"/>
      <c r="HY703" s="122"/>
      <c r="HZ703" s="122"/>
      <c r="IA703" s="122"/>
      <c r="IB703" s="122"/>
    </row>
    <row r="704" spans="1:236" s="124" customFormat="1" ht="13.5" customHeight="1">
      <c r="A704" s="93" t="s">
        <v>3005</v>
      </c>
      <c r="B704" s="111" t="s">
        <v>2473</v>
      </c>
      <c r="C704" s="123" t="s">
        <v>29</v>
      </c>
      <c r="D704" s="58"/>
      <c r="E704" s="58">
        <v>166.4</v>
      </c>
      <c r="F704" s="58">
        <v>0</v>
      </c>
      <c r="G704" s="58">
        <v>150</v>
      </c>
      <c r="H704" s="58">
        <v>150</v>
      </c>
      <c r="I704" s="58">
        <v>160</v>
      </c>
      <c r="J704" s="58">
        <v>160</v>
      </c>
      <c r="HL704" s="122"/>
      <c r="HM704" s="122"/>
      <c r="HN704" s="122"/>
      <c r="HO704" s="122"/>
      <c r="HP704" s="122"/>
      <c r="HQ704" s="122"/>
      <c r="HR704" s="122"/>
      <c r="HS704" s="122"/>
      <c r="HT704" s="122"/>
      <c r="HU704" s="122"/>
      <c r="HV704" s="122"/>
      <c r="HW704" s="122"/>
      <c r="HX704" s="122"/>
      <c r="HY704" s="122"/>
      <c r="HZ704" s="122"/>
      <c r="IA704" s="122"/>
      <c r="IB704" s="122"/>
    </row>
    <row r="705" spans="1:236" s="124" customFormat="1" ht="14.25" customHeight="1">
      <c r="A705" s="95" t="s">
        <v>2491</v>
      </c>
      <c r="B705" s="110" t="s">
        <v>2492</v>
      </c>
      <c r="C705" s="123"/>
      <c r="D705" s="56">
        <f t="shared" ref="D705:I705" si="265">SUM(D706:D708)</f>
        <v>203619.3</v>
      </c>
      <c r="E705" s="56">
        <f t="shared" si="265"/>
        <v>481686.32999999996</v>
      </c>
      <c r="F705" s="56">
        <f t="shared" si="265"/>
        <v>314075.05</v>
      </c>
      <c r="G705" s="56">
        <f t="shared" si="265"/>
        <v>316000</v>
      </c>
      <c r="H705" s="56">
        <f t="shared" si="265"/>
        <v>327940</v>
      </c>
      <c r="I705" s="56">
        <f t="shared" si="265"/>
        <v>338670</v>
      </c>
      <c r="J705" s="56">
        <f t="shared" ref="J705" si="266">SUM(J706:J708)</f>
        <v>349600</v>
      </c>
      <c r="HL705" s="122"/>
      <c r="HM705" s="122"/>
      <c r="HN705" s="122"/>
      <c r="HO705" s="122"/>
      <c r="HP705" s="122"/>
      <c r="HQ705" s="122"/>
      <c r="HR705" s="122"/>
      <c r="HS705" s="122"/>
      <c r="HT705" s="122"/>
      <c r="HU705" s="122"/>
      <c r="HV705" s="122"/>
      <c r="HW705" s="122"/>
      <c r="HX705" s="122"/>
      <c r="HY705" s="122"/>
      <c r="HZ705" s="122"/>
      <c r="IA705" s="122"/>
      <c r="IB705" s="122"/>
    </row>
    <row r="706" spans="1:236" s="103" customFormat="1" ht="14.25" customHeight="1">
      <c r="A706" s="93" t="s">
        <v>2493</v>
      </c>
      <c r="B706" s="111" t="s">
        <v>2494</v>
      </c>
      <c r="C706" s="123" t="s">
        <v>123</v>
      </c>
      <c r="D706" s="58">
        <v>20113.419999999998</v>
      </c>
      <c r="E706" s="58">
        <v>42550.61</v>
      </c>
      <c r="F706" s="58">
        <v>67803.13</v>
      </c>
      <c r="G706" s="58">
        <v>67000</v>
      </c>
      <c r="H706" s="58">
        <v>69500</v>
      </c>
      <c r="I706" s="58">
        <v>71800</v>
      </c>
      <c r="J706" s="58">
        <v>74100</v>
      </c>
      <c r="HL706" s="102"/>
      <c r="HM706" s="102"/>
      <c r="HN706" s="102"/>
      <c r="HO706" s="102"/>
      <c r="HP706" s="102"/>
      <c r="HQ706" s="102"/>
      <c r="HR706" s="102"/>
      <c r="HS706" s="102"/>
      <c r="HT706" s="102"/>
      <c r="HU706" s="102"/>
      <c r="HV706" s="102"/>
      <c r="HW706" s="102"/>
      <c r="HX706" s="102"/>
      <c r="HY706" s="102"/>
      <c r="HZ706" s="102"/>
      <c r="IA706" s="102"/>
      <c r="IB706" s="102"/>
    </row>
    <row r="707" spans="1:236" s="124" customFormat="1" ht="14.25" customHeight="1">
      <c r="A707" s="93" t="s">
        <v>2495</v>
      </c>
      <c r="B707" s="111" t="s">
        <v>2483</v>
      </c>
      <c r="C707" s="123" t="s">
        <v>581</v>
      </c>
      <c r="D707" s="58">
        <v>14862.17</v>
      </c>
      <c r="E707" s="58">
        <v>0</v>
      </c>
      <c r="F707" s="58">
        <v>0</v>
      </c>
      <c r="G707" s="58"/>
      <c r="H707" s="58"/>
      <c r="I707" s="58"/>
      <c r="J707" s="58"/>
      <c r="HL707" s="122"/>
      <c r="HM707" s="122"/>
      <c r="HN707" s="122"/>
      <c r="HO707" s="122"/>
      <c r="HP707" s="122"/>
      <c r="HQ707" s="122"/>
      <c r="HR707" s="122"/>
      <c r="HS707" s="122"/>
      <c r="HT707" s="122"/>
      <c r="HU707" s="122"/>
      <c r="HV707" s="122"/>
      <c r="HW707" s="122"/>
      <c r="HX707" s="122"/>
      <c r="HY707" s="122"/>
      <c r="HZ707" s="122"/>
      <c r="IA707" s="122"/>
      <c r="IB707" s="122"/>
    </row>
    <row r="708" spans="1:236" s="124" customFormat="1" ht="14.25" customHeight="1">
      <c r="A708" s="93" t="s">
        <v>2496</v>
      </c>
      <c r="B708" s="111" t="s">
        <v>2497</v>
      </c>
      <c r="C708" s="123"/>
      <c r="D708" s="56">
        <f t="shared" ref="D708:I708" si="267">SUM(D709:D714)</f>
        <v>168643.71</v>
      </c>
      <c r="E708" s="56">
        <f t="shared" si="267"/>
        <v>439135.72</v>
      </c>
      <c r="F708" s="56">
        <f t="shared" si="267"/>
        <v>246271.91999999998</v>
      </c>
      <c r="G708" s="56">
        <f t="shared" si="267"/>
        <v>249000</v>
      </c>
      <c r="H708" s="56">
        <f>SUM(H709:H714)</f>
        <v>258440</v>
      </c>
      <c r="I708" s="56">
        <f t="shared" si="267"/>
        <v>266870</v>
      </c>
      <c r="J708" s="56">
        <f t="shared" ref="J708" si="268">SUM(J709:J714)</f>
        <v>275500</v>
      </c>
      <c r="HL708" s="122"/>
      <c r="HM708" s="122"/>
      <c r="HN708" s="122"/>
      <c r="HO708" s="122"/>
      <c r="HP708" s="122"/>
      <c r="HQ708" s="122"/>
      <c r="HR708" s="122"/>
      <c r="HS708" s="122"/>
      <c r="HT708" s="122"/>
      <c r="HU708" s="122"/>
      <c r="HV708" s="122"/>
      <c r="HW708" s="122"/>
      <c r="HX708" s="122"/>
      <c r="HY708" s="122"/>
      <c r="HZ708" s="122"/>
      <c r="IA708" s="122"/>
      <c r="IB708" s="122"/>
    </row>
    <row r="709" spans="1:236" s="124" customFormat="1" ht="14.25" customHeight="1">
      <c r="A709" s="93" t="s">
        <v>2498</v>
      </c>
      <c r="B709" s="111" t="s">
        <v>1209</v>
      </c>
      <c r="C709" s="123" t="s">
        <v>29</v>
      </c>
      <c r="D709" s="58">
        <v>0</v>
      </c>
      <c r="E709" s="58">
        <v>1494.86</v>
      </c>
      <c r="F709" s="58">
        <v>1030.7</v>
      </c>
      <c r="G709" s="58">
        <v>900</v>
      </c>
      <c r="H709" s="58">
        <v>940</v>
      </c>
      <c r="I709" s="58">
        <v>970</v>
      </c>
      <c r="J709" s="58">
        <v>990</v>
      </c>
      <c r="HL709" s="122"/>
      <c r="HM709" s="122"/>
      <c r="HN709" s="122"/>
      <c r="HO709" s="122"/>
      <c r="HP709" s="122"/>
      <c r="HQ709" s="122"/>
      <c r="HR709" s="122"/>
      <c r="HS709" s="122"/>
      <c r="HT709" s="122"/>
      <c r="HU709" s="122"/>
      <c r="HV709" s="122"/>
      <c r="HW709" s="122"/>
      <c r="HX709" s="122"/>
      <c r="HY709" s="122"/>
      <c r="HZ709" s="122"/>
      <c r="IA709" s="122"/>
      <c r="IB709" s="122"/>
    </row>
    <row r="710" spans="1:236" s="124" customFormat="1" ht="14.25" customHeight="1">
      <c r="A710" s="93" t="s">
        <v>2499</v>
      </c>
      <c r="B710" s="111" t="s">
        <v>1211</v>
      </c>
      <c r="C710" s="123" t="s">
        <v>29</v>
      </c>
      <c r="D710" s="58">
        <v>23083.18</v>
      </c>
      <c r="E710" s="58">
        <v>36023.74</v>
      </c>
      <c r="F710" s="58">
        <v>21945.75</v>
      </c>
      <c r="G710" s="58">
        <v>23900</v>
      </c>
      <c r="H710" s="58">
        <v>24800</v>
      </c>
      <c r="I710" s="58">
        <v>25600</v>
      </c>
      <c r="J710" s="58">
        <v>26450</v>
      </c>
      <c r="HL710" s="122"/>
      <c r="HM710" s="122"/>
      <c r="HN710" s="122"/>
      <c r="HO710" s="122"/>
      <c r="HP710" s="122"/>
      <c r="HQ710" s="122"/>
      <c r="HR710" s="122"/>
      <c r="HS710" s="122"/>
      <c r="HT710" s="122"/>
      <c r="HU710" s="122"/>
      <c r="HV710" s="122"/>
      <c r="HW710" s="122"/>
      <c r="HX710" s="122"/>
      <c r="HY710" s="122"/>
      <c r="HZ710" s="122"/>
      <c r="IA710" s="122"/>
      <c r="IB710" s="122"/>
    </row>
    <row r="711" spans="1:236" s="124" customFormat="1" ht="14.25" customHeight="1">
      <c r="A711" s="93" t="s">
        <v>2500</v>
      </c>
      <c r="B711" s="111" t="s">
        <v>1213</v>
      </c>
      <c r="C711" s="123" t="s">
        <v>29</v>
      </c>
      <c r="D711" s="58">
        <v>11840.18</v>
      </c>
      <c r="E711" s="58">
        <v>19741.63</v>
      </c>
      <c r="F711" s="58">
        <v>9915.15</v>
      </c>
      <c r="G711" s="58">
        <v>13900</v>
      </c>
      <c r="H711" s="58">
        <v>14400</v>
      </c>
      <c r="I711" s="58">
        <v>14900</v>
      </c>
      <c r="J711" s="58">
        <v>15380</v>
      </c>
      <c r="HL711" s="122"/>
      <c r="HM711" s="122"/>
      <c r="HN711" s="122"/>
      <c r="HO711" s="122"/>
      <c r="HP711" s="122"/>
      <c r="HQ711" s="122"/>
      <c r="HR711" s="122"/>
      <c r="HS711" s="122"/>
      <c r="HT711" s="122"/>
      <c r="HU711" s="122"/>
      <c r="HV711" s="122"/>
      <c r="HW711" s="122"/>
      <c r="HX711" s="122"/>
      <c r="HY711" s="122"/>
      <c r="HZ711" s="122"/>
      <c r="IA711" s="122"/>
      <c r="IB711" s="122"/>
    </row>
    <row r="712" spans="1:236" s="124" customFormat="1" ht="14.25" customHeight="1">
      <c r="A712" s="93" t="s">
        <v>2501</v>
      </c>
      <c r="B712" s="111" t="s">
        <v>1215</v>
      </c>
      <c r="C712" s="123" t="s">
        <v>29</v>
      </c>
      <c r="D712" s="58">
        <v>83183.98</v>
      </c>
      <c r="E712" s="58">
        <v>133260.22</v>
      </c>
      <c r="F712" s="58">
        <v>78757.710000000006</v>
      </c>
      <c r="G712" s="58">
        <v>54300</v>
      </c>
      <c r="H712" s="58">
        <v>56400</v>
      </c>
      <c r="I712" s="58">
        <v>58200</v>
      </c>
      <c r="J712" s="58">
        <v>60080</v>
      </c>
      <c r="HL712" s="122"/>
      <c r="HM712" s="122"/>
      <c r="HN712" s="122"/>
      <c r="HO712" s="122"/>
      <c r="HP712" s="122"/>
      <c r="HQ712" s="122"/>
      <c r="HR712" s="122"/>
      <c r="HS712" s="122"/>
      <c r="HT712" s="122"/>
      <c r="HU712" s="122"/>
      <c r="HV712" s="122"/>
      <c r="HW712" s="122"/>
      <c r="HX712" s="122"/>
      <c r="HY712" s="122"/>
      <c r="HZ712" s="122"/>
      <c r="IA712" s="122"/>
      <c r="IB712" s="122"/>
    </row>
    <row r="713" spans="1:236" s="124" customFormat="1" ht="14.25" customHeight="1">
      <c r="A713" s="93" t="s">
        <v>2502</v>
      </c>
      <c r="B713" s="111" t="s">
        <v>1219</v>
      </c>
      <c r="C713" s="123" t="s">
        <v>29</v>
      </c>
      <c r="D713" s="58">
        <v>47089.58</v>
      </c>
      <c r="E713" s="58">
        <v>241047.03</v>
      </c>
      <c r="F713" s="58">
        <v>130752.37</v>
      </c>
      <c r="G713" s="58">
        <v>153400</v>
      </c>
      <c r="H713" s="58">
        <v>159200</v>
      </c>
      <c r="I713" s="58">
        <v>164400</v>
      </c>
      <c r="J713" s="58">
        <v>169720</v>
      </c>
      <c r="HL713" s="122"/>
      <c r="HM713" s="122"/>
      <c r="HN713" s="122"/>
      <c r="HO713" s="122"/>
      <c r="HP713" s="122"/>
      <c r="HQ713" s="122"/>
      <c r="HR713" s="122"/>
      <c r="HS713" s="122"/>
      <c r="HT713" s="122"/>
      <c r="HU713" s="122"/>
      <c r="HV713" s="122"/>
      <c r="HW713" s="122"/>
      <c r="HX713" s="122"/>
      <c r="HY713" s="122"/>
      <c r="HZ713" s="122"/>
      <c r="IA713" s="122"/>
      <c r="IB713" s="122"/>
    </row>
    <row r="714" spans="1:236" s="124" customFormat="1" ht="14.25" customHeight="1">
      <c r="A714" s="93" t="s">
        <v>2503</v>
      </c>
      <c r="B714" s="111" t="s">
        <v>2504</v>
      </c>
      <c r="C714" s="123" t="s">
        <v>29</v>
      </c>
      <c r="D714" s="58">
        <v>3446.79</v>
      </c>
      <c r="E714" s="58">
        <v>7568.24</v>
      </c>
      <c r="F714" s="58">
        <v>3870.24</v>
      </c>
      <c r="G714" s="58">
        <v>2600</v>
      </c>
      <c r="H714" s="58">
        <v>2700</v>
      </c>
      <c r="I714" s="58">
        <v>2800</v>
      </c>
      <c r="J714" s="58">
        <v>2880</v>
      </c>
      <c r="HL714" s="122"/>
      <c r="HM714" s="122"/>
      <c r="HN714" s="122"/>
      <c r="HO714" s="122"/>
      <c r="HP714" s="122"/>
      <c r="HQ714" s="122"/>
      <c r="HR714" s="122"/>
      <c r="HS714" s="122"/>
      <c r="HT714" s="122"/>
      <c r="HU714" s="122"/>
      <c r="HV714" s="122"/>
      <c r="HW714" s="122"/>
      <c r="HX714" s="122"/>
      <c r="HY714" s="122"/>
      <c r="HZ714" s="122"/>
      <c r="IA714" s="122"/>
      <c r="IB714" s="122"/>
    </row>
    <row r="715" spans="1:236" s="124" customFormat="1" ht="18.75" customHeight="1">
      <c r="A715" s="95" t="s">
        <v>2505</v>
      </c>
      <c r="B715" s="110" t="s">
        <v>2506</v>
      </c>
      <c r="C715" s="123"/>
      <c r="D715" s="56">
        <f t="shared" ref="D715:I715" si="269">SUM(D716:D718)</f>
        <v>121500.84</v>
      </c>
      <c r="E715" s="56">
        <f t="shared" si="269"/>
        <v>267310.78000000003</v>
      </c>
      <c r="F715" s="56">
        <f t="shared" si="269"/>
        <v>157057.47999999998</v>
      </c>
      <c r="G715" s="56">
        <f t="shared" si="269"/>
        <v>162870</v>
      </c>
      <c r="H715" s="56">
        <f t="shared" si="269"/>
        <v>168990</v>
      </c>
      <c r="I715" s="56">
        <f t="shared" si="269"/>
        <v>174550</v>
      </c>
      <c r="J715" s="56">
        <f t="shared" ref="J715" si="270">SUM(J716:J718)</f>
        <v>180160</v>
      </c>
      <c r="HL715" s="122"/>
      <c r="HM715" s="122"/>
      <c r="HN715" s="122"/>
      <c r="HO715" s="122"/>
      <c r="HP715" s="122"/>
      <c r="HQ715" s="122"/>
      <c r="HR715" s="122"/>
      <c r="HS715" s="122"/>
      <c r="HT715" s="122"/>
      <c r="HU715" s="122"/>
      <c r="HV715" s="122"/>
      <c r="HW715" s="122"/>
      <c r="HX715" s="122"/>
      <c r="HY715" s="122"/>
      <c r="HZ715" s="122"/>
      <c r="IA715" s="122"/>
      <c r="IB715" s="122"/>
    </row>
    <row r="716" spans="1:236" s="103" customFormat="1" ht="15" customHeight="1">
      <c r="A716" s="93" t="s">
        <v>2507</v>
      </c>
      <c r="B716" s="111" t="s">
        <v>2508</v>
      </c>
      <c r="C716" s="123" t="s">
        <v>123</v>
      </c>
      <c r="D716" s="58">
        <v>7814.24</v>
      </c>
      <c r="E716" s="58">
        <v>15426.49</v>
      </c>
      <c r="F716" s="58">
        <v>17478.61</v>
      </c>
      <c r="G716" s="58">
        <v>19000</v>
      </c>
      <c r="H716" s="58">
        <v>19700</v>
      </c>
      <c r="I716" s="58">
        <v>20400</v>
      </c>
      <c r="J716" s="58">
        <v>21000</v>
      </c>
      <c r="HL716" s="102"/>
      <c r="HM716" s="102"/>
      <c r="HN716" s="102"/>
      <c r="HO716" s="102"/>
      <c r="HP716" s="102"/>
      <c r="HQ716" s="102"/>
      <c r="HR716" s="102"/>
      <c r="HS716" s="102"/>
      <c r="HT716" s="102"/>
      <c r="HU716" s="102"/>
      <c r="HV716" s="102"/>
      <c r="HW716" s="102"/>
      <c r="HX716" s="102"/>
      <c r="HY716" s="102"/>
      <c r="HZ716" s="102"/>
      <c r="IA716" s="102"/>
      <c r="IB716" s="102"/>
    </row>
    <row r="717" spans="1:236" s="124" customFormat="1" ht="15" customHeight="1">
      <c r="A717" s="93" t="s">
        <v>2509</v>
      </c>
      <c r="B717" s="111" t="s">
        <v>2510</v>
      </c>
      <c r="C717" s="123" t="s">
        <v>581</v>
      </c>
      <c r="D717" s="58">
        <v>20509.8</v>
      </c>
      <c r="E717" s="58">
        <v>0</v>
      </c>
      <c r="F717" s="58">
        <v>0</v>
      </c>
      <c r="G717" s="58"/>
      <c r="H717" s="58"/>
      <c r="I717" s="58"/>
      <c r="J717" s="58"/>
      <c r="HL717" s="122"/>
      <c r="HM717" s="122"/>
      <c r="HN717" s="122"/>
      <c r="HO717" s="122"/>
      <c r="HP717" s="122"/>
      <c r="HQ717" s="122"/>
      <c r="HR717" s="122"/>
      <c r="HS717" s="122"/>
      <c r="HT717" s="122"/>
      <c r="HU717" s="122"/>
      <c r="HV717" s="122"/>
      <c r="HW717" s="122"/>
      <c r="HX717" s="122"/>
      <c r="HY717" s="122"/>
      <c r="HZ717" s="122"/>
      <c r="IA717" s="122"/>
      <c r="IB717" s="122"/>
    </row>
    <row r="718" spans="1:236" s="124" customFormat="1" ht="15" customHeight="1">
      <c r="A718" s="93" t="s">
        <v>2511</v>
      </c>
      <c r="B718" s="111" t="s">
        <v>2512</v>
      </c>
      <c r="C718" s="123"/>
      <c r="D718" s="56">
        <f t="shared" ref="D718:I718" si="271">SUM(D719:D724)</f>
        <v>93176.8</v>
      </c>
      <c r="E718" s="56">
        <f t="shared" si="271"/>
        <v>251884.29000000004</v>
      </c>
      <c r="F718" s="56">
        <f t="shared" si="271"/>
        <v>139578.87</v>
      </c>
      <c r="G718" s="56">
        <f t="shared" si="271"/>
        <v>143870</v>
      </c>
      <c r="H718" s="56">
        <f t="shared" si="271"/>
        <v>149290</v>
      </c>
      <c r="I718" s="56">
        <f t="shared" si="271"/>
        <v>154150</v>
      </c>
      <c r="J718" s="56">
        <f t="shared" ref="J718" si="272">SUM(J719:J724)</f>
        <v>159160</v>
      </c>
      <c r="HL718" s="122"/>
      <c r="HM718" s="122"/>
      <c r="HN718" s="122"/>
      <c r="HO718" s="122"/>
      <c r="HP718" s="122"/>
      <c r="HQ718" s="122"/>
      <c r="HR718" s="122"/>
      <c r="HS718" s="122"/>
      <c r="HT718" s="122"/>
      <c r="HU718" s="122"/>
      <c r="HV718" s="122"/>
      <c r="HW718" s="122"/>
      <c r="HX718" s="122"/>
      <c r="HY718" s="122"/>
      <c r="HZ718" s="122"/>
      <c r="IA718" s="122"/>
      <c r="IB718" s="122"/>
    </row>
    <row r="719" spans="1:236" s="124" customFormat="1" ht="15" customHeight="1">
      <c r="A719" s="93" t="s">
        <v>2513</v>
      </c>
      <c r="B719" s="111" t="s">
        <v>2514</v>
      </c>
      <c r="C719" s="123" t="s">
        <v>29</v>
      </c>
      <c r="D719" s="58">
        <v>0</v>
      </c>
      <c r="E719" s="58">
        <v>866.79</v>
      </c>
      <c r="F719" s="58">
        <v>597.55999999999995</v>
      </c>
      <c r="G719" s="58">
        <v>20</v>
      </c>
      <c r="H719" s="58"/>
      <c r="I719" s="58"/>
      <c r="J719" s="58"/>
      <c r="HL719" s="122"/>
      <c r="HM719" s="122"/>
      <c r="HN719" s="122"/>
      <c r="HO719" s="122"/>
      <c r="HP719" s="122"/>
      <c r="HQ719" s="122"/>
      <c r="HR719" s="122"/>
      <c r="HS719" s="122"/>
      <c r="HT719" s="122"/>
      <c r="HU719" s="122"/>
      <c r="HV719" s="122"/>
      <c r="HW719" s="122"/>
      <c r="HX719" s="122"/>
      <c r="HY719" s="122"/>
      <c r="HZ719" s="122"/>
      <c r="IA719" s="122"/>
      <c r="IB719" s="122"/>
    </row>
    <row r="720" spans="1:236" s="124" customFormat="1" ht="15" customHeight="1">
      <c r="A720" s="93" t="s">
        <v>2515</v>
      </c>
      <c r="B720" s="111" t="s">
        <v>2516</v>
      </c>
      <c r="C720" s="123" t="s">
        <v>29</v>
      </c>
      <c r="D720" s="58">
        <v>8712.07</v>
      </c>
      <c r="E720" s="58">
        <v>28395.61</v>
      </c>
      <c r="F720" s="58">
        <v>14947.53</v>
      </c>
      <c r="G720" s="58">
        <v>14850</v>
      </c>
      <c r="H720" s="58">
        <v>15400</v>
      </c>
      <c r="I720" s="58">
        <v>15900</v>
      </c>
      <c r="J720" s="58">
        <v>16430</v>
      </c>
      <c r="HL720" s="122"/>
      <c r="HM720" s="122"/>
      <c r="HN720" s="122"/>
      <c r="HO720" s="122"/>
      <c r="HP720" s="122"/>
      <c r="HQ720" s="122"/>
      <c r="HR720" s="122"/>
      <c r="HS720" s="122"/>
      <c r="HT720" s="122"/>
      <c r="HU720" s="122"/>
      <c r="HV720" s="122"/>
      <c r="HW720" s="122"/>
      <c r="HX720" s="122"/>
      <c r="HY720" s="122"/>
      <c r="HZ720" s="122"/>
      <c r="IA720" s="122"/>
      <c r="IB720" s="122"/>
    </row>
    <row r="721" spans="1:236" s="124" customFormat="1" ht="15" customHeight="1">
      <c r="A721" s="93" t="s">
        <v>2517</v>
      </c>
      <c r="B721" s="111" t="s">
        <v>1213</v>
      </c>
      <c r="C721" s="123" t="s">
        <v>29</v>
      </c>
      <c r="D721" s="58">
        <v>1635.45</v>
      </c>
      <c r="E721" s="58">
        <v>3838.76</v>
      </c>
      <c r="F721" s="58">
        <v>3126.95</v>
      </c>
      <c r="G721" s="58">
        <v>4450</v>
      </c>
      <c r="H721" s="58">
        <v>4620</v>
      </c>
      <c r="I721" s="58">
        <v>4770</v>
      </c>
      <c r="J721" s="58">
        <v>4930</v>
      </c>
      <c r="HL721" s="122"/>
      <c r="HM721" s="122"/>
      <c r="HN721" s="122"/>
      <c r="HO721" s="122"/>
      <c r="HP721" s="122"/>
      <c r="HQ721" s="122"/>
      <c r="HR721" s="122"/>
      <c r="HS721" s="122"/>
      <c r="HT721" s="122"/>
      <c r="HU721" s="122"/>
      <c r="HV721" s="122"/>
      <c r="HW721" s="122"/>
      <c r="HX721" s="122"/>
      <c r="HY721" s="122"/>
      <c r="HZ721" s="122"/>
      <c r="IA721" s="122"/>
      <c r="IB721" s="122"/>
    </row>
    <row r="722" spans="1:236" s="124" customFormat="1" ht="15" customHeight="1">
      <c r="A722" s="93" t="s">
        <v>2518</v>
      </c>
      <c r="B722" s="111" t="s">
        <v>1215</v>
      </c>
      <c r="C722" s="123" t="s">
        <v>29</v>
      </c>
      <c r="D722" s="58">
        <v>66892.149999999994</v>
      </c>
      <c r="E722" s="58">
        <v>98136.28</v>
      </c>
      <c r="F722" s="58">
        <v>63681.599999999999</v>
      </c>
      <c r="G722" s="58">
        <v>49400</v>
      </c>
      <c r="H722" s="58">
        <v>51270</v>
      </c>
      <c r="I722" s="58">
        <v>52930</v>
      </c>
      <c r="J722" s="58">
        <v>54660</v>
      </c>
      <c r="HL722" s="122"/>
      <c r="HM722" s="122"/>
      <c r="HN722" s="122"/>
      <c r="HO722" s="122"/>
      <c r="HP722" s="122"/>
      <c r="HQ722" s="122"/>
      <c r="HR722" s="122"/>
      <c r="HS722" s="122"/>
      <c r="HT722" s="122"/>
      <c r="HU722" s="122"/>
      <c r="HV722" s="122"/>
      <c r="HW722" s="122"/>
      <c r="HX722" s="122"/>
      <c r="HY722" s="122"/>
      <c r="HZ722" s="122"/>
      <c r="IA722" s="122"/>
      <c r="IB722" s="122"/>
    </row>
    <row r="723" spans="1:236" s="124" customFormat="1" ht="15" customHeight="1">
      <c r="A723" s="93" t="s">
        <v>2519</v>
      </c>
      <c r="B723" s="111" t="s">
        <v>1219</v>
      </c>
      <c r="C723" s="123" t="s">
        <v>29</v>
      </c>
      <c r="D723" s="58">
        <v>14693.39</v>
      </c>
      <c r="E723" s="58">
        <v>116222.71</v>
      </c>
      <c r="F723" s="58">
        <v>54531.63</v>
      </c>
      <c r="G723" s="58">
        <v>73700</v>
      </c>
      <c r="H723" s="58">
        <v>76500</v>
      </c>
      <c r="I723" s="58">
        <v>79000</v>
      </c>
      <c r="J723" s="58">
        <v>81540</v>
      </c>
      <c r="HL723" s="122"/>
      <c r="HM723" s="122"/>
      <c r="HN723" s="122"/>
      <c r="HO723" s="122"/>
      <c r="HP723" s="122"/>
      <c r="HQ723" s="122"/>
      <c r="HR723" s="122"/>
      <c r="HS723" s="122"/>
      <c r="HT723" s="122"/>
      <c r="HU723" s="122"/>
      <c r="HV723" s="122"/>
      <c r="HW723" s="122"/>
      <c r="HX723" s="122"/>
      <c r="HY723" s="122"/>
      <c r="HZ723" s="122"/>
      <c r="IA723" s="122"/>
      <c r="IB723" s="122"/>
    </row>
    <row r="724" spans="1:236" s="124" customFormat="1" ht="15" customHeight="1">
      <c r="A724" s="93" t="s">
        <v>2520</v>
      </c>
      <c r="B724" s="111" t="s">
        <v>2504</v>
      </c>
      <c r="C724" s="123" t="s">
        <v>29</v>
      </c>
      <c r="D724" s="58">
        <v>1243.74</v>
      </c>
      <c r="E724" s="58">
        <v>4424.1400000000003</v>
      </c>
      <c r="F724" s="58">
        <v>2693.6</v>
      </c>
      <c r="G724" s="58">
        <v>1450</v>
      </c>
      <c r="H724" s="58">
        <v>1500</v>
      </c>
      <c r="I724" s="58">
        <v>1550</v>
      </c>
      <c r="J724" s="58">
        <v>1600</v>
      </c>
      <c r="HL724" s="122"/>
      <c r="HM724" s="122"/>
      <c r="HN724" s="122"/>
      <c r="HO724" s="122"/>
      <c r="HP724" s="122"/>
      <c r="HQ724" s="122"/>
      <c r="HR724" s="122"/>
      <c r="HS724" s="122"/>
      <c r="HT724" s="122"/>
      <c r="HU724" s="122"/>
      <c r="HV724" s="122"/>
      <c r="HW724" s="122"/>
      <c r="HX724" s="122"/>
      <c r="HY724" s="122"/>
      <c r="HZ724" s="122"/>
      <c r="IA724" s="122"/>
      <c r="IB724" s="122"/>
    </row>
    <row r="725" spans="1:236" s="124" customFormat="1" ht="15" customHeight="1">
      <c r="A725" s="95" t="s">
        <v>2521</v>
      </c>
      <c r="B725" s="110" t="s">
        <v>2522</v>
      </c>
      <c r="C725" s="123"/>
      <c r="D725" s="56">
        <f t="shared" ref="D725:J725" si="273">D726</f>
        <v>146661.39000000001</v>
      </c>
      <c r="E725" s="56">
        <f t="shared" si="273"/>
        <v>252427.86</v>
      </c>
      <c r="F725" s="56">
        <f t="shared" si="273"/>
        <v>124224.89</v>
      </c>
      <c r="G725" s="56">
        <f t="shared" si="273"/>
        <v>124100</v>
      </c>
      <c r="H725" s="56">
        <f t="shared" si="273"/>
        <v>128800</v>
      </c>
      <c r="I725" s="56">
        <f t="shared" si="273"/>
        <v>132980</v>
      </c>
      <c r="J725" s="56">
        <f t="shared" si="273"/>
        <v>137360</v>
      </c>
      <c r="HL725" s="122"/>
      <c r="HM725" s="122"/>
      <c r="HN725" s="122"/>
      <c r="HO725" s="122"/>
      <c r="HP725" s="122"/>
      <c r="HQ725" s="122"/>
      <c r="HR725" s="122"/>
      <c r="HS725" s="122"/>
      <c r="HT725" s="122"/>
      <c r="HU725" s="122"/>
      <c r="HV725" s="122"/>
      <c r="HW725" s="122"/>
      <c r="HX725" s="122"/>
      <c r="HY725" s="122"/>
      <c r="HZ725" s="122"/>
      <c r="IA725" s="122"/>
      <c r="IB725" s="122"/>
    </row>
    <row r="726" spans="1:236" s="124" customFormat="1" ht="15" customHeight="1">
      <c r="A726" s="95" t="s">
        <v>2523</v>
      </c>
      <c r="B726" s="110" t="s">
        <v>2524</v>
      </c>
      <c r="C726" s="123"/>
      <c r="D726" s="56">
        <f t="shared" ref="D726:I726" si="274">SUM(D727:D730)</f>
        <v>146661.39000000001</v>
      </c>
      <c r="E726" s="56">
        <f t="shared" si="274"/>
        <v>252427.86</v>
      </c>
      <c r="F726" s="56">
        <f t="shared" si="274"/>
        <v>124224.89</v>
      </c>
      <c r="G726" s="56">
        <f t="shared" si="274"/>
        <v>124100</v>
      </c>
      <c r="H726" s="56">
        <f t="shared" si="274"/>
        <v>128800</v>
      </c>
      <c r="I726" s="56">
        <f t="shared" si="274"/>
        <v>132980</v>
      </c>
      <c r="J726" s="56">
        <f t="shared" ref="J726" si="275">SUM(J727:J730)</f>
        <v>137360</v>
      </c>
      <c r="HL726" s="122"/>
      <c r="HM726" s="122"/>
      <c r="HN726" s="122"/>
      <c r="HO726" s="122"/>
      <c r="HP726" s="122"/>
      <c r="HQ726" s="122"/>
      <c r="HR726" s="122"/>
      <c r="HS726" s="122"/>
      <c r="HT726" s="122"/>
      <c r="HU726" s="122"/>
      <c r="HV726" s="122"/>
      <c r="HW726" s="122"/>
      <c r="HX726" s="122"/>
      <c r="HY726" s="122"/>
      <c r="HZ726" s="122"/>
      <c r="IA726" s="122"/>
      <c r="IB726" s="122"/>
    </row>
    <row r="727" spans="1:236" s="124" customFormat="1" ht="15" customHeight="1">
      <c r="A727" s="93" t="s">
        <v>2525</v>
      </c>
      <c r="B727" s="111" t="s">
        <v>2526</v>
      </c>
      <c r="C727" s="123" t="s">
        <v>126</v>
      </c>
      <c r="D727" s="58">
        <v>74063.039999999994</v>
      </c>
      <c r="E727" s="58">
        <v>102048.9</v>
      </c>
      <c r="F727" s="58">
        <v>32258.54</v>
      </c>
      <c r="G727" s="58">
        <v>16500</v>
      </c>
      <c r="H727" s="58">
        <v>17200</v>
      </c>
      <c r="I727" s="58">
        <v>17680</v>
      </c>
      <c r="J727" s="58">
        <v>18260</v>
      </c>
      <c r="HL727" s="122"/>
      <c r="HM727" s="122"/>
      <c r="HN727" s="122"/>
      <c r="HO727" s="122"/>
      <c r="HP727" s="122"/>
      <c r="HQ727" s="122"/>
      <c r="HR727" s="122"/>
      <c r="HS727" s="122"/>
      <c r="HT727" s="122"/>
      <c r="HU727" s="122"/>
      <c r="HV727" s="122"/>
      <c r="HW727" s="122"/>
      <c r="HX727" s="122"/>
      <c r="HY727" s="122"/>
      <c r="HZ727" s="122"/>
      <c r="IA727" s="122"/>
      <c r="IB727" s="122"/>
    </row>
    <row r="728" spans="1:236" s="124" customFormat="1" ht="15" customHeight="1">
      <c r="A728" s="93" t="s">
        <v>2527</v>
      </c>
      <c r="B728" s="111" t="s">
        <v>2528</v>
      </c>
      <c r="C728" s="123" t="s">
        <v>126</v>
      </c>
      <c r="D728" s="58">
        <v>10248.52</v>
      </c>
      <c r="E728" s="58">
        <v>8548.9</v>
      </c>
      <c r="F728" s="58">
        <v>2762.83</v>
      </c>
      <c r="G728" s="58">
        <v>0</v>
      </c>
      <c r="H728" s="58">
        <f t="shared" ref="H728" si="276">G728*1.0378</f>
        <v>0</v>
      </c>
      <c r="I728" s="58">
        <f t="shared" ref="I728" si="277">H728*1.0325</f>
        <v>0</v>
      </c>
      <c r="J728" s="58">
        <f t="shared" ref="J728" si="278">I728*1.0325</f>
        <v>0</v>
      </c>
      <c r="HL728" s="122"/>
      <c r="HM728" s="122"/>
      <c r="HN728" s="122"/>
      <c r="HO728" s="122"/>
      <c r="HP728" s="122"/>
      <c r="HQ728" s="122"/>
      <c r="HR728" s="122"/>
      <c r="HS728" s="122"/>
      <c r="HT728" s="122"/>
      <c r="HU728" s="122"/>
      <c r="HV728" s="122"/>
      <c r="HW728" s="122"/>
      <c r="HX728" s="122"/>
      <c r="HY728" s="122"/>
      <c r="HZ728" s="122"/>
      <c r="IA728" s="122"/>
      <c r="IB728" s="122"/>
    </row>
    <row r="729" spans="1:236" s="124" customFormat="1" ht="15" customHeight="1">
      <c r="A729" s="93" t="s">
        <v>2529</v>
      </c>
      <c r="B729" s="111" t="s">
        <v>2530</v>
      </c>
      <c r="C729" s="123" t="s">
        <v>126</v>
      </c>
      <c r="D729" s="58">
        <v>53213.1</v>
      </c>
      <c r="E729" s="58">
        <v>109916.4</v>
      </c>
      <c r="F729" s="58">
        <v>68991.039999999994</v>
      </c>
      <c r="G729" s="58">
        <v>74000</v>
      </c>
      <c r="H729" s="58">
        <v>76800</v>
      </c>
      <c r="I729" s="58">
        <v>79300</v>
      </c>
      <c r="J729" s="58">
        <v>81900</v>
      </c>
      <c r="HL729" s="122"/>
      <c r="HM729" s="122"/>
      <c r="HN729" s="122"/>
      <c r="HO729" s="122"/>
      <c r="HP729" s="122"/>
      <c r="HQ729" s="122"/>
      <c r="HR729" s="122"/>
      <c r="HS729" s="122"/>
      <c r="HT729" s="122"/>
      <c r="HU729" s="122"/>
      <c r="HV729" s="122"/>
      <c r="HW729" s="122"/>
      <c r="HX729" s="122"/>
      <c r="HY729" s="122"/>
      <c r="HZ729" s="122"/>
      <c r="IA729" s="122"/>
      <c r="IB729" s="122"/>
    </row>
    <row r="730" spans="1:236" s="124" customFormat="1" ht="15" customHeight="1">
      <c r="A730" s="93" t="s">
        <v>2531</v>
      </c>
      <c r="B730" s="111" t="s">
        <v>2532</v>
      </c>
      <c r="C730" s="123" t="s">
        <v>126</v>
      </c>
      <c r="D730" s="58">
        <v>9136.73</v>
      </c>
      <c r="E730" s="58">
        <v>31913.66</v>
      </c>
      <c r="F730" s="58">
        <v>20212.48</v>
      </c>
      <c r="G730" s="58">
        <v>33600</v>
      </c>
      <c r="H730" s="58">
        <v>34800</v>
      </c>
      <c r="I730" s="58">
        <v>36000</v>
      </c>
      <c r="J730" s="58">
        <v>37200</v>
      </c>
      <c r="HL730" s="122"/>
      <c r="HM730" s="122"/>
      <c r="HN730" s="122"/>
      <c r="HO730" s="122"/>
      <c r="HP730" s="122"/>
      <c r="HQ730" s="122"/>
      <c r="HR730" s="122"/>
      <c r="HS730" s="122"/>
      <c r="HT730" s="122"/>
      <c r="HU730" s="122"/>
      <c r="HV730" s="122"/>
      <c r="HW730" s="122"/>
      <c r="HX730" s="122"/>
      <c r="HY730" s="122"/>
      <c r="HZ730" s="122"/>
      <c r="IA730" s="122"/>
      <c r="IB730" s="122"/>
    </row>
    <row r="731" spans="1:236" s="124" customFormat="1" ht="15" customHeight="1">
      <c r="A731" s="95" t="s">
        <v>2533</v>
      </c>
      <c r="B731" s="110" t="s">
        <v>2534</v>
      </c>
      <c r="C731" s="123"/>
      <c r="D731" s="56">
        <f>D732</f>
        <v>65890.48</v>
      </c>
      <c r="E731" s="56">
        <f t="shared" ref="E731:J732" si="279">E732</f>
        <v>9919.49</v>
      </c>
      <c r="F731" s="56">
        <f>F732+F737</f>
        <v>601815.84</v>
      </c>
      <c r="G731" s="56">
        <f t="shared" ref="G731:J731" si="280">G732+G737</f>
        <v>600</v>
      </c>
      <c r="H731" s="56">
        <f t="shared" si="280"/>
        <v>0</v>
      </c>
      <c r="I731" s="56">
        <f t="shared" si="280"/>
        <v>0</v>
      </c>
      <c r="J731" s="56">
        <f t="shared" si="280"/>
        <v>0</v>
      </c>
      <c r="HL731" s="122"/>
      <c r="HM731" s="122"/>
      <c r="HN731" s="122"/>
      <c r="HO731" s="122"/>
      <c r="HP731" s="122"/>
      <c r="HQ731" s="122"/>
      <c r="HR731" s="122"/>
      <c r="HS731" s="122"/>
      <c r="HT731" s="122"/>
      <c r="HU731" s="122"/>
      <c r="HV731" s="122"/>
      <c r="HW731" s="122"/>
      <c r="HX731" s="122"/>
      <c r="HY731" s="122"/>
      <c r="HZ731" s="122"/>
      <c r="IA731" s="122"/>
      <c r="IB731" s="122"/>
    </row>
    <row r="732" spans="1:236" s="124" customFormat="1" ht="15" customHeight="1">
      <c r="A732" s="95" t="s">
        <v>2535</v>
      </c>
      <c r="B732" s="110" t="s">
        <v>2534</v>
      </c>
      <c r="C732" s="123"/>
      <c r="D732" s="56">
        <f>D733</f>
        <v>65890.48</v>
      </c>
      <c r="E732" s="56">
        <f t="shared" si="279"/>
        <v>9919.49</v>
      </c>
      <c r="F732" s="56">
        <f t="shared" si="279"/>
        <v>589434.31999999995</v>
      </c>
      <c r="G732" s="56">
        <f t="shared" si="279"/>
        <v>600</v>
      </c>
      <c r="H732" s="56">
        <f t="shared" si="279"/>
        <v>0</v>
      </c>
      <c r="I732" s="56">
        <f t="shared" si="279"/>
        <v>0</v>
      </c>
      <c r="J732" s="56">
        <f t="shared" si="279"/>
        <v>0</v>
      </c>
      <c r="HL732" s="122"/>
      <c r="HM732" s="122"/>
      <c r="HN732" s="122"/>
      <c r="HO732" s="122"/>
      <c r="HP732" s="122"/>
      <c r="HQ732" s="122"/>
      <c r="HR732" s="122"/>
      <c r="HS732" s="122"/>
      <c r="HT732" s="122"/>
      <c r="HU732" s="122"/>
      <c r="HV732" s="122"/>
      <c r="HW732" s="122"/>
      <c r="HX732" s="122"/>
      <c r="HY732" s="122"/>
      <c r="HZ732" s="122"/>
      <c r="IA732" s="122"/>
      <c r="IB732" s="122"/>
    </row>
    <row r="733" spans="1:236" s="124" customFormat="1" ht="15" customHeight="1">
      <c r="A733" s="93" t="s">
        <v>2536</v>
      </c>
      <c r="B733" s="111" t="s">
        <v>2537</v>
      </c>
      <c r="C733" s="123"/>
      <c r="D733" s="56">
        <f t="shared" ref="D733:I733" si="281">SUM(D734:D736)</f>
        <v>65890.48</v>
      </c>
      <c r="E733" s="56">
        <f t="shared" si="281"/>
        <v>9919.49</v>
      </c>
      <c r="F733" s="56">
        <f t="shared" si="281"/>
        <v>589434.31999999995</v>
      </c>
      <c r="G733" s="56">
        <f t="shared" si="281"/>
        <v>600</v>
      </c>
      <c r="H733" s="56">
        <f t="shared" si="281"/>
        <v>0</v>
      </c>
      <c r="I733" s="56">
        <f t="shared" si="281"/>
        <v>0</v>
      </c>
      <c r="J733" s="56">
        <f t="shared" ref="J733" si="282">SUM(J734:J736)</f>
        <v>0</v>
      </c>
      <c r="HL733" s="122"/>
      <c r="HM733" s="122"/>
      <c r="HN733" s="122"/>
      <c r="HO733" s="122"/>
      <c r="HP733" s="122"/>
      <c r="HQ733" s="122"/>
      <c r="HR733" s="122"/>
      <c r="HS733" s="122"/>
      <c r="HT733" s="122"/>
      <c r="HU733" s="122"/>
      <c r="HV733" s="122"/>
      <c r="HW733" s="122"/>
      <c r="HX733" s="122"/>
      <c r="HY733" s="122"/>
      <c r="HZ733" s="122"/>
      <c r="IA733" s="122"/>
      <c r="IB733" s="122"/>
    </row>
    <row r="734" spans="1:236" s="124" customFormat="1" ht="15" hidden="1" customHeight="1">
      <c r="A734" s="93" t="s">
        <v>2538</v>
      </c>
      <c r="B734" s="111" t="s">
        <v>2539</v>
      </c>
      <c r="C734" s="123" t="s">
        <v>545</v>
      </c>
      <c r="D734" s="58">
        <v>0</v>
      </c>
      <c r="E734" s="58">
        <v>0</v>
      </c>
      <c r="F734" s="58">
        <f t="shared" ref="F734:J734" si="283">E734*1.0425</f>
        <v>0</v>
      </c>
      <c r="G734" s="58">
        <f t="shared" si="283"/>
        <v>0</v>
      </c>
      <c r="H734" s="58">
        <f t="shared" si="283"/>
        <v>0</v>
      </c>
      <c r="I734" s="58">
        <f t="shared" si="283"/>
        <v>0</v>
      </c>
      <c r="J734" s="58">
        <f t="shared" si="283"/>
        <v>0</v>
      </c>
      <c r="HL734" s="122"/>
      <c r="HM734" s="122"/>
      <c r="HN734" s="122"/>
      <c r="HO734" s="122"/>
      <c r="HP734" s="122"/>
      <c r="HQ734" s="122"/>
      <c r="HR734" s="122"/>
      <c r="HS734" s="122"/>
      <c r="HT734" s="122"/>
      <c r="HU734" s="122"/>
      <c r="HV734" s="122"/>
      <c r="HW734" s="122"/>
      <c r="HX734" s="122"/>
      <c r="HY734" s="122"/>
      <c r="HZ734" s="122"/>
      <c r="IA734" s="122"/>
      <c r="IB734" s="122"/>
    </row>
    <row r="735" spans="1:236" s="124" customFormat="1" ht="15" hidden="1" customHeight="1">
      <c r="A735" s="93" t="s">
        <v>2540</v>
      </c>
      <c r="B735" s="111" t="s">
        <v>2541</v>
      </c>
      <c r="C735" s="123" t="s">
        <v>537</v>
      </c>
      <c r="D735" s="58">
        <v>58673.13</v>
      </c>
      <c r="E735" s="58">
        <v>9919.49</v>
      </c>
      <c r="F735" s="58">
        <v>0</v>
      </c>
      <c r="G735" s="58"/>
      <c r="H735" s="58"/>
      <c r="I735" s="58"/>
      <c r="J735" s="58"/>
      <c r="HL735" s="122"/>
      <c r="HM735" s="122"/>
      <c r="HN735" s="122"/>
      <c r="HO735" s="122"/>
      <c r="HP735" s="122"/>
      <c r="HQ735" s="122"/>
      <c r="HR735" s="122"/>
      <c r="HS735" s="122"/>
      <c r="HT735" s="122"/>
      <c r="HU735" s="122"/>
      <c r="HV735" s="122"/>
      <c r="HW735" s="122"/>
      <c r="HX735" s="122"/>
      <c r="HY735" s="122"/>
      <c r="HZ735" s="122"/>
      <c r="IA735" s="122"/>
      <c r="IB735" s="122"/>
    </row>
    <row r="736" spans="1:236" s="124" customFormat="1" ht="15" hidden="1" customHeight="1">
      <c r="A736" s="93" t="s">
        <v>2542</v>
      </c>
      <c r="B736" s="111" t="s">
        <v>2543</v>
      </c>
      <c r="C736" s="123" t="s">
        <v>29</v>
      </c>
      <c r="D736" s="58">
        <v>7217.35</v>
      </c>
      <c r="E736" s="58">
        <v>0</v>
      </c>
      <c r="F736" s="58">
        <v>589434.31999999995</v>
      </c>
      <c r="G736" s="58">
        <v>600</v>
      </c>
      <c r="H736" s="58"/>
      <c r="I736" s="58"/>
      <c r="J736" s="58"/>
      <c r="HL736" s="122"/>
      <c r="HM736" s="122"/>
      <c r="HN736" s="122"/>
      <c r="HO736" s="122"/>
      <c r="HP736" s="122"/>
      <c r="HQ736" s="122"/>
      <c r="HR736" s="122"/>
      <c r="HS736" s="122"/>
      <c r="HT736" s="122"/>
      <c r="HU736" s="122"/>
      <c r="HV736" s="122"/>
      <c r="HW736" s="122"/>
      <c r="HX736" s="122"/>
      <c r="HY736" s="122"/>
      <c r="HZ736" s="122"/>
      <c r="IA736" s="122"/>
      <c r="IB736" s="122"/>
    </row>
    <row r="737" spans="1:236" s="124" customFormat="1" ht="15" hidden="1" customHeight="1">
      <c r="A737" s="93" t="s">
        <v>3409</v>
      </c>
      <c r="B737" s="111" t="s">
        <v>3410</v>
      </c>
      <c r="C737" s="123"/>
      <c r="D737" s="58"/>
      <c r="E737" s="58"/>
      <c r="F737" s="58">
        <f>F738</f>
        <v>12381.52</v>
      </c>
      <c r="G737" s="58">
        <f t="shared" ref="G737:J737" si="284">G738</f>
        <v>0</v>
      </c>
      <c r="H737" s="58">
        <f t="shared" si="284"/>
        <v>0</v>
      </c>
      <c r="I737" s="58">
        <f t="shared" si="284"/>
        <v>0</v>
      </c>
      <c r="J737" s="58">
        <f t="shared" si="284"/>
        <v>0</v>
      </c>
      <c r="HL737" s="122"/>
      <c r="HM737" s="122"/>
      <c r="HN737" s="122"/>
      <c r="HO737" s="122"/>
      <c r="HP737" s="122"/>
      <c r="HQ737" s="122"/>
      <c r="HR737" s="122"/>
      <c r="HS737" s="122"/>
      <c r="HT737" s="122"/>
      <c r="HU737" s="122"/>
      <c r="HV737" s="122"/>
      <c r="HW737" s="122"/>
      <c r="HX737" s="122"/>
      <c r="HY737" s="122"/>
      <c r="HZ737" s="122"/>
      <c r="IA737" s="122"/>
      <c r="IB737" s="122"/>
    </row>
    <row r="738" spans="1:236" s="124" customFormat="1" ht="15" hidden="1" customHeight="1">
      <c r="A738" s="93" t="s">
        <v>3411</v>
      </c>
      <c r="B738" s="111" t="s">
        <v>2543</v>
      </c>
      <c r="C738" s="123" t="s">
        <v>29</v>
      </c>
      <c r="D738" s="58"/>
      <c r="E738" s="58"/>
      <c r="F738" s="58">
        <v>12381.52</v>
      </c>
      <c r="G738" s="58"/>
      <c r="H738" s="58"/>
      <c r="I738" s="58"/>
      <c r="J738" s="58"/>
      <c r="HL738" s="122"/>
      <c r="HM738" s="122"/>
      <c r="HN738" s="122"/>
      <c r="HO738" s="122"/>
      <c r="HP738" s="122"/>
      <c r="HQ738" s="122"/>
      <c r="HR738" s="122"/>
      <c r="HS738" s="122"/>
      <c r="HT738" s="122"/>
      <c r="HU738" s="122"/>
      <c r="HV738" s="122"/>
      <c r="HW738" s="122"/>
      <c r="HX738" s="122"/>
      <c r="HY738" s="122"/>
      <c r="HZ738" s="122"/>
      <c r="IA738" s="122"/>
      <c r="IB738" s="122"/>
    </row>
    <row r="739" spans="1:236" s="103" customFormat="1" ht="15" customHeight="1">
      <c r="A739" s="95" t="s">
        <v>2544</v>
      </c>
      <c r="B739" s="110" t="s">
        <v>2545</v>
      </c>
      <c r="C739" s="123"/>
      <c r="D739" s="56">
        <f>D783+D779</f>
        <v>14440700.370000001</v>
      </c>
      <c r="E739" s="56">
        <f>E740</f>
        <v>1639886.5699999998</v>
      </c>
      <c r="F739" s="56">
        <f t="shared" ref="F739:J741" si="285">F740</f>
        <v>2454663.89</v>
      </c>
      <c r="G739" s="56">
        <f t="shared" si="285"/>
        <v>2133165</v>
      </c>
      <c r="H739" s="56">
        <f t="shared" si="285"/>
        <v>980920</v>
      </c>
      <c r="I739" s="56">
        <f t="shared" si="285"/>
        <v>1013140</v>
      </c>
      <c r="J739" s="56">
        <f t="shared" si="285"/>
        <v>1046900</v>
      </c>
      <c r="HL739" s="102"/>
      <c r="HM739" s="102"/>
      <c r="HN739" s="102"/>
      <c r="HO739" s="102"/>
      <c r="HP739" s="102"/>
      <c r="HQ739" s="102"/>
      <c r="HR739" s="102"/>
      <c r="HS739" s="102"/>
      <c r="HT739" s="102"/>
      <c r="HU739" s="102"/>
      <c r="HV739" s="102"/>
      <c r="HW739" s="102"/>
      <c r="HX739" s="102"/>
      <c r="HY739" s="102"/>
      <c r="HZ739" s="102"/>
      <c r="IA739" s="102"/>
      <c r="IB739" s="102"/>
    </row>
    <row r="740" spans="1:236" s="103" customFormat="1" ht="20.25" customHeight="1">
      <c r="A740" s="95" t="s">
        <v>2923</v>
      </c>
      <c r="B740" s="110" t="s">
        <v>2925</v>
      </c>
      <c r="C740" s="123"/>
      <c r="D740" s="56"/>
      <c r="E740" s="56">
        <f>E741</f>
        <v>1639886.5699999998</v>
      </c>
      <c r="F740" s="56">
        <f t="shared" si="285"/>
        <v>2454663.89</v>
      </c>
      <c r="G740" s="56">
        <f t="shared" si="285"/>
        <v>2133165</v>
      </c>
      <c r="H740" s="56">
        <f t="shared" si="285"/>
        <v>980920</v>
      </c>
      <c r="I740" s="56">
        <f t="shared" si="285"/>
        <v>1013140</v>
      </c>
      <c r="J740" s="56">
        <f t="shared" si="285"/>
        <v>1046900</v>
      </c>
      <c r="HL740" s="102"/>
      <c r="HM740" s="102"/>
      <c r="HN740" s="102"/>
      <c r="HO740" s="102"/>
      <c r="HP740" s="102"/>
      <c r="HQ740" s="102"/>
      <c r="HR740" s="102"/>
      <c r="HS740" s="102"/>
      <c r="HT740" s="102"/>
      <c r="HU740" s="102"/>
      <c r="HV740" s="102"/>
      <c r="HW740" s="102"/>
      <c r="HX740" s="102"/>
      <c r="HY740" s="102"/>
      <c r="HZ740" s="102"/>
      <c r="IA740" s="102"/>
      <c r="IB740" s="102"/>
    </row>
    <row r="741" spans="1:236" s="103" customFormat="1" ht="20.25" customHeight="1">
      <c r="A741" s="95" t="s">
        <v>2924</v>
      </c>
      <c r="B741" s="110" t="s">
        <v>2926</v>
      </c>
      <c r="C741" s="123"/>
      <c r="D741" s="56"/>
      <c r="E741" s="56">
        <f>E742</f>
        <v>1639886.5699999998</v>
      </c>
      <c r="F741" s="56">
        <f t="shared" si="285"/>
        <v>2454663.89</v>
      </c>
      <c r="G741" s="56">
        <f t="shared" si="285"/>
        <v>2133165</v>
      </c>
      <c r="H741" s="56">
        <f t="shared" si="285"/>
        <v>980920</v>
      </c>
      <c r="I741" s="56">
        <f t="shared" si="285"/>
        <v>1013140</v>
      </c>
      <c r="J741" s="56">
        <f t="shared" si="285"/>
        <v>1046900</v>
      </c>
      <c r="HL741" s="102"/>
      <c r="HM741" s="102"/>
      <c r="HN741" s="102"/>
      <c r="HO741" s="102"/>
      <c r="HP741" s="102"/>
      <c r="HQ741" s="102"/>
      <c r="HR741" s="102"/>
      <c r="HS741" s="102"/>
      <c r="HT741" s="102"/>
      <c r="HU741" s="102"/>
      <c r="HV741" s="102"/>
      <c r="HW741" s="102"/>
      <c r="HX741" s="102"/>
      <c r="HY741" s="102"/>
      <c r="HZ741" s="102"/>
      <c r="IA741" s="102"/>
      <c r="IB741" s="102"/>
    </row>
    <row r="742" spans="1:236" s="103" customFormat="1" ht="20.25" customHeight="1">
      <c r="A742" s="95" t="s">
        <v>2927</v>
      </c>
      <c r="B742" s="110" t="s">
        <v>2928</v>
      </c>
      <c r="C742" s="123"/>
      <c r="D742" s="56"/>
      <c r="E742" s="56">
        <f t="shared" ref="E742:J742" si="286">E743+E762+E767+E773</f>
        <v>1639886.5699999998</v>
      </c>
      <c r="F742" s="56">
        <f t="shared" si="286"/>
        <v>2454663.89</v>
      </c>
      <c r="G742" s="56">
        <f t="shared" si="286"/>
        <v>2133165</v>
      </c>
      <c r="H742" s="56">
        <f t="shared" si="286"/>
        <v>980920</v>
      </c>
      <c r="I742" s="56">
        <f t="shared" si="286"/>
        <v>1013140</v>
      </c>
      <c r="J742" s="56">
        <f t="shared" si="286"/>
        <v>1046900</v>
      </c>
      <c r="HL742" s="102"/>
      <c r="HM742" s="102"/>
      <c r="HN742" s="102"/>
      <c r="HO742" s="102"/>
      <c r="HP742" s="102"/>
      <c r="HQ742" s="102"/>
      <c r="HR742" s="102"/>
      <c r="HS742" s="102"/>
      <c r="HT742" s="102"/>
      <c r="HU742" s="102"/>
      <c r="HV742" s="102"/>
      <c r="HW742" s="102"/>
      <c r="HX742" s="102"/>
      <c r="HY742" s="102"/>
      <c r="HZ742" s="102"/>
      <c r="IA742" s="102"/>
      <c r="IB742" s="102"/>
    </row>
    <row r="743" spans="1:236" s="103" customFormat="1" ht="20.25" customHeight="1">
      <c r="A743" s="95" t="s">
        <v>2929</v>
      </c>
      <c r="B743" s="110" t="s">
        <v>2930</v>
      </c>
      <c r="C743" s="123"/>
      <c r="D743" s="56"/>
      <c r="E743" s="56">
        <f>SUM(E744:E758)</f>
        <v>1603328.74</v>
      </c>
      <c r="F743" s="56">
        <f t="shared" ref="F743:J743" si="287">SUM(F744:F760)</f>
        <v>2389435.2000000002</v>
      </c>
      <c r="G743" s="56">
        <f>SUM(G744:G761)</f>
        <v>2078200</v>
      </c>
      <c r="H743" s="56">
        <f t="shared" si="287"/>
        <v>980920</v>
      </c>
      <c r="I743" s="56">
        <f t="shared" si="287"/>
        <v>1013140</v>
      </c>
      <c r="J743" s="56">
        <f t="shared" si="287"/>
        <v>1046900</v>
      </c>
      <c r="HL743" s="102"/>
      <c r="HM743" s="102"/>
      <c r="HN743" s="102"/>
      <c r="HO743" s="102"/>
      <c r="HP743" s="102"/>
      <c r="HQ743" s="102"/>
      <c r="HR743" s="102"/>
      <c r="HS743" s="102"/>
      <c r="HT743" s="102"/>
      <c r="HU743" s="102"/>
      <c r="HV743" s="102"/>
      <c r="HW743" s="102"/>
      <c r="HX743" s="102"/>
      <c r="HY743" s="102"/>
      <c r="HZ743" s="102"/>
      <c r="IA743" s="102"/>
      <c r="IB743" s="102"/>
    </row>
    <row r="744" spans="1:236" s="103" customFormat="1" ht="13.5" customHeight="1">
      <c r="A744" s="93" t="s">
        <v>2931</v>
      </c>
      <c r="B744" s="111" t="s">
        <v>2563</v>
      </c>
      <c r="C744" s="123" t="s">
        <v>29</v>
      </c>
      <c r="D744" s="56"/>
      <c r="E744" s="58">
        <v>0</v>
      </c>
      <c r="F744" s="58">
        <v>0</v>
      </c>
      <c r="G744" s="58">
        <f t="shared" ref="G744:H744" si="288">F744*1.0375</f>
        <v>0</v>
      </c>
      <c r="H744" s="58">
        <f t="shared" si="288"/>
        <v>0</v>
      </c>
      <c r="I744" s="58">
        <f t="shared" ref="I744:J756" si="289">H744*1.0325</f>
        <v>0</v>
      </c>
      <c r="J744" s="58"/>
      <c r="HL744" s="102"/>
      <c r="HM744" s="102"/>
      <c r="HN744" s="102"/>
      <c r="HO744" s="102"/>
      <c r="HP744" s="102"/>
      <c r="HQ744" s="102"/>
      <c r="HR744" s="102"/>
      <c r="HS744" s="102"/>
      <c r="HT744" s="102"/>
      <c r="HU744" s="102"/>
      <c r="HV744" s="102"/>
      <c r="HW744" s="102"/>
      <c r="HX744" s="102"/>
      <c r="HY744" s="102"/>
      <c r="HZ744" s="102"/>
      <c r="IA744" s="102"/>
      <c r="IB744" s="102"/>
    </row>
    <row r="745" spans="1:236" s="103" customFormat="1" ht="13.5" customHeight="1">
      <c r="A745" s="93" t="s">
        <v>2932</v>
      </c>
      <c r="B745" s="111" t="s">
        <v>2564</v>
      </c>
      <c r="C745" s="123" t="s">
        <v>29</v>
      </c>
      <c r="D745" s="56"/>
      <c r="E745" s="58">
        <v>0</v>
      </c>
      <c r="F745" s="58">
        <v>0</v>
      </c>
      <c r="G745" s="58">
        <f t="shared" ref="G745:H745" si="290">F745*1.0375</f>
        <v>0</v>
      </c>
      <c r="H745" s="58">
        <f t="shared" si="290"/>
        <v>0</v>
      </c>
      <c r="I745" s="58">
        <f t="shared" si="289"/>
        <v>0</v>
      </c>
      <c r="J745" s="58"/>
      <c r="HL745" s="102"/>
      <c r="HM745" s="102"/>
      <c r="HN745" s="102"/>
      <c r="HO745" s="102"/>
      <c r="HP745" s="102"/>
      <c r="HQ745" s="102"/>
      <c r="HR745" s="102"/>
      <c r="HS745" s="102"/>
      <c r="HT745" s="102"/>
      <c r="HU745" s="102"/>
      <c r="HV745" s="102"/>
      <c r="HW745" s="102"/>
      <c r="HX745" s="102"/>
      <c r="HY745" s="102"/>
      <c r="HZ745" s="102"/>
      <c r="IA745" s="102"/>
      <c r="IB745" s="102"/>
    </row>
    <row r="746" spans="1:236" s="103" customFormat="1" ht="13.5" customHeight="1">
      <c r="A746" s="93" t="s">
        <v>2933</v>
      </c>
      <c r="B746" s="111" t="s">
        <v>2566</v>
      </c>
      <c r="C746" s="123" t="s">
        <v>29</v>
      </c>
      <c r="D746" s="56"/>
      <c r="E746" s="58">
        <v>625.36</v>
      </c>
      <c r="F746" s="58">
        <v>478.55</v>
      </c>
      <c r="G746" s="58">
        <v>600</v>
      </c>
      <c r="H746" s="58">
        <v>620</v>
      </c>
      <c r="I746" s="58">
        <v>640</v>
      </c>
      <c r="J746" s="58">
        <v>660</v>
      </c>
      <c r="HL746" s="102"/>
      <c r="HM746" s="102"/>
      <c r="HN746" s="102"/>
      <c r="HO746" s="102"/>
      <c r="HP746" s="102"/>
      <c r="HQ746" s="102"/>
      <c r="HR746" s="102"/>
      <c r="HS746" s="102"/>
      <c r="HT746" s="102"/>
      <c r="HU746" s="102"/>
      <c r="HV746" s="102"/>
      <c r="HW746" s="102"/>
      <c r="HX746" s="102"/>
      <c r="HY746" s="102"/>
      <c r="HZ746" s="102"/>
      <c r="IA746" s="102"/>
      <c r="IB746" s="102"/>
    </row>
    <row r="747" spans="1:236" s="103" customFormat="1" ht="13.5" customHeight="1">
      <c r="A747" s="93" t="s">
        <v>2934</v>
      </c>
      <c r="B747" s="111" t="s">
        <v>1587</v>
      </c>
      <c r="C747" s="123" t="s">
        <v>29</v>
      </c>
      <c r="D747" s="56"/>
      <c r="E747" s="178"/>
      <c r="F747" s="178"/>
      <c r="G747" s="58">
        <f t="shared" ref="G747" si="291">F747*1.0375</f>
        <v>0</v>
      </c>
      <c r="H747" s="58">
        <f t="shared" ref="H747" si="292">G747*1.0378</f>
        <v>0</v>
      </c>
      <c r="I747" s="58">
        <f t="shared" ref="I747" si="293">H747*1.0325</f>
        <v>0</v>
      </c>
      <c r="J747" s="58">
        <f t="shared" ref="J747" si="294">I747*1.0325</f>
        <v>0</v>
      </c>
      <c r="HL747" s="102"/>
      <c r="HM747" s="102"/>
      <c r="HN747" s="102"/>
      <c r="HO747" s="102"/>
      <c r="HP747" s="102"/>
      <c r="HQ747" s="102"/>
      <c r="HR747" s="102"/>
      <c r="HS747" s="102"/>
      <c r="HT747" s="102"/>
      <c r="HU747" s="102"/>
      <c r="HV747" s="102"/>
      <c r="HW747" s="102"/>
      <c r="HX747" s="102"/>
      <c r="HY747" s="102"/>
      <c r="HZ747" s="102"/>
      <c r="IA747" s="102"/>
      <c r="IB747" s="102"/>
    </row>
    <row r="748" spans="1:236" s="142" customFormat="1" ht="13.5" customHeight="1">
      <c r="A748" s="93" t="s">
        <v>3202</v>
      </c>
      <c r="B748" s="111" t="s">
        <v>1587</v>
      </c>
      <c r="C748" s="123" t="s">
        <v>29</v>
      </c>
      <c r="D748" s="58"/>
      <c r="E748" s="58">
        <v>698668.24</v>
      </c>
      <c r="F748" s="58">
        <v>958696.71</v>
      </c>
      <c r="G748" s="58">
        <v>510000</v>
      </c>
      <c r="H748" s="58">
        <v>529300</v>
      </c>
      <c r="I748" s="58">
        <v>546500</v>
      </c>
      <c r="J748" s="58">
        <v>564240</v>
      </c>
      <c r="HL748" s="139"/>
      <c r="HM748" s="139"/>
      <c r="HN748" s="139"/>
      <c r="HO748" s="139"/>
      <c r="HP748" s="139"/>
      <c r="HQ748" s="139"/>
      <c r="HR748" s="139"/>
      <c r="HS748" s="139"/>
      <c r="HT748" s="139"/>
      <c r="HU748" s="139"/>
      <c r="HV748" s="139"/>
      <c r="HW748" s="139"/>
      <c r="HX748" s="139"/>
      <c r="HY748" s="139"/>
      <c r="HZ748" s="139"/>
      <c r="IA748" s="139"/>
      <c r="IB748" s="139"/>
    </row>
    <row r="749" spans="1:236" s="103" customFormat="1" ht="13.5" customHeight="1">
      <c r="A749" s="93" t="s">
        <v>3203</v>
      </c>
      <c r="B749" s="111" t="s">
        <v>2571</v>
      </c>
      <c r="C749" s="123" t="s">
        <v>173</v>
      </c>
      <c r="D749" s="56"/>
      <c r="E749" s="58">
        <v>12539.92</v>
      </c>
      <c r="F749" s="58">
        <v>718368.81</v>
      </c>
      <c r="G749" s="58">
        <v>27000</v>
      </c>
      <c r="H749" s="58">
        <v>9000</v>
      </c>
      <c r="I749" s="58">
        <v>10000</v>
      </c>
      <c r="J749" s="58">
        <v>11000</v>
      </c>
      <c r="HL749" s="102"/>
      <c r="HM749" s="102"/>
      <c r="HN749" s="102"/>
      <c r="HO749" s="102"/>
      <c r="HP749" s="102"/>
      <c r="HQ749" s="102"/>
      <c r="HR749" s="102"/>
      <c r="HS749" s="102"/>
      <c r="HT749" s="102"/>
      <c r="HU749" s="102"/>
      <c r="HV749" s="102"/>
      <c r="HW749" s="102"/>
      <c r="HX749" s="102"/>
      <c r="HY749" s="102"/>
      <c r="HZ749" s="102"/>
      <c r="IA749" s="102"/>
      <c r="IB749" s="102"/>
    </row>
    <row r="750" spans="1:236" s="103" customFormat="1" ht="13.5" customHeight="1">
      <c r="A750" s="93" t="s">
        <v>3204</v>
      </c>
      <c r="B750" s="111" t="s">
        <v>3205</v>
      </c>
      <c r="C750" s="123" t="s">
        <v>173</v>
      </c>
      <c r="D750" s="56"/>
      <c r="E750" s="58"/>
      <c r="F750" s="58">
        <v>5546.3</v>
      </c>
      <c r="G750" s="58">
        <v>9800</v>
      </c>
      <c r="H750" s="58">
        <v>3000</v>
      </c>
      <c r="I750" s="58">
        <v>3000</v>
      </c>
      <c r="J750" s="58">
        <v>3000</v>
      </c>
      <c r="HL750" s="102"/>
      <c r="HM750" s="102"/>
      <c r="HN750" s="102"/>
      <c r="HO750" s="102"/>
      <c r="HP750" s="102"/>
      <c r="HQ750" s="102"/>
      <c r="HR750" s="102"/>
      <c r="HS750" s="102"/>
      <c r="HT750" s="102"/>
      <c r="HU750" s="102"/>
      <c r="HV750" s="102"/>
      <c r="HW750" s="102"/>
      <c r="HX750" s="102"/>
      <c r="HY750" s="102"/>
      <c r="HZ750" s="102"/>
      <c r="IA750" s="102"/>
      <c r="IB750" s="102"/>
    </row>
    <row r="751" spans="1:236" s="103" customFormat="1" ht="13.5" customHeight="1">
      <c r="A751" s="93"/>
      <c r="B751" s="111" t="s">
        <v>2573</v>
      </c>
      <c r="C751" s="123" t="s">
        <v>29</v>
      </c>
      <c r="D751" s="56"/>
      <c r="E751" s="58">
        <v>473997.37</v>
      </c>
      <c r="F751" s="58">
        <v>0</v>
      </c>
      <c r="G751" s="58"/>
      <c r="H751" s="58"/>
      <c r="I751" s="58"/>
      <c r="J751" s="58"/>
      <c r="HL751" s="102"/>
      <c r="HM751" s="102"/>
      <c r="HN751" s="102"/>
      <c r="HO751" s="102"/>
      <c r="HP751" s="102"/>
      <c r="HQ751" s="102"/>
      <c r="HR751" s="102"/>
      <c r="HS751" s="102"/>
      <c r="HT751" s="102"/>
      <c r="HU751" s="102"/>
      <c r="HV751" s="102"/>
      <c r="HW751" s="102"/>
      <c r="HX751" s="102"/>
      <c r="HY751" s="102"/>
      <c r="HZ751" s="102"/>
      <c r="IA751" s="102"/>
      <c r="IB751" s="102"/>
    </row>
    <row r="752" spans="1:236" s="103" customFormat="1" ht="13.5" customHeight="1">
      <c r="A752" s="93" t="s">
        <v>2936</v>
      </c>
      <c r="B752" s="111" t="s">
        <v>2580</v>
      </c>
      <c r="C752" s="123" t="s">
        <v>1571</v>
      </c>
      <c r="D752" s="56"/>
      <c r="E752" s="58">
        <v>19623.919999999998</v>
      </c>
      <c r="F752" s="58">
        <v>28560.28</v>
      </c>
      <c r="G752" s="58">
        <v>9000</v>
      </c>
      <c r="H752" s="58"/>
      <c r="I752" s="58"/>
      <c r="J752" s="58"/>
      <c r="HL752" s="102"/>
      <c r="HM752" s="102"/>
      <c r="HN752" s="102"/>
      <c r="HO752" s="102"/>
      <c r="HP752" s="102"/>
      <c r="HQ752" s="102"/>
      <c r="HR752" s="102"/>
      <c r="HS752" s="102"/>
      <c r="HT752" s="102"/>
      <c r="HU752" s="102"/>
      <c r="HV752" s="102"/>
      <c r="HW752" s="102"/>
      <c r="HX752" s="102"/>
      <c r="HY752" s="102"/>
      <c r="HZ752" s="102"/>
      <c r="IA752" s="102"/>
      <c r="IB752" s="102"/>
    </row>
    <row r="753" spans="1:236" s="103" customFormat="1" ht="13.5" customHeight="1">
      <c r="A753" s="93" t="s">
        <v>2977</v>
      </c>
      <c r="B753" s="111" t="s">
        <v>2978</v>
      </c>
      <c r="C753" s="123" t="s">
        <v>123</v>
      </c>
      <c r="D753" s="56"/>
      <c r="E753" s="58">
        <v>261081.86</v>
      </c>
      <c r="F753" s="58">
        <v>39036</v>
      </c>
      <c r="G753" s="58">
        <v>0</v>
      </c>
      <c r="H753" s="58">
        <f t="shared" ref="H753" si="295">G753*1.0375</f>
        <v>0</v>
      </c>
      <c r="I753" s="58">
        <f t="shared" si="289"/>
        <v>0</v>
      </c>
      <c r="J753" s="58">
        <f t="shared" si="289"/>
        <v>0</v>
      </c>
      <c r="HL753" s="102"/>
      <c r="HM753" s="102"/>
      <c r="HN753" s="102"/>
      <c r="HO753" s="102"/>
      <c r="HP753" s="102"/>
      <c r="HQ753" s="102"/>
      <c r="HR753" s="102"/>
      <c r="HS753" s="102"/>
      <c r="HT753" s="102"/>
      <c r="HU753" s="102"/>
      <c r="HV753" s="102"/>
      <c r="HW753" s="102"/>
      <c r="HX753" s="102"/>
      <c r="HY753" s="102"/>
      <c r="HZ753" s="102"/>
      <c r="IA753" s="102"/>
      <c r="IB753" s="102"/>
    </row>
    <row r="754" spans="1:236" s="103" customFormat="1" ht="13.5" customHeight="1">
      <c r="A754" s="93" t="s">
        <v>2979</v>
      </c>
      <c r="B754" s="111" t="s">
        <v>2980</v>
      </c>
      <c r="C754" s="123" t="s">
        <v>1926</v>
      </c>
      <c r="D754" s="56"/>
      <c r="E754" s="58">
        <v>7.99</v>
      </c>
      <c r="F754" s="58"/>
      <c r="G754" s="58">
        <f t="shared" ref="G754:H754" si="296">F754*1.0375</f>
        <v>0</v>
      </c>
      <c r="H754" s="58">
        <f t="shared" si="296"/>
        <v>0</v>
      </c>
      <c r="I754" s="58">
        <f t="shared" si="289"/>
        <v>0</v>
      </c>
      <c r="J754" s="58">
        <f t="shared" si="289"/>
        <v>0</v>
      </c>
      <c r="HL754" s="102"/>
      <c r="HM754" s="102"/>
      <c r="HN754" s="102"/>
      <c r="HO754" s="102"/>
      <c r="HP754" s="102"/>
      <c r="HQ754" s="102"/>
      <c r="HR754" s="102"/>
      <c r="HS754" s="102"/>
      <c r="HT754" s="102"/>
      <c r="HU754" s="102"/>
      <c r="HV754" s="102"/>
      <c r="HW754" s="102"/>
      <c r="HX754" s="102"/>
      <c r="HY754" s="102"/>
      <c r="HZ754" s="102"/>
      <c r="IA754" s="102"/>
      <c r="IB754" s="102"/>
    </row>
    <row r="755" spans="1:236" s="103" customFormat="1" ht="13.5" customHeight="1">
      <c r="A755" s="93" t="s">
        <v>3023</v>
      </c>
      <c r="B755" s="111" t="s">
        <v>3024</v>
      </c>
      <c r="C755" s="123" t="s">
        <v>343</v>
      </c>
      <c r="D755" s="56"/>
      <c r="E755" s="58">
        <v>129340.4</v>
      </c>
      <c r="F755" s="58"/>
      <c r="G755" s="58">
        <v>33800</v>
      </c>
      <c r="H755" s="58"/>
      <c r="I755" s="58"/>
      <c r="J755" s="58"/>
      <c r="HL755" s="102"/>
      <c r="HM755" s="102"/>
      <c r="HN755" s="102"/>
      <c r="HO755" s="102"/>
      <c r="HP755" s="102"/>
      <c r="HQ755" s="102"/>
      <c r="HR755" s="102"/>
      <c r="HS755" s="102"/>
      <c r="HT755" s="102"/>
      <c r="HU755" s="102"/>
      <c r="HV755" s="102"/>
      <c r="HW755" s="102"/>
      <c r="HX755" s="102"/>
      <c r="HY755" s="102"/>
      <c r="HZ755" s="102"/>
      <c r="IA755" s="102"/>
      <c r="IB755" s="102"/>
    </row>
    <row r="756" spans="1:236" s="103" customFormat="1" ht="13.5" customHeight="1">
      <c r="A756" s="93"/>
      <c r="B756" s="111" t="s">
        <v>2571</v>
      </c>
      <c r="C756" s="123" t="s">
        <v>173</v>
      </c>
      <c r="D756" s="56"/>
      <c r="E756" s="58">
        <v>6974.61</v>
      </c>
      <c r="F756" s="58"/>
      <c r="G756" s="58">
        <f t="shared" ref="G756:H756" si="297">F756*1.0375</f>
        <v>0</v>
      </c>
      <c r="H756" s="58">
        <f t="shared" si="297"/>
        <v>0</v>
      </c>
      <c r="I756" s="58">
        <f t="shared" si="289"/>
        <v>0</v>
      </c>
      <c r="J756" s="58">
        <f t="shared" si="289"/>
        <v>0</v>
      </c>
      <c r="HL756" s="102"/>
      <c r="HM756" s="102"/>
      <c r="HN756" s="102"/>
      <c r="HO756" s="102"/>
      <c r="HP756" s="102"/>
      <c r="HQ756" s="102"/>
      <c r="HR756" s="102"/>
      <c r="HS756" s="102"/>
      <c r="HT756" s="102"/>
      <c r="HU756" s="102"/>
      <c r="HV756" s="102"/>
      <c r="HW756" s="102"/>
      <c r="HX756" s="102"/>
      <c r="HY756" s="102"/>
      <c r="HZ756" s="102"/>
      <c r="IA756" s="102"/>
      <c r="IB756" s="102"/>
    </row>
    <row r="757" spans="1:236" s="103" customFormat="1" ht="13.5" customHeight="1">
      <c r="A757" s="93" t="s">
        <v>3206</v>
      </c>
      <c r="B757" s="111" t="s">
        <v>2573</v>
      </c>
      <c r="C757" s="123" t="s">
        <v>29</v>
      </c>
      <c r="D757" s="56"/>
      <c r="E757" s="58"/>
      <c r="F757" s="58">
        <v>627377.29</v>
      </c>
      <c r="G757" s="58">
        <v>423000</v>
      </c>
      <c r="H757" s="58">
        <v>439000</v>
      </c>
      <c r="I757" s="58">
        <v>453000</v>
      </c>
      <c r="J757" s="58">
        <v>468000</v>
      </c>
      <c r="HL757" s="102"/>
      <c r="HM757" s="102"/>
      <c r="HN757" s="102"/>
      <c r="HO757" s="102"/>
      <c r="HP757" s="102"/>
      <c r="HQ757" s="102"/>
      <c r="HR757" s="102"/>
      <c r="HS757" s="102"/>
      <c r="HT757" s="102"/>
      <c r="HU757" s="102"/>
      <c r="HV757" s="102"/>
      <c r="HW757" s="102"/>
      <c r="HX757" s="102"/>
      <c r="HY757" s="102"/>
      <c r="HZ757" s="102"/>
      <c r="IA757" s="102"/>
      <c r="IB757" s="102"/>
    </row>
    <row r="758" spans="1:236" s="103" customFormat="1" ht="13.5" customHeight="1">
      <c r="A758" s="93" t="s">
        <v>3207</v>
      </c>
      <c r="B758" s="111" t="s">
        <v>3208</v>
      </c>
      <c r="C758" s="123" t="s">
        <v>218</v>
      </c>
      <c r="D758" s="56"/>
      <c r="E758" s="58">
        <v>469.07</v>
      </c>
      <c r="F758" s="58">
        <v>5311.44</v>
      </c>
      <c r="G758" s="58">
        <v>14200</v>
      </c>
      <c r="H758" s="58"/>
      <c r="I758" s="58"/>
      <c r="J758" s="58"/>
      <c r="HL758" s="102"/>
      <c r="HM758" s="102"/>
      <c r="HN758" s="102"/>
      <c r="HO758" s="102"/>
      <c r="HP758" s="102"/>
      <c r="HQ758" s="102"/>
      <c r="HR758" s="102"/>
      <c r="HS758" s="102"/>
      <c r="HT758" s="102"/>
      <c r="HU758" s="102"/>
      <c r="HV758" s="102"/>
      <c r="HW758" s="102"/>
      <c r="HX758" s="102"/>
      <c r="HY758" s="102"/>
      <c r="HZ758" s="102"/>
      <c r="IA758" s="102"/>
      <c r="IB758" s="102"/>
    </row>
    <row r="759" spans="1:236" s="103" customFormat="1" ht="13.5" hidden="1" customHeight="1">
      <c r="A759" s="93" t="s">
        <v>3244</v>
      </c>
      <c r="B759" s="111" t="s">
        <v>3245</v>
      </c>
      <c r="C759" s="123" t="s">
        <v>2103</v>
      </c>
      <c r="D759" s="56"/>
      <c r="E759" s="58"/>
      <c r="F759" s="58">
        <v>209.96</v>
      </c>
      <c r="G759" s="58"/>
      <c r="H759" s="58"/>
      <c r="I759" s="58"/>
      <c r="J759" s="58"/>
      <c r="HL759" s="102"/>
      <c r="HM759" s="102"/>
      <c r="HN759" s="102"/>
      <c r="HO759" s="102"/>
      <c r="HP759" s="102"/>
      <c r="HQ759" s="102"/>
      <c r="HR759" s="102"/>
      <c r="HS759" s="102"/>
      <c r="HT759" s="102"/>
      <c r="HU759" s="102"/>
      <c r="HV759" s="102"/>
      <c r="HW759" s="102"/>
      <c r="HX759" s="102"/>
      <c r="HY759" s="102"/>
      <c r="HZ759" s="102"/>
      <c r="IA759" s="102"/>
      <c r="IB759" s="102"/>
    </row>
    <row r="760" spans="1:236" s="103" customFormat="1" ht="13.5" hidden="1" customHeight="1">
      <c r="A760" s="93" t="s">
        <v>3289</v>
      </c>
      <c r="B760" s="111" t="s">
        <v>3290</v>
      </c>
      <c r="C760" s="123" t="s">
        <v>1931</v>
      </c>
      <c r="D760" s="56"/>
      <c r="E760" s="58"/>
      <c r="F760" s="58">
        <v>5849.86</v>
      </c>
      <c r="G760" s="58"/>
      <c r="H760" s="58"/>
      <c r="I760" s="58"/>
      <c r="J760" s="58"/>
      <c r="HL760" s="102"/>
      <c r="HM760" s="102"/>
      <c r="HN760" s="102"/>
      <c r="HO760" s="102"/>
      <c r="HP760" s="102"/>
      <c r="HQ760" s="102"/>
      <c r="HR760" s="102"/>
      <c r="HS760" s="102"/>
      <c r="HT760" s="102"/>
      <c r="HU760" s="102"/>
      <c r="HV760" s="102"/>
      <c r="HW760" s="102"/>
      <c r="HX760" s="102"/>
      <c r="HY760" s="102"/>
      <c r="HZ760" s="102"/>
      <c r="IA760" s="102"/>
      <c r="IB760" s="102"/>
    </row>
    <row r="761" spans="1:236" s="103" customFormat="1" ht="13.5" hidden="1" customHeight="1">
      <c r="A761" s="93" t="s">
        <v>3452</v>
      </c>
      <c r="B761" s="111" t="s">
        <v>3453</v>
      </c>
      <c r="C761" s="123" t="s">
        <v>139</v>
      </c>
      <c r="D761" s="56"/>
      <c r="E761" s="58"/>
      <c r="F761" s="58"/>
      <c r="G761" s="58">
        <v>1050800</v>
      </c>
      <c r="H761" s="58"/>
      <c r="I761" s="58"/>
      <c r="J761" s="58"/>
      <c r="HL761" s="102"/>
      <c r="HM761" s="102"/>
      <c r="HN761" s="102"/>
      <c r="HO761" s="102"/>
      <c r="HP761" s="102"/>
      <c r="HQ761" s="102"/>
      <c r="HR761" s="102"/>
      <c r="HS761" s="102"/>
      <c r="HT761" s="102"/>
      <c r="HU761" s="102"/>
      <c r="HV761" s="102"/>
      <c r="HW761" s="102"/>
      <c r="HX761" s="102"/>
      <c r="HY761" s="102"/>
      <c r="HZ761" s="102"/>
      <c r="IA761" s="102"/>
      <c r="IB761" s="102"/>
    </row>
    <row r="762" spans="1:236" s="103" customFormat="1" ht="20.25" hidden="1" customHeight="1">
      <c r="A762" s="95" t="s">
        <v>2938</v>
      </c>
      <c r="B762" s="110" t="s">
        <v>2937</v>
      </c>
      <c r="C762" s="123"/>
      <c r="D762" s="56"/>
      <c r="E762" s="56">
        <f>SUM(E763:E764)</f>
        <v>1390.5</v>
      </c>
      <c r="F762" s="56">
        <f t="shared" ref="F762:J762" si="298">SUM(F763:F766)</f>
        <v>994.5</v>
      </c>
      <c r="G762" s="56">
        <f t="shared" si="298"/>
        <v>315</v>
      </c>
      <c r="H762" s="56">
        <f t="shared" si="298"/>
        <v>0</v>
      </c>
      <c r="I762" s="56">
        <f t="shared" si="298"/>
        <v>0</v>
      </c>
      <c r="J762" s="56">
        <f t="shared" si="298"/>
        <v>0</v>
      </c>
      <c r="HL762" s="102"/>
      <c r="HM762" s="102"/>
      <c r="HN762" s="102"/>
      <c r="HO762" s="102"/>
      <c r="HP762" s="102"/>
      <c r="HQ762" s="102"/>
      <c r="HR762" s="102"/>
      <c r="HS762" s="102"/>
      <c r="HT762" s="102"/>
      <c r="HU762" s="102"/>
      <c r="HV762" s="102"/>
      <c r="HW762" s="102"/>
      <c r="HX762" s="102"/>
      <c r="HY762" s="102"/>
      <c r="HZ762" s="102"/>
      <c r="IA762" s="102"/>
      <c r="IB762" s="102"/>
    </row>
    <row r="763" spans="1:236" s="142" customFormat="1" ht="16.5" hidden="1" customHeight="1">
      <c r="A763" s="93" t="s">
        <v>2939</v>
      </c>
      <c r="B763" s="111" t="s">
        <v>2573</v>
      </c>
      <c r="C763" s="123" t="s">
        <v>29</v>
      </c>
      <c r="D763" s="58"/>
      <c r="E763" s="58">
        <v>1136.02</v>
      </c>
      <c r="F763" s="58">
        <v>0</v>
      </c>
      <c r="G763" s="58"/>
      <c r="H763" s="58"/>
      <c r="I763" s="58"/>
      <c r="J763" s="58"/>
      <c r="HL763" s="139"/>
      <c r="HM763" s="139"/>
      <c r="HN763" s="139"/>
      <c r="HO763" s="139"/>
      <c r="HP763" s="139"/>
      <c r="HQ763" s="139"/>
      <c r="HR763" s="139"/>
      <c r="HS763" s="139"/>
      <c r="HT763" s="139"/>
      <c r="HU763" s="139"/>
      <c r="HV763" s="139"/>
      <c r="HW763" s="139"/>
      <c r="HX763" s="139"/>
      <c r="HY763" s="139"/>
      <c r="HZ763" s="139"/>
      <c r="IA763" s="139"/>
      <c r="IB763" s="139"/>
    </row>
    <row r="764" spans="1:236" s="142" customFormat="1" ht="16.5" hidden="1" customHeight="1">
      <c r="A764" s="93"/>
      <c r="B764" s="111" t="s">
        <v>2566</v>
      </c>
      <c r="C764" s="123" t="s">
        <v>29</v>
      </c>
      <c r="D764" s="58"/>
      <c r="E764" s="58">
        <v>254.48</v>
      </c>
      <c r="F764" s="58"/>
      <c r="G764" s="58"/>
      <c r="H764" s="58"/>
      <c r="I764" s="58"/>
      <c r="J764" s="58"/>
      <c r="HL764" s="139"/>
      <c r="HM764" s="139"/>
      <c r="HN764" s="139"/>
      <c r="HO764" s="139"/>
      <c r="HP764" s="139"/>
      <c r="HQ764" s="139"/>
      <c r="HR764" s="139"/>
      <c r="HS764" s="139"/>
      <c r="HT764" s="139"/>
      <c r="HU764" s="139"/>
      <c r="HV764" s="139"/>
      <c r="HW764" s="139"/>
      <c r="HX764" s="139"/>
      <c r="HY764" s="139"/>
      <c r="HZ764" s="139"/>
      <c r="IA764" s="139"/>
      <c r="IB764" s="139"/>
    </row>
    <row r="765" spans="1:236" s="142" customFormat="1" ht="16.5" hidden="1" customHeight="1">
      <c r="A765" s="93" t="s">
        <v>2965</v>
      </c>
      <c r="B765" s="111" t="s">
        <v>3246</v>
      </c>
      <c r="C765" s="123" t="s">
        <v>29</v>
      </c>
      <c r="D765" s="58"/>
      <c r="E765" s="58"/>
      <c r="F765" s="58">
        <v>246.09</v>
      </c>
      <c r="G765" s="58">
        <v>200</v>
      </c>
      <c r="H765" s="58"/>
      <c r="I765" s="58"/>
      <c r="J765" s="58"/>
      <c r="HL765" s="139"/>
      <c r="HM765" s="139"/>
      <c r="HN765" s="139"/>
      <c r="HO765" s="139"/>
      <c r="HP765" s="139"/>
      <c r="HQ765" s="139"/>
      <c r="HR765" s="139"/>
      <c r="HS765" s="139"/>
      <c r="HT765" s="139"/>
      <c r="HU765" s="139"/>
      <c r="HV765" s="139"/>
      <c r="HW765" s="139"/>
      <c r="HX765" s="139"/>
      <c r="HY765" s="139"/>
      <c r="HZ765" s="139"/>
      <c r="IA765" s="139"/>
      <c r="IB765" s="139"/>
    </row>
    <row r="766" spans="1:236" s="142" customFormat="1" ht="16.5" hidden="1" customHeight="1">
      <c r="A766" s="93" t="s">
        <v>3247</v>
      </c>
      <c r="B766" s="111" t="s">
        <v>2573</v>
      </c>
      <c r="C766" s="123" t="s">
        <v>29</v>
      </c>
      <c r="D766" s="58"/>
      <c r="E766" s="58"/>
      <c r="F766" s="58">
        <v>748.41</v>
      </c>
      <c r="G766" s="58">
        <v>115</v>
      </c>
      <c r="H766" s="58"/>
      <c r="I766" s="58"/>
      <c r="J766" s="58"/>
      <c r="HL766" s="139"/>
      <c r="HM766" s="139"/>
      <c r="HN766" s="139"/>
      <c r="HO766" s="139"/>
      <c r="HP766" s="139"/>
      <c r="HQ766" s="139"/>
      <c r="HR766" s="139"/>
      <c r="HS766" s="139"/>
      <c r="HT766" s="139"/>
      <c r="HU766" s="139"/>
      <c r="HV766" s="139"/>
      <c r="HW766" s="139"/>
      <c r="HX766" s="139"/>
      <c r="HY766" s="139"/>
      <c r="HZ766" s="139"/>
      <c r="IA766" s="139"/>
      <c r="IB766" s="139"/>
    </row>
    <row r="767" spans="1:236" s="103" customFormat="1" ht="20.25" customHeight="1">
      <c r="A767" s="95" t="s">
        <v>2940</v>
      </c>
      <c r="B767" s="110" t="s">
        <v>2941</v>
      </c>
      <c r="C767" s="123"/>
      <c r="D767" s="56"/>
      <c r="E767" s="56">
        <f>SUM(E768:E771)</f>
        <v>29713.13</v>
      </c>
      <c r="F767" s="56">
        <f>SUM(F768:F772)</f>
        <v>55331.039999999994</v>
      </c>
      <c r="G767" s="56">
        <f t="shared" ref="G767:I767" si="299">SUM(G768:G772)</f>
        <v>47170</v>
      </c>
      <c r="H767" s="56">
        <f t="shared" si="299"/>
        <v>0</v>
      </c>
      <c r="I767" s="56">
        <f t="shared" si="299"/>
        <v>0</v>
      </c>
      <c r="J767" s="56">
        <f t="shared" ref="J767" si="300">SUM(J768:J772)</f>
        <v>0</v>
      </c>
      <c r="HL767" s="102"/>
      <c r="HM767" s="102"/>
      <c r="HN767" s="102"/>
      <c r="HO767" s="102"/>
      <c r="HP767" s="102"/>
      <c r="HQ767" s="102"/>
      <c r="HR767" s="102"/>
      <c r="HS767" s="102"/>
      <c r="HT767" s="102"/>
      <c r="HU767" s="102"/>
      <c r="HV767" s="102"/>
      <c r="HW767" s="102"/>
      <c r="HX767" s="102"/>
      <c r="HY767" s="102"/>
      <c r="HZ767" s="102"/>
      <c r="IA767" s="102"/>
      <c r="IB767" s="102"/>
    </row>
    <row r="768" spans="1:236" s="142" customFormat="1" ht="14.25" hidden="1" customHeight="1">
      <c r="A768" s="93" t="s">
        <v>2942</v>
      </c>
      <c r="B768" s="111" t="s">
        <v>2563</v>
      </c>
      <c r="C768" s="123" t="s">
        <v>29</v>
      </c>
      <c r="D768" s="58"/>
      <c r="E768" s="58">
        <v>848.91</v>
      </c>
      <c r="F768" s="58"/>
      <c r="G768" s="58"/>
      <c r="H768" s="58"/>
      <c r="I768" s="58"/>
      <c r="J768" s="58"/>
      <c r="HL768" s="139"/>
      <c r="HM768" s="139"/>
      <c r="HN768" s="139"/>
      <c r="HO768" s="139"/>
      <c r="HP768" s="139"/>
      <c r="HQ768" s="139"/>
      <c r="HR768" s="139"/>
      <c r="HS768" s="139"/>
      <c r="HT768" s="139"/>
      <c r="HU768" s="139"/>
      <c r="HV768" s="139"/>
      <c r="HW768" s="139"/>
      <c r="HX768" s="139"/>
      <c r="HY768" s="139"/>
      <c r="HZ768" s="139"/>
      <c r="IA768" s="139"/>
      <c r="IB768" s="139"/>
    </row>
    <row r="769" spans="1:236" s="142" customFormat="1" ht="14.25" hidden="1" customHeight="1">
      <c r="A769" s="93" t="s">
        <v>2943</v>
      </c>
      <c r="B769" s="111" t="s">
        <v>2564</v>
      </c>
      <c r="C769" s="123" t="s">
        <v>29</v>
      </c>
      <c r="D769" s="58"/>
      <c r="E769" s="58">
        <v>0</v>
      </c>
      <c r="F769" s="58"/>
      <c r="G769" s="58"/>
      <c r="H769" s="58"/>
      <c r="I769" s="58"/>
      <c r="J769" s="58"/>
      <c r="HL769" s="139"/>
      <c r="HM769" s="139"/>
      <c r="HN769" s="139"/>
      <c r="HO769" s="139"/>
      <c r="HP769" s="139"/>
      <c r="HQ769" s="139"/>
      <c r="HR769" s="139"/>
      <c r="HS769" s="139"/>
      <c r="HT769" s="139"/>
      <c r="HU769" s="139"/>
      <c r="HV769" s="139"/>
      <c r="HW769" s="139"/>
      <c r="HX769" s="139"/>
      <c r="HY769" s="139"/>
      <c r="HZ769" s="139"/>
      <c r="IA769" s="139"/>
      <c r="IB769" s="139"/>
    </row>
    <row r="770" spans="1:236" s="142" customFormat="1" ht="14.25" hidden="1" customHeight="1">
      <c r="A770" s="93" t="s">
        <v>2944</v>
      </c>
      <c r="B770" s="111" t="s">
        <v>2573</v>
      </c>
      <c r="C770" s="123" t="s">
        <v>29</v>
      </c>
      <c r="D770" s="58"/>
      <c r="E770" s="58">
        <v>28864.22</v>
      </c>
      <c r="F770" s="58"/>
      <c r="G770" s="58"/>
      <c r="H770" s="58"/>
      <c r="I770" s="58"/>
      <c r="J770" s="58"/>
      <c r="HL770" s="139"/>
      <c r="HM770" s="139"/>
      <c r="HN770" s="139"/>
      <c r="HO770" s="139"/>
      <c r="HP770" s="139"/>
      <c r="HQ770" s="139"/>
      <c r="HR770" s="139"/>
      <c r="HS770" s="139"/>
      <c r="HT770" s="139"/>
      <c r="HU770" s="139"/>
      <c r="HV770" s="139"/>
      <c r="HW770" s="139"/>
      <c r="HX770" s="139"/>
      <c r="HY770" s="139"/>
      <c r="HZ770" s="139"/>
      <c r="IA770" s="139"/>
      <c r="IB770" s="139"/>
    </row>
    <row r="771" spans="1:236" s="142" customFormat="1" ht="14.25" hidden="1" customHeight="1">
      <c r="A771" s="93" t="s">
        <v>2945</v>
      </c>
      <c r="B771" s="111" t="s">
        <v>2566</v>
      </c>
      <c r="C771" s="123" t="s">
        <v>29</v>
      </c>
      <c r="D771" s="58"/>
      <c r="E771" s="58">
        <v>0</v>
      </c>
      <c r="F771" s="58">
        <v>88.2</v>
      </c>
      <c r="G771" s="58">
        <v>100</v>
      </c>
      <c r="H771" s="58"/>
      <c r="I771" s="178"/>
      <c r="J771" s="178"/>
      <c r="HL771" s="139"/>
      <c r="HM771" s="139"/>
      <c r="HN771" s="139"/>
      <c r="HO771" s="139"/>
      <c r="HP771" s="139"/>
      <c r="HQ771" s="139"/>
      <c r="HR771" s="139"/>
      <c r="HS771" s="139"/>
      <c r="HT771" s="139"/>
      <c r="HU771" s="139"/>
      <c r="HV771" s="139"/>
      <c r="HW771" s="139"/>
      <c r="HX771" s="139"/>
      <c r="HY771" s="139"/>
      <c r="HZ771" s="139"/>
      <c r="IA771" s="139"/>
      <c r="IB771" s="139"/>
    </row>
    <row r="772" spans="1:236" s="142" customFormat="1" ht="14.25" hidden="1" customHeight="1">
      <c r="A772" s="93" t="s">
        <v>3249</v>
      </c>
      <c r="B772" s="111" t="s">
        <v>2573</v>
      </c>
      <c r="C772" s="123" t="s">
        <v>29</v>
      </c>
      <c r="D772" s="58"/>
      <c r="E772" s="58"/>
      <c r="F772" s="58">
        <v>55242.84</v>
      </c>
      <c r="G772" s="58">
        <v>47070</v>
      </c>
      <c r="H772" s="58"/>
      <c r="I772" s="178"/>
      <c r="J772" s="178"/>
      <c r="HL772" s="139"/>
      <c r="HM772" s="139"/>
      <c r="HN772" s="139"/>
      <c r="HO772" s="139"/>
      <c r="HP772" s="139"/>
      <c r="HQ772" s="139"/>
      <c r="HR772" s="139"/>
      <c r="HS772" s="139"/>
      <c r="HT772" s="139"/>
      <c r="HU772" s="139"/>
      <c r="HV772" s="139"/>
      <c r="HW772" s="139"/>
      <c r="HX772" s="139"/>
      <c r="HY772" s="139"/>
      <c r="HZ772" s="139"/>
      <c r="IA772" s="139"/>
      <c r="IB772" s="139"/>
    </row>
    <row r="773" spans="1:236" s="103" customFormat="1" ht="20.25" customHeight="1">
      <c r="A773" s="95" t="s">
        <v>3063</v>
      </c>
      <c r="B773" s="110" t="s">
        <v>2946</v>
      </c>
      <c r="C773" s="123"/>
      <c r="D773" s="56"/>
      <c r="E773" s="56">
        <f>SUM(E774:E777)</f>
        <v>5454.2000000000007</v>
      </c>
      <c r="F773" s="56">
        <f>SUM(F774:F778)</f>
        <v>8903.15</v>
      </c>
      <c r="G773" s="56">
        <f t="shared" ref="G773:I773" si="301">SUM(G774:G778)</f>
        <v>7480</v>
      </c>
      <c r="H773" s="56">
        <f t="shared" si="301"/>
        <v>0</v>
      </c>
      <c r="I773" s="56">
        <f t="shared" si="301"/>
        <v>0</v>
      </c>
      <c r="J773" s="56">
        <f t="shared" ref="J773" si="302">SUM(J774:J778)</f>
        <v>0</v>
      </c>
      <c r="HL773" s="102"/>
      <c r="HM773" s="102"/>
      <c r="HN773" s="102"/>
      <c r="HO773" s="102"/>
      <c r="HP773" s="102"/>
      <c r="HQ773" s="102"/>
      <c r="HR773" s="102"/>
      <c r="HS773" s="102"/>
      <c r="HT773" s="102"/>
      <c r="HU773" s="102"/>
      <c r="HV773" s="102"/>
      <c r="HW773" s="102"/>
      <c r="HX773" s="102"/>
      <c r="HY773" s="102"/>
      <c r="HZ773" s="102"/>
      <c r="IA773" s="102"/>
      <c r="IB773" s="102"/>
    </row>
    <row r="774" spans="1:236" s="142" customFormat="1" ht="15" hidden="1" customHeight="1">
      <c r="A774" s="93" t="s">
        <v>3064</v>
      </c>
      <c r="B774" s="111" t="s">
        <v>2563</v>
      </c>
      <c r="C774" s="123" t="s">
        <v>29</v>
      </c>
      <c r="D774" s="58"/>
      <c r="E774" s="58">
        <v>534.80999999999995</v>
      </c>
      <c r="F774" s="58"/>
      <c r="G774" s="58"/>
      <c r="H774" s="58"/>
      <c r="I774" s="178"/>
      <c r="J774" s="178"/>
      <c r="HL774" s="139"/>
      <c r="HM774" s="139"/>
      <c r="HN774" s="139"/>
      <c r="HO774" s="139"/>
      <c r="HP774" s="139"/>
      <c r="HQ774" s="139"/>
      <c r="HR774" s="139"/>
      <c r="HS774" s="139"/>
      <c r="HT774" s="139"/>
      <c r="HU774" s="139"/>
      <c r="HV774" s="139"/>
      <c r="HW774" s="139"/>
      <c r="HX774" s="139"/>
      <c r="HY774" s="139"/>
      <c r="HZ774" s="139"/>
      <c r="IA774" s="139"/>
      <c r="IB774" s="139"/>
    </row>
    <row r="775" spans="1:236" s="142" customFormat="1" ht="15" hidden="1" customHeight="1">
      <c r="A775" s="93" t="s">
        <v>3065</v>
      </c>
      <c r="B775" s="111" t="s">
        <v>2564</v>
      </c>
      <c r="C775" s="123" t="s">
        <v>29</v>
      </c>
      <c r="D775" s="58"/>
      <c r="E775" s="58">
        <v>0</v>
      </c>
      <c r="F775" s="58"/>
      <c r="G775" s="58"/>
      <c r="H775" s="58"/>
      <c r="I775" s="178"/>
      <c r="J775" s="178"/>
      <c r="HL775" s="139"/>
      <c r="HM775" s="139"/>
      <c r="HN775" s="139"/>
      <c r="HO775" s="139"/>
      <c r="HP775" s="139"/>
      <c r="HQ775" s="139"/>
      <c r="HR775" s="139"/>
      <c r="HS775" s="139"/>
      <c r="HT775" s="139"/>
      <c r="HU775" s="139"/>
      <c r="HV775" s="139"/>
      <c r="HW775" s="139"/>
      <c r="HX775" s="139"/>
      <c r="HY775" s="139"/>
      <c r="HZ775" s="139"/>
      <c r="IA775" s="139"/>
      <c r="IB775" s="139"/>
    </row>
    <row r="776" spans="1:236" s="142" customFormat="1" ht="15" hidden="1" customHeight="1">
      <c r="A776" s="93" t="s">
        <v>3066</v>
      </c>
      <c r="B776" s="111" t="s">
        <v>2573</v>
      </c>
      <c r="C776" s="123" t="s">
        <v>29</v>
      </c>
      <c r="D776" s="58"/>
      <c r="E776" s="58">
        <v>4919.3900000000003</v>
      </c>
      <c r="F776" s="58"/>
      <c r="G776" s="58"/>
      <c r="H776" s="58"/>
      <c r="I776" s="178"/>
      <c r="J776" s="178"/>
      <c r="HL776" s="139"/>
      <c r="HM776" s="139"/>
      <c r="HN776" s="139"/>
      <c r="HO776" s="139"/>
      <c r="HP776" s="139"/>
      <c r="HQ776" s="139"/>
      <c r="HR776" s="139"/>
      <c r="HS776" s="139"/>
      <c r="HT776" s="139"/>
      <c r="HU776" s="139"/>
      <c r="HV776" s="139"/>
      <c r="HW776" s="139"/>
      <c r="HX776" s="139"/>
      <c r="HY776" s="139"/>
      <c r="HZ776" s="139"/>
      <c r="IA776" s="139"/>
      <c r="IB776" s="139"/>
    </row>
    <row r="777" spans="1:236" s="142" customFormat="1" ht="15" hidden="1" customHeight="1">
      <c r="A777" s="93" t="s">
        <v>3067</v>
      </c>
      <c r="B777" s="111" t="s">
        <v>2566</v>
      </c>
      <c r="C777" s="123" t="s">
        <v>29</v>
      </c>
      <c r="D777" s="58"/>
      <c r="E777" s="58">
        <v>0</v>
      </c>
      <c r="F777" s="58">
        <v>49.98</v>
      </c>
      <c r="G777" s="58">
        <v>110</v>
      </c>
      <c r="H777" s="58"/>
      <c r="I777" s="178"/>
      <c r="J777" s="178"/>
      <c r="HL777" s="139"/>
      <c r="HM777" s="139"/>
      <c r="HN777" s="139"/>
      <c r="HO777" s="139"/>
      <c r="HP777" s="139"/>
      <c r="HQ777" s="139"/>
      <c r="HR777" s="139"/>
      <c r="HS777" s="139"/>
      <c r="HT777" s="139"/>
      <c r="HU777" s="139"/>
      <c r="HV777" s="139"/>
      <c r="HW777" s="139"/>
      <c r="HX777" s="139"/>
      <c r="HY777" s="139"/>
      <c r="HZ777" s="139"/>
      <c r="IA777" s="139"/>
      <c r="IB777" s="139"/>
    </row>
    <row r="778" spans="1:236" s="142" customFormat="1" ht="15" hidden="1" customHeight="1">
      <c r="A778" s="93" t="s">
        <v>3248</v>
      </c>
      <c r="B778" s="111" t="s">
        <v>2573</v>
      </c>
      <c r="C778" s="123" t="s">
        <v>29</v>
      </c>
      <c r="D778" s="58"/>
      <c r="E778" s="58"/>
      <c r="F778" s="58">
        <v>8853.17</v>
      </c>
      <c r="G778" s="58">
        <v>7370</v>
      </c>
      <c r="H778" s="58"/>
      <c r="I778" s="178"/>
      <c r="J778" s="178"/>
      <c r="HL778" s="139"/>
      <c r="HM778" s="139"/>
      <c r="HN778" s="139"/>
      <c r="HO778" s="139"/>
      <c r="HP778" s="139"/>
      <c r="HQ778" s="139"/>
      <c r="HR778" s="139"/>
      <c r="HS778" s="139"/>
      <c r="HT778" s="139"/>
      <c r="HU778" s="139"/>
      <c r="HV778" s="139"/>
      <c r="HW778" s="139"/>
      <c r="HX778" s="139"/>
      <c r="HY778" s="139"/>
      <c r="HZ778" s="139"/>
      <c r="IA778" s="139"/>
      <c r="IB778" s="139"/>
    </row>
    <row r="779" spans="1:236" s="103" customFormat="1" ht="15" hidden="1" customHeight="1">
      <c r="A779" s="95"/>
      <c r="B779" s="110" t="s">
        <v>2546</v>
      </c>
      <c r="C779" s="123"/>
      <c r="D779" s="56">
        <f>D780</f>
        <v>12000000</v>
      </c>
      <c r="E779" s="56">
        <f t="shared" ref="E779:J781" si="303">E780</f>
        <v>0</v>
      </c>
      <c r="F779" s="56">
        <f t="shared" si="303"/>
        <v>0</v>
      </c>
      <c r="G779" s="56">
        <f t="shared" si="303"/>
        <v>0</v>
      </c>
      <c r="H779" s="56">
        <f t="shared" si="303"/>
        <v>0</v>
      </c>
      <c r="I779" s="56">
        <f t="shared" si="303"/>
        <v>0</v>
      </c>
      <c r="J779" s="56">
        <f t="shared" si="303"/>
        <v>0</v>
      </c>
      <c r="HL779" s="102"/>
      <c r="HM779" s="102"/>
      <c r="HN779" s="102"/>
      <c r="HO779" s="102"/>
      <c r="HP779" s="102"/>
      <c r="HQ779" s="102"/>
      <c r="HR779" s="102"/>
      <c r="HS779" s="102"/>
      <c r="HT779" s="102"/>
      <c r="HU779" s="102"/>
      <c r="HV779" s="102"/>
      <c r="HW779" s="102"/>
      <c r="HX779" s="102"/>
      <c r="HY779" s="102"/>
      <c r="HZ779" s="102"/>
      <c r="IA779" s="102"/>
      <c r="IB779" s="102"/>
    </row>
    <row r="780" spans="1:236" s="103" customFormat="1" ht="15" hidden="1" customHeight="1">
      <c r="A780" s="95"/>
      <c r="B780" s="110" t="s">
        <v>1227</v>
      </c>
      <c r="C780" s="123"/>
      <c r="D780" s="56">
        <f>D781</f>
        <v>12000000</v>
      </c>
      <c r="E780" s="56">
        <f t="shared" si="303"/>
        <v>0</v>
      </c>
      <c r="F780" s="56">
        <f t="shared" si="303"/>
        <v>0</v>
      </c>
      <c r="G780" s="56">
        <f t="shared" si="303"/>
        <v>0</v>
      </c>
      <c r="H780" s="56">
        <f t="shared" si="303"/>
        <v>0</v>
      </c>
      <c r="I780" s="56">
        <f t="shared" si="303"/>
        <v>0</v>
      </c>
      <c r="J780" s="56">
        <f t="shared" si="303"/>
        <v>0</v>
      </c>
      <c r="HL780" s="102"/>
      <c r="HM780" s="102"/>
      <c r="HN780" s="102"/>
      <c r="HO780" s="102"/>
      <c r="HP780" s="102"/>
      <c r="HQ780" s="102"/>
      <c r="HR780" s="102"/>
      <c r="HS780" s="102"/>
      <c r="HT780" s="102"/>
      <c r="HU780" s="102"/>
      <c r="HV780" s="102"/>
      <c r="HW780" s="102"/>
      <c r="HX780" s="102"/>
      <c r="HY780" s="102"/>
      <c r="HZ780" s="102"/>
      <c r="IA780" s="102"/>
      <c r="IB780" s="102"/>
    </row>
    <row r="781" spans="1:236" s="103" customFormat="1" ht="15" hidden="1" customHeight="1">
      <c r="A781" s="95"/>
      <c r="B781" s="110" t="s">
        <v>1227</v>
      </c>
      <c r="C781" s="123"/>
      <c r="D781" s="56">
        <f>D782</f>
        <v>12000000</v>
      </c>
      <c r="E781" s="56">
        <f t="shared" si="303"/>
        <v>0</v>
      </c>
      <c r="F781" s="56">
        <f t="shared" si="303"/>
        <v>0</v>
      </c>
      <c r="G781" s="56">
        <f t="shared" si="303"/>
        <v>0</v>
      </c>
      <c r="H781" s="56">
        <f t="shared" si="303"/>
        <v>0</v>
      </c>
      <c r="I781" s="56">
        <f t="shared" si="303"/>
        <v>0</v>
      </c>
      <c r="J781" s="56">
        <f t="shared" si="303"/>
        <v>0</v>
      </c>
      <c r="HL781" s="102"/>
      <c r="HM781" s="102"/>
      <c r="HN781" s="102"/>
      <c r="HO781" s="102"/>
      <c r="HP781" s="102"/>
      <c r="HQ781" s="102"/>
      <c r="HR781" s="102"/>
      <c r="HS781" s="102"/>
      <c r="HT781" s="102"/>
      <c r="HU781" s="102"/>
      <c r="HV781" s="102"/>
      <c r="HW781" s="102"/>
      <c r="HX781" s="102"/>
      <c r="HY781" s="102"/>
      <c r="HZ781" s="102"/>
      <c r="IA781" s="102"/>
      <c r="IB781" s="102"/>
    </row>
    <row r="782" spans="1:236" s="103" customFormat="1" ht="15" hidden="1" customHeight="1">
      <c r="A782" s="95"/>
      <c r="B782" s="110" t="s">
        <v>2547</v>
      </c>
      <c r="C782" s="123" t="s">
        <v>29</v>
      </c>
      <c r="D782" s="56">
        <v>12000000</v>
      </c>
      <c r="E782" s="56"/>
      <c r="F782" s="56"/>
      <c r="G782" s="56"/>
      <c r="H782" s="56"/>
      <c r="I782" s="56"/>
      <c r="J782" s="56"/>
      <c r="HL782" s="102"/>
      <c r="HM782" s="102"/>
      <c r="HN782" s="102"/>
      <c r="HO782" s="102"/>
      <c r="HP782" s="102"/>
      <c r="HQ782" s="102"/>
      <c r="HR782" s="102"/>
      <c r="HS782" s="102"/>
      <c r="HT782" s="102"/>
      <c r="HU782" s="102"/>
      <c r="HV782" s="102"/>
      <c r="HW782" s="102"/>
      <c r="HX782" s="102"/>
      <c r="HY782" s="102"/>
      <c r="HZ782" s="102"/>
      <c r="IA782" s="102"/>
      <c r="IB782" s="102"/>
    </row>
    <row r="783" spans="1:236" s="103" customFormat="1" ht="15" hidden="1" customHeight="1">
      <c r="A783" s="95"/>
      <c r="B783" s="110" t="s">
        <v>2548</v>
      </c>
      <c r="C783" s="123"/>
      <c r="D783" s="56">
        <f t="shared" ref="D783:J783" si="304">D792+D784</f>
        <v>2440700.3700000006</v>
      </c>
      <c r="E783" s="56">
        <f t="shared" si="304"/>
        <v>0</v>
      </c>
      <c r="F783" s="56">
        <f t="shared" si="304"/>
        <v>0</v>
      </c>
      <c r="G783" s="56">
        <f t="shared" si="304"/>
        <v>0</v>
      </c>
      <c r="H783" s="56">
        <f t="shared" si="304"/>
        <v>0</v>
      </c>
      <c r="I783" s="56">
        <f t="shared" si="304"/>
        <v>0</v>
      </c>
      <c r="J783" s="56">
        <f t="shared" si="304"/>
        <v>0</v>
      </c>
      <c r="HL783" s="102"/>
      <c r="HM783" s="102"/>
      <c r="HN783" s="102"/>
      <c r="HO783" s="102"/>
      <c r="HP783" s="102"/>
      <c r="HQ783" s="102"/>
      <c r="HR783" s="102"/>
      <c r="HS783" s="102"/>
      <c r="HT783" s="102"/>
      <c r="HU783" s="102"/>
      <c r="HV783" s="102"/>
      <c r="HW783" s="102"/>
      <c r="HX783" s="102"/>
      <c r="HY783" s="102"/>
      <c r="HZ783" s="102"/>
      <c r="IA783" s="102"/>
      <c r="IB783" s="102"/>
    </row>
    <row r="784" spans="1:236" s="103" customFormat="1" ht="15" hidden="1" customHeight="1">
      <c r="A784" s="95"/>
      <c r="B784" s="110" t="s">
        <v>2549</v>
      </c>
      <c r="C784" s="123"/>
      <c r="D784" s="56">
        <f>D785</f>
        <v>108300.98000000001</v>
      </c>
      <c r="E784" s="56">
        <f t="shared" ref="E784:J785" si="305">E785</f>
        <v>0</v>
      </c>
      <c r="F784" s="56">
        <f t="shared" si="305"/>
        <v>0</v>
      </c>
      <c r="G784" s="56">
        <f t="shared" si="305"/>
        <v>0</v>
      </c>
      <c r="H784" s="56">
        <f t="shared" si="305"/>
        <v>0</v>
      </c>
      <c r="I784" s="56">
        <f t="shared" si="305"/>
        <v>0</v>
      </c>
      <c r="J784" s="56">
        <f t="shared" si="305"/>
        <v>0</v>
      </c>
      <c r="HL784" s="102"/>
      <c r="HM784" s="102"/>
      <c r="HN784" s="102"/>
      <c r="HO784" s="102"/>
      <c r="HP784" s="102"/>
      <c r="HQ784" s="102"/>
      <c r="HR784" s="102"/>
      <c r="HS784" s="102"/>
      <c r="HT784" s="102"/>
      <c r="HU784" s="102"/>
      <c r="HV784" s="102"/>
      <c r="HW784" s="102"/>
      <c r="HX784" s="102"/>
      <c r="HY784" s="102"/>
      <c r="HZ784" s="102"/>
      <c r="IA784" s="102"/>
      <c r="IB784" s="102"/>
    </row>
    <row r="785" spans="1:236" s="103" customFormat="1" ht="15" hidden="1" customHeight="1">
      <c r="A785" s="95"/>
      <c r="B785" s="110" t="s">
        <v>2550</v>
      </c>
      <c r="C785" s="123"/>
      <c r="D785" s="56">
        <f>D786</f>
        <v>108300.98000000001</v>
      </c>
      <c r="E785" s="56">
        <f t="shared" si="305"/>
        <v>0</v>
      </c>
      <c r="F785" s="56">
        <f t="shared" si="305"/>
        <v>0</v>
      </c>
      <c r="G785" s="56">
        <f t="shared" si="305"/>
        <v>0</v>
      </c>
      <c r="H785" s="56">
        <f t="shared" si="305"/>
        <v>0</v>
      </c>
      <c r="I785" s="56">
        <f t="shared" si="305"/>
        <v>0</v>
      </c>
      <c r="J785" s="56">
        <f t="shared" si="305"/>
        <v>0</v>
      </c>
      <c r="HL785" s="102"/>
      <c r="HM785" s="102"/>
      <c r="HN785" s="102"/>
      <c r="HO785" s="102"/>
      <c r="HP785" s="102"/>
      <c r="HQ785" s="102"/>
      <c r="HR785" s="102"/>
      <c r="HS785" s="102"/>
      <c r="HT785" s="102"/>
      <c r="HU785" s="102"/>
      <c r="HV785" s="102"/>
      <c r="HW785" s="102"/>
      <c r="HX785" s="102"/>
      <c r="HY785" s="102"/>
      <c r="HZ785" s="102"/>
      <c r="IA785" s="102"/>
      <c r="IB785" s="102"/>
    </row>
    <row r="786" spans="1:236" s="103" customFormat="1" ht="15" hidden="1" customHeight="1">
      <c r="A786" s="95"/>
      <c r="B786" s="110" t="s">
        <v>2551</v>
      </c>
      <c r="C786" s="123"/>
      <c r="D786" s="56">
        <f t="shared" ref="D786:J786" si="306">SUM(D787:D791)</f>
        <v>108300.98000000001</v>
      </c>
      <c r="E786" s="56">
        <f t="shared" si="306"/>
        <v>0</v>
      </c>
      <c r="F786" s="56">
        <f t="shared" si="306"/>
        <v>0</v>
      </c>
      <c r="G786" s="56">
        <f t="shared" si="306"/>
        <v>0</v>
      </c>
      <c r="H786" s="56">
        <f t="shared" si="306"/>
        <v>0</v>
      </c>
      <c r="I786" s="56">
        <f t="shared" si="306"/>
        <v>0</v>
      </c>
      <c r="J786" s="56">
        <f t="shared" si="306"/>
        <v>0</v>
      </c>
      <c r="HL786" s="102"/>
      <c r="HM786" s="102"/>
      <c r="HN786" s="102"/>
      <c r="HO786" s="102"/>
      <c r="HP786" s="102"/>
      <c r="HQ786" s="102"/>
      <c r="HR786" s="102"/>
      <c r="HS786" s="102"/>
      <c r="HT786" s="102"/>
      <c r="HU786" s="102"/>
      <c r="HV786" s="102"/>
      <c r="HW786" s="102"/>
      <c r="HX786" s="102"/>
      <c r="HY786" s="102"/>
      <c r="HZ786" s="102"/>
      <c r="IA786" s="102"/>
      <c r="IB786" s="102"/>
    </row>
    <row r="787" spans="1:236" s="103" customFormat="1" ht="15" hidden="1" customHeight="1">
      <c r="A787" s="93"/>
      <c r="B787" s="111" t="s">
        <v>2552</v>
      </c>
      <c r="C787" s="123" t="s">
        <v>221</v>
      </c>
      <c r="D787" s="56">
        <v>663.73</v>
      </c>
      <c r="E787" s="56"/>
      <c r="F787" s="56"/>
      <c r="G787" s="56"/>
      <c r="H787" s="56"/>
      <c r="I787" s="56"/>
      <c r="J787" s="56"/>
      <c r="HL787" s="102"/>
      <c r="HM787" s="102"/>
      <c r="HN787" s="102"/>
      <c r="HO787" s="102"/>
      <c r="HP787" s="102"/>
      <c r="HQ787" s="102"/>
      <c r="HR787" s="102"/>
      <c r="HS787" s="102"/>
      <c r="HT787" s="102"/>
      <c r="HU787" s="102"/>
      <c r="HV787" s="102"/>
      <c r="HW787" s="102"/>
      <c r="HX787" s="102"/>
      <c r="HY787" s="102"/>
      <c r="HZ787" s="102"/>
      <c r="IA787" s="102"/>
      <c r="IB787" s="102"/>
    </row>
    <row r="788" spans="1:236" s="103" customFormat="1" ht="15" hidden="1" customHeight="1">
      <c r="A788" s="93"/>
      <c r="B788" s="111" t="s">
        <v>2553</v>
      </c>
      <c r="C788" s="123" t="s">
        <v>506</v>
      </c>
      <c r="D788" s="56">
        <v>905.2</v>
      </c>
      <c r="E788" s="56"/>
      <c r="F788" s="56"/>
      <c r="G788" s="56"/>
      <c r="H788" s="56"/>
      <c r="I788" s="56"/>
      <c r="J788" s="56"/>
      <c r="HL788" s="102"/>
      <c r="HM788" s="102"/>
      <c r="HN788" s="102"/>
      <c r="HO788" s="102"/>
      <c r="HP788" s="102"/>
      <c r="HQ788" s="102"/>
      <c r="HR788" s="102"/>
      <c r="HS788" s="102"/>
      <c r="HT788" s="102"/>
      <c r="HU788" s="102"/>
      <c r="HV788" s="102"/>
      <c r="HW788" s="102"/>
      <c r="HX788" s="102"/>
      <c r="HY788" s="102"/>
      <c r="HZ788" s="102"/>
      <c r="IA788" s="102"/>
      <c r="IB788" s="102"/>
    </row>
    <row r="789" spans="1:236" s="103" customFormat="1" ht="15" hidden="1" customHeight="1">
      <c r="A789" s="93"/>
      <c r="B789" s="111" t="s">
        <v>2555</v>
      </c>
      <c r="C789" s="123" t="s">
        <v>482</v>
      </c>
      <c r="D789" s="56">
        <v>2304.36</v>
      </c>
      <c r="E789" s="56"/>
      <c r="F789" s="56"/>
      <c r="G789" s="56"/>
      <c r="H789" s="56"/>
      <c r="I789" s="56"/>
      <c r="J789" s="56"/>
      <c r="HL789" s="102"/>
      <c r="HM789" s="102"/>
      <c r="HN789" s="102"/>
      <c r="HO789" s="102"/>
      <c r="HP789" s="102"/>
      <c r="HQ789" s="102"/>
      <c r="HR789" s="102"/>
      <c r="HS789" s="102"/>
      <c r="HT789" s="102"/>
      <c r="HU789" s="102"/>
      <c r="HV789" s="102"/>
      <c r="HW789" s="102"/>
      <c r="HX789" s="102"/>
      <c r="HY789" s="102"/>
      <c r="HZ789" s="102"/>
      <c r="IA789" s="102"/>
      <c r="IB789" s="102"/>
    </row>
    <row r="790" spans="1:236" s="103" customFormat="1" ht="15" hidden="1" customHeight="1">
      <c r="A790" s="93"/>
      <c r="B790" s="111" t="s">
        <v>2556</v>
      </c>
      <c r="C790" s="123" t="s">
        <v>408</v>
      </c>
      <c r="D790" s="56">
        <v>9000</v>
      </c>
      <c r="E790" s="56"/>
      <c r="F790" s="56"/>
      <c r="G790" s="56"/>
      <c r="H790" s="56"/>
      <c r="I790" s="56"/>
      <c r="J790" s="56"/>
      <c r="HL790" s="102"/>
      <c r="HM790" s="102"/>
      <c r="HN790" s="102"/>
      <c r="HO790" s="102"/>
      <c r="HP790" s="102"/>
      <c r="HQ790" s="102"/>
      <c r="HR790" s="102"/>
      <c r="HS790" s="102"/>
      <c r="HT790" s="102"/>
      <c r="HU790" s="102"/>
      <c r="HV790" s="102"/>
      <c r="HW790" s="102"/>
      <c r="HX790" s="102"/>
      <c r="HY790" s="102"/>
      <c r="HZ790" s="102"/>
      <c r="IA790" s="102"/>
      <c r="IB790" s="102"/>
    </row>
    <row r="791" spans="1:236" s="103" customFormat="1" ht="15" hidden="1" customHeight="1">
      <c r="A791" s="93"/>
      <c r="B791" s="111" t="s">
        <v>2557</v>
      </c>
      <c r="C791" s="123" t="s">
        <v>218</v>
      </c>
      <c r="D791" s="56">
        <v>95427.69</v>
      </c>
      <c r="E791" s="56"/>
      <c r="F791" s="56"/>
      <c r="G791" s="56"/>
      <c r="H791" s="56"/>
      <c r="I791" s="56"/>
      <c r="J791" s="56"/>
      <c r="HL791" s="102"/>
      <c r="HM791" s="102"/>
      <c r="HN791" s="102"/>
      <c r="HO791" s="102"/>
      <c r="HP791" s="102"/>
      <c r="HQ791" s="102"/>
      <c r="HR791" s="102"/>
      <c r="HS791" s="102"/>
      <c r="HT791" s="102"/>
      <c r="HU791" s="102"/>
      <c r="HV791" s="102"/>
      <c r="HW791" s="102"/>
      <c r="HX791" s="102"/>
      <c r="HY791" s="102"/>
      <c r="HZ791" s="102"/>
      <c r="IA791" s="102"/>
      <c r="IB791" s="102"/>
    </row>
    <row r="792" spans="1:236" s="103" customFormat="1" ht="15" hidden="1" customHeight="1">
      <c r="A792" s="95" t="s">
        <v>2558</v>
      </c>
      <c r="B792" s="110" t="s">
        <v>2559</v>
      </c>
      <c r="C792" s="123"/>
      <c r="D792" s="56">
        <f>D793</f>
        <v>2332399.3900000006</v>
      </c>
      <c r="E792" s="56"/>
      <c r="F792" s="56"/>
      <c r="G792" s="56"/>
      <c r="H792" s="56"/>
      <c r="I792" s="56"/>
      <c r="J792" s="56"/>
      <c r="HL792" s="102"/>
      <c r="HM792" s="102"/>
      <c r="HN792" s="102"/>
      <c r="HO792" s="102"/>
      <c r="HP792" s="102"/>
      <c r="HQ792" s="102"/>
      <c r="HR792" s="102"/>
      <c r="HS792" s="102"/>
      <c r="HT792" s="102"/>
      <c r="HU792" s="102"/>
      <c r="HV792" s="102"/>
      <c r="HW792" s="102"/>
      <c r="HX792" s="102"/>
      <c r="HY792" s="102"/>
      <c r="HZ792" s="102"/>
      <c r="IA792" s="102"/>
      <c r="IB792" s="102"/>
    </row>
    <row r="793" spans="1:236" s="103" customFormat="1" ht="15" hidden="1" customHeight="1">
      <c r="A793" s="95" t="s">
        <v>2560</v>
      </c>
      <c r="B793" s="110" t="s">
        <v>2559</v>
      </c>
      <c r="C793" s="123"/>
      <c r="D793" s="56">
        <f>D794+D806+D816+D823</f>
        <v>2332399.3900000006</v>
      </c>
      <c r="E793" s="56"/>
      <c r="F793" s="56"/>
      <c r="G793" s="56"/>
      <c r="H793" s="56"/>
      <c r="I793" s="56"/>
      <c r="J793" s="56"/>
      <c r="HL793" s="102"/>
      <c r="HM793" s="102"/>
      <c r="HN793" s="102"/>
      <c r="HO793" s="102"/>
      <c r="HP793" s="102"/>
      <c r="HQ793" s="102"/>
      <c r="HR793" s="102"/>
      <c r="HS793" s="102"/>
      <c r="HT793" s="102"/>
      <c r="HU793" s="102"/>
      <c r="HV793" s="102"/>
      <c r="HW793" s="102"/>
      <c r="HX793" s="102"/>
      <c r="HY793" s="102"/>
      <c r="HZ793" s="102"/>
      <c r="IA793" s="102"/>
      <c r="IB793" s="102"/>
    </row>
    <row r="794" spans="1:236" s="103" customFormat="1" ht="15" hidden="1" customHeight="1">
      <c r="A794" s="95" t="s">
        <v>2561</v>
      </c>
      <c r="B794" s="110" t="s">
        <v>2562</v>
      </c>
      <c r="C794" s="123"/>
      <c r="D794" s="56">
        <f>SUM(D795:D805,-D796)</f>
        <v>2128309.4600000004</v>
      </c>
      <c r="E794" s="56"/>
      <c r="F794" s="56"/>
      <c r="G794" s="56"/>
      <c r="H794" s="56"/>
      <c r="I794" s="56"/>
      <c r="J794" s="56"/>
      <c r="HL794" s="102"/>
      <c r="HM794" s="102"/>
      <c r="HN794" s="102"/>
      <c r="HO794" s="102"/>
      <c r="HP794" s="102"/>
      <c r="HQ794" s="102"/>
      <c r="HR794" s="102"/>
      <c r="HS794" s="102"/>
      <c r="HT794" s="102"/>
      <c r="HU794" s="102"/>
      <c r="HV794" s="102"/>
      <c r="HW794" s="102"/>
      <c r="HX794" s="102"/>
      <c r="HY794" s="102"/>
      <c r="HZ794" s="102"/>
      <c r="IA794" s="102"/>
      <c r="IB794" s="102"/>
    </row>
    <row r="795" spans="1:236" s="103" customFormat="1" ht="15" hidden="1" customHeight="1">
      <c r="A795" s="95" t="s">
        <v>2565</v>
      </c>
      <c r="B795" s="110" t="s">
        <v>2566</v>
      </c>
      <c r="C795" s="123" t="s">
        <v>29</v>
      </c>
      <c r="D795" s="56">
        <v>9131.68</v>
      </c>
      <c r="E795" s="56"/>
      <c r="F795" s="56"/>
      <c r="G795" s="56"/>
      <c r="H795" s="56"/>
      <c r="I795" s="56"/>
      <c r="J795" s="56"/>
      <c r="HL795" s="102"/>
      <c r="HM795" s="102"/>
      <c r="HN795" s="102"/>
      <c r="HO795" s="102"/>
      <c r="HP795" s="102"/>
      <c r="HQ795" s="102"/>
      <c r="HR795" s="102"/>
      <c r="HS795" s="102"/>
      <c r="HT795" s="102"/>
      <c r="HU795" s="102"/>
      <c r="HV795" s="102"/>
      <c r="HW795" s="102"/>
      <c r="HX795" s="102"/>
      <c r="HY795" s="102"/>
      <c r="HZ795" s="102"/>
      <c r="IA795" s="102"/>
      <c r="IB795" s="102"/>
    </row>
    <row r="796" spans="1:236" s="103" customFormat="1" ht="15" hidden="1" customHeight="1">
      <c r="A796" s="95" t="s">
        <v>2567</v>
      </c>
      <c r="B796" s="110" t="s">
        <v>2568</v>
      </c>
      <c r="C796" s="123"/>
      <c r="D796" s="56">
        <f>D797+D798</f>
        <v>471769.41000000003</v>
      </c>
      <c r="E796" s="56"/>
      <c r="F796" s="56"/>
      <c r="G796" s="56"/>
      <c r="H796" s="56"/>
      <c r="I796" s="56"/>
      <c r="J796" s="56"/>
      <c r="HL796" s="102"/>
      <c r="HM796" s="102"/>
      <c r="HN796" s="102"/>
      <c r="HO796" s="102"/>
      <c r="HP796" s="102"/>
      <c r="HQ796" s="102"/>
      <c r="HR796" s="102"/>
      <c r="HS796" s="102"/>
      <c r="HT796" s="102"/>
      <c r="HU796" s="102"/>
      <c r="HV796" s="102"/>
      <c r="HW796" s="102"/>
      <c r="HX796" s="102"/>
      <c r="HY796" s="102"/>
      <c r="HZ796" s="102"/>
      <c r="IA796" s="102"/>
      <c r="IB796" s="102"/>
    </row>
    <row r="797" spans="1:236" s="124" customFormat="1" ht="15" hidden="1" customHeight="1">
      <c r="A797" s="95" t="s">
        <v>2569</v>
      </c>
      <c r="B797" s="110" t="s">
        <v>1587</v>
      </c>
      <c r="C797" s="123" t="s">
        <v>29</v>
      </c>
      <c r="D797" s="56">
        <v>461443.77</v>
      </c>
      <c r="E797" s="56"/>
      <c r="F797" s="56"/>
      <c r="G797" s="56"/>
      <c r="H797" s="56"/>
      <c r="I797" s="56"/>
      <c r="J797" s="56"/>
      <c r="HL797" s="122"/>
      <c r="HM797" s="122"/>
      <c r="HN797" s="122"/>
      <c r="HO797" s="122"/>
      <c r="HP797" s="122"/>
      <c r="HQ797" s="122"/>
      <c r="HR797" s="122"/>
      <c r="HS797" s="122"/>
      <c r="HT797" s="122"/>
      <c r="HU797" s="122"/>
      <c r="HV797" s="122"/>
      <c r="HW797" s="122"/>
      <c r="HX797" s="122"/>
      <c r="HY797" s="122"/>
      <c r="HZ797" s="122"/>
      <c r="IA797" s="122"/>
      <c r="IB797" s="122"/>
    </row>
    <row r="798" spans="1:236" s="103" customFormat="1" ht="15" hidden="1" customHeight="1">
      <c r="A798" s="95" t="s">
        <v>2570</v>
      </c>
      <c r="B798" s="110" t="s">
        <v>2571</v>
      </c>
      <c r="C798" s="123" t="s">
        <v>173</v>
      </c>
      <c r="D798" s="56">
        <v>10325.64</v>
      </c>
      <c r="E798" s="56"/>
      <c r="F798" s="56"/>
      <c r="G798" s="56"/>
      <c r="H798" s="56"/>
      <c r="I798" s="56"/>
      <c r="J798" s="56"/>
      <c r="HL798" s="102"/>
      <c r="HM798" s="102"/>
      <c r="HN798" s="102"/>
      <c r="HO798" s="102"/>
      <c r="HP798" s="102"/>
      <c r="HQ798" s="102"/>
      <c r="HR798" s="102"/>
      <c r="HS798" s="102"/>
      <c r="HT798" s="102"/>
      <c r="HU798" s="102"/>
      <c r="HV798" s="102"/>
      <c r="HW798" s="102"/>
      <c r="HX798" s="102"/>
      <c r="HY798" s="102"/>
      <c r="HZ798" s="102"/>
      <c r="IA798" s="102"/>
      <c r="IB798" s="102"/>
    </row>
    <row r="799" spans="1:236" s="124" customFormat="1" ht="15" hidden="1" customHeight="1">
      <c r="A799" s="95" t="s">
        <v>2572</v>
      </c>
      <c r="B799" s="110" t="s">
        <v>2573</v>
      </c>
      <c r="C799" s="123" t="s">
        <v>29</v>
      </c>
      <c r="D799" s="56">
        <v>806316.51</v>
      </c>
      <c r="E799" s="56"/>
      <c r="F799" s="56"/>
      <c r="G799" s="56"/>
      <c r="H799" s="56"/>
      <c r="I799" s="56"/>
      <c r="J799" s="56"/>
      <c r="HL799" s="122"/>
      <c r="HM799" s="122"/>
      <c r="HN799" s="122"/>
      <c r="HO799" s="122"/>
      <c r="HP799" s="122"/>
      <c r="HQ799" s="122"/>
      <c r="HR799" s="122"/>
      <c r="HS799" s="122"/>
      <c r="HT799" s="122"/>
      <c r="HU799" s="122"/>
      <c r="HV799" s="122"/>
      <c r="HW799" s="122"/>
      <c r="HX799" s="122"/>
      <c r="HY799" s="122"/>
      <c r="HZ799" s="122"/>
      <c r="IA799" s="122"/>
      <c r="IB799" s="122"/>
    </row>
    <row r="800" spans="1:236" s="103" customFormat="1" ht="15" hidden="1" customHeight="1">
      <c r="A800" s="95" t="s">
        <v>2574</v>
      </c>
      <c r="B800" s="110" t="s">
        <v>1588</v>
      </c>
      <c r="C800" s="123" t="s">
        <v>494</v>
      </c>
      <c r="D800" s="56">
        <v>1668.09</v>
      </c>
      <c r="E800" s="56"/>
      <c r="F800" s="56"/>
      <c r="G800" s="56"/>
      <c r="H800" s="56"/>
      <c r="I800" s="56"/>
      <c r="J800" s="56"/>
      <c r="HL800" s="102"/>
      <c r="HM800" s="102"/>
      <c r="HN800" s="102"/>
      <c r="HO800" s="102"/>
      <c r="HP800" s="102"/>
      <c r="HQ800" s="102"/>
      <c r="HR800" s="102"/>
      <c r="HS800" s="102"/>
      <c r="HT800" s="102"/>
      <c r="HU800" s="102"/>
      <c r="HV800" s="102"/>
      <c r="HW800" s="102"/>
      <c r="HX800" s="102"/>
      <c r="HY800" s="102"/>
      <c r="HZ800" s="102"/>
      <c r="IA800" s="102"/>
      <c r="IB800" s="102"/>
    </row>
    <row r="801" spans="1:236" s="103" customFormat="1" ht="15" hidden="1" customHeight="1">
      <c r="A801" s="95" t="s">
        <v>2575</v>
      </c>
      <c r="B801" s="110" t="s">
        <v>2576</v>
      </c>
      <c r="C801" s="123" t="s">
        <v>343</v>
      </c>
      <c r="D801" s="56">
        <v>84610.84</v>
      </c>
      <c r="E801" s="56"/>
      <c r="F801" s="56"/>
      <c r="G801" s="56"/>
      <c r="H801" s="56"/>
      <c r="I801" s="56"/>
      <c r="J801" s="56"/>
      <c r="HL801" s="102"/>
      <c r="HM801" s="102"/>
      <c r="HN801" s="102"/>
      <c r="HO801" s="102"/>
      <c r="HP801" s="102"/>
      <c r="HQ801" s="102"/>
      <c r="HR801" s="102"/>
      <c r="HS801" s="102"/>
      <c r="HT801" s="102"/>
      <c r="HU801" s="102"/>
      <c r="HV801" s="102"/>
      <c r="HW801" s="102"/>
      <c r="HX801" s="102"/>
      <c r="HY801" s="102"/>
      <c r="HZ801" s="102"/>
      <c r="IA801" s="102"/>
      <c r="IB801" s="102"/>
    </row>
    <row r="802" spans="1:236" s="103" customFormat="1" ht="15" hidden="1" customHeight="1">
      <c r="A802" s="95" t="s">
        <v>2577</v>
      </c>
      <c r="B802" s="110" t="s">
        <v>2578</v>
      </c>
      <c r="C802" s="123" t="s">
        <v>123</v>
      </c>
      <c r="D802" s="56">
        <v>571550.44999999995</v>
      </c>
      <c r="E802" s="56"/>
      <c r="F802" s="56"/>
      <c r="G802" s="56"/>
      <c r="H802" s="56"/>
      <c r="I802" s="56"/>
      <c r="J802" s="56"/>
      <c r="HL802" s="102"/>
      <c r="HM802" s="102"/>
      <c r="HN802" s="102"/>
      <c r="HO802" s="102"/>
      <c r="HP802" s="102"/>
      <c r="HQ802" s="102"/>
      <c r="HR802" s="102"/>
      <c r="HS802" s="102"/>
      <c r="HT802" s="102"/>
      <c r="HU802" s="102"/>
      <c r="HV802" s="102"/>
      <c r="HW802" s="102"/>
      <c r="HX802" s="102"/>
      <c r="HY802" s="102"/>
      <c r="HZ802" s="102"/>
      <c r="IA802" s="102"/>
      <c r="IB802" s="102"/>
    </row>
    <row r="803" spans="1:236" s="103" customFormat="1" ht="15" hidden="1" customHeight="1">
      <c r="A803" s="95" t="s">
        <v>2579</v>
      </c>
      <c r="B803" s="110" t="s">
        <v>2580</v>
      </c>
      <c r="C803" s="123" t="s">
        <v>1571</v>
      </c>
      <c r="D803" s="56">
        <v>17849.169999999998</v>
      </c>
      <c r="E803" s="56"/>
      <c r="F803" s="56"/>
      <c r="G803" s="56"/>
      <c r="H803" s="56"/>
      <c r="I803" s="56"/>
      <c r="J803" s="56"/>
      <c r="HL803" s="102"/>
      <c r="HM803" s="102"/>
      <c r="HN803" s="102"/>
      <c r="HO803" s="102"/>
      <c r="HP803" s="102"/>
      <c r="HQ803" s="102"/>
      <c r="HR803" s="102"/>
      <c r="HS803" s="102"/>
      <c r="HT803" s="102"/>
      <c r="HU803" s="102"/>
      <c r="HV803" s="102"/>
      <c r="HW803" s="102"/>
      <c r="HX803" s="102"/>
      <c r="HY803" s="102"/>
      <c r="HZ803" s="102"/>
      <c r="IA803" s="102"/>
      <c r="IB803" s="102"/>
    </row>
    <row r="804" spans="1:236" s="103" customFormat="1" ht="15" hidden="1" customHeight="1">
      <c r="A804" s="95" t="s">
        <v>2581</v>
      </c>
      <c r="B804" s="110" t="s">
        <v>2582</v>
      </c>
      <c r="C804" s="123" t="s">
        <v>29</v>
      </c>
      <c r="D804" s="56">
        <v>9965.44</v>
      </c>
      <c r="E804" s="56"/>
      <c r="F804" s="56"/>
      <c r="G804" s="56"/>
      <c r="H804" s="56"/>
      <c r="I804" s="56"/>
      <c r="J804" s="56"/>
      <c r="HL804" s="102"/>
      <c r="HM804" s="102"/>
      <c r="HN804" s="102"/>
      <c r="HO804" s="102"/>
      <c r="HP804" s="102"/>
      <c r="HQ804" s="102"/>
      <c r="HR804" s="102"/>
      <c r="HS804" s="102"/>
      <c r="HT804" s="102"/>
      <c r="HU804" s="102"/>
      <c r="HV804" s="102"/>
      <c r="HW804" s="102"/>
      <c r="HX804" s="102"/>
      <c r="HY804" s="102"/>
      <c r="HZ804" s="102"/>
      <c r="IA804" s="102"/>
      <c r="IB804" s="102"/>
    </row>
    <row r="805" spans="1:236" s="103" customFormat="1" ht="15" hidden="1" customHeight="1">
      <c r="A805" s="95" t="s">
        <v>2583</v>
      </c>
      <c r="B805" s="110" t="s">
        <v>2584</v>
      </c>
      <c r="C805" s="123" t="s">
        <v>328</v>
      </c>
      <c r="D805" s="56">
        <v>155447.87</v>
      </c>
      <c r="E805" s="56"/>
      <c r="F805" s="56"/>
      <c r="G805" s="56"/>
      <c r="H805" s="56"/>
      <c r="I805" s="56"/>
      <c r="J805" s="56"/>
      <c r="HL805" s="102"/>
      <c r="HM805" s="102"/>
      <c r="HN805" s="102"/>
      <c r="HO805" s="102"/>
      <c r="HP805" s="102"/>
      <c r="HQ805" s="102"/>
      <c r="HR805" s="102"/>
      <c r="HS805" s="102"/>
      <c r="HT805" s="102"/>
      <c r="HU805" s="102"/>
      <c r="HV805" s="102"/>
      <c r="HW805" s="102"/>
      <c r="HX805" s="102"/>
      <c r="HY805" s="102"/>
      <c r="HZ805" s="102"/>
      <c r="IA805" s="102"/>
      <c r="IB805" s="102"/>
    </row>
    <row r="806" spans="1:236" s="103" customFormat="1" ht="15" hidden="1" customHeight="1">
      <c r="A806" s="95" t="s">
        <v>2585</v>
      </c>
      <c r="B806" s="110" t="s">
        <v>2586</v>
      </c>
      <c r="C806" s="123"/>
      <c r="D806" s="56">
        <f t="shared" ref="D806:I806" si="307">SUM(D807:D815,-D812)</f>
        <v>131793.14000000001</v>
      </c>
      <c r="E806" s="56">
        <f t="shared" si="307"/>
        <v>0</v>
      </c>
      <c r="F806" s="56">
        <f t="shared" si="307"/>
        <v>0</v>
      </c>
      <c r="G806" s="56">
        <f t="shared" si="307"/>
        <v>0</v>
      </c>
      <c r="H806" s="56">
        <f t="shared" si="307"/>
        <v>0</v>
      </c>
      <c r="I806" s="56">
        <f t="shared" si="307"/>
        <v>0</v>
      </c>
      <c r="J806" s="56">
        <f t="shared" ref="J806" si="308">SUM(J807:J815,-J812)</f>
        <v>0</v>
      </c>
      <c r="HL806" s="102"/>
      <c r="HM806" s="102"/>
      <c r="HN806" s="102"/>
      <c r="HO806" s="102"/>
      <c r="HP806" s="102"/>
      <c r="HQ806" s="102"/>
      <c r="HR806" s="102"/>
      <c r="HS806" s="102"/>
      <c r="HT806" s="102"/>
      <c r="HU806" s="102"/>
      <c r="HV806" s="102"/>
      <c r="HW806" s="102"/>
      <c r="HX806" s="102"/>
      <c r="HY806" s="102"/>
      <c r="HZ806" s="102"/>
      <c r="IA806" s="102"/>
      <c r="IB806" s="102"/>
    </row>
    <row r="807" spans="1:236" s="103" customFormat="1" ht="15" hidden="1" customHeight="1">
      <c r="A807" s="95" t="s">
        <v>2587</v>
      </c>
      <c r="B807" s="110" t="s">
        <v>2563</v>
      </c>
      <c r="C807" s="123" t="s">
        <v>29</v>
      </c>
      <c r="D807" s="56">
        <v>0</v>
      </c>
      <c r="E807" s="56"/>
      <c r="F807" s="56"/>
      <c r="G807" s="56"/>
      <c r="H807" s="56"/>
      <c r="I807" s="56"/>
      <c r="J807" s="56"/>
      <c r="HL807" s="102"/>
      <c r="HM807" s="102"/>
      <c r="HN807" s="102"/>
      <c r="HO807" s="102"/>
      <c r="HP807" s="102"/>
      <c r="HQ807" s="102"/>
      <c r="HR807" s="102"/>
      <c r="HS807" s="102"/>
      <c r="HT807" s="102"/>
      <c r="HU807" s="102"/>
      <c r="HV807" s="102"/>
      <c r="HW807" s="102"/>
      <c r="HX807" s="102"/>
      <c r="HY807" s="102"/>
      <c r="HZ807" s="102"/>
      <c r="IA807" s="102"/>
      <c r="IB807" s="102"/>
    </row>
    <row r="808" spans="1:236" s="103" customFormat="1" ht="15" hidden="1" customHeight="1">
      <c r="A808" s="95" t="s">
        <v>2588</v>
      </c>
      <c r="B808" s="110" t="s">
        <v>2564</v>
      </c>
      <c r="C808" s="123" t="s">
        <v>29</v>
      </c>
      <c r="D808" s="56">
        <v>0</v>
      </c>
      <c r="E808" s="56"/>
      <c r="F808" s="56"/>
      <c r="G808" s="56"/>
      <c r="H808" s="56"/>
      <c r="I808" s="56"/>
      <c r="J808" s="56"/>
      <c r="HL808" s="102"/>
      <c r="HM808" s="102"/>
      <c r="HN808" s="102"/>
      <c r="HO808" s="102"/>
      <c r="HP808" s="102"/>
      <c r="HQ808" s="102"/>
      <c r="HR808" s="102"/>
      <c r="HS808" s="102"/>
      <c r="HT808" s="102"/>
      <c r="HU808" s="102"/>
      <c r="HV808" s="102"/>
      <c r="HW808" s="102"/>
      <c r="HX808" s="102"/>
      <c r="HY808" s="102"/>
      <c r="HZ808" s="102"/>
      <c r="IA808" s="102"/>
      <c r="IB808" s="102"/>
    </row>
    <row r="809" spans="1:236" s="103" customFormat="1" ht="15" hidden="1" customHeight="1">
      <c r="A809" s="95" t="s">
        <v>2589</v>
      </c>
      <c r="B809" s="110" t="s">
        <v>2566</v>
      </c>
      <c r="C809" s="123" t="s">
        <v>29</v>
      </c>
      <c r="D809" s="56">
        <v>2561.4499999999998</v>
      </c>
      <c r="E809" s="56"/>
      <c r="F809" s="56"/>
      <c r="G809" s="56"/>
      <c r="H809" s="56"/>
      <c r="I809" s="56"/>
      <c r="J809" s="56"/>
      <c r="HL809" s="102"/>
      <c r="HM809" s="102"/>
      <c r="HN809" s="102"/>
      <c r="HO809" s="102"/>
      <c r="HP809" s="102"/>
      <c r="HQ809" s="102"/>
      <c r="HR809" s="102"/>
      <c r="HS809" s="102"/>
      <c r="HT809" s="102"/>
      <c r="HU809" s="102"/>
      <c r="HV809" s="102"/>
      <c r="HW809" s="102"/>
      <c r="HX809" s="102"/>
      <c r="HY809" s="102"/>
      <c r="HZ809" s="102"/>
      <c r="IA809" s="102"/>
      <c r="IB809" s="102"/>
    </row>
    <row r="810" spans="1:236" s="103" customFormat="1" ht="15" hidden="1" customHeight="1">
      <c r="A810" s="95" t="s">
        <v>2590</v>
      </c>
      <c r="B810" s="110" t="s">
        <v>2573</v>
      </c>
      <c r="C810" s="123" t="s">
        <v>29</v>
      </c>
      <c r="D810" s="56">
        <v>2428.5</v>
      </c>
      <c r="E810" s="56"/>
      <c r="F810" s="56"/>
      <c r="G810" s="56"/>
      <c r="H810" s="56"/>
      <c r="I810" s="56"/>
      <c r="J810" s="56"/>
      <c r="HL810" s="102"/>
      <c r="HM810" s="102"/>
      <c r="HN810" s="102"/>
      <c r="HO810" s="102"/>
      <c r="HP810" s="102"/>
      <c r="HQ810" s="102"/>
      <c r="HR810" s="102"/>
      <c r="HS810" s="102"/>
      <c r="HT810" s="102"/>
      <c r="HU810" s="102"/>
      <c r="HV810" s="102"/>
      <c r="HW810" s="102"/>
      <c r="HX810" s="102"/>
      <c r="HY810" s="102"/>
      <c r="HZ810" s="102"/>
      <c r="IA810" s="102"/>
      <c r="IB810" s="102"/>
    </row>
    <row r="811" spans="1:236" s="103" customFormat="1" ht="15" hidden="1" customHeight="1">
      <c r="A811" s="95" t="s">
        <v>2591</v>
      </c>
      <c r="B811" s="110" t="s">
        <v>2592</v>
      </c>
      <c r="C811" s="123" t="s">
        <v>298</v>
      </c>
      <c r="D811" s="56">
        <v>126803.19</v>
      </c>
      <c r="E811" s="56"/>
      <c r="F811" s="56"/>
      <c r="G811" s="56"/>
      <c r="H811" s="56"/>
      <c r="I811" s="56"/>
      <c r="J811" s="56"/>
      <c r="HL811" s="102"/>
      <c r="HM811" s="102"/>
      <c r="HN811" s="102"/>
      <c r="HO811" s="102"/>
      <c r="HP811" s="102"/>
      <c r="HQ811" s="102"/>
      <c r="HR811" s="102"/>
      <c r="HS811" s="102"/>
      <c r="HT811" s="102"/>
      <c r="HU811" s="102"/>
      <c r="HV811" s="102"/>
      <c r="HW811" s="102"/>
      <c r="HX811" s="102"/>
      <c r="HY811" s="102"/>
      <c r="HZ811" s="102"/>
      <c r="IA811" s="102"/>
      <c r="IB811" s="102"/>
    </row>
    <row r="812" spans="1:236" s="103" customFormat="1" ht="15" hidden="1" customHeight="1">
      <c r="A812" s="95" t="s">
        <v>2593</v>
      </c>
      <c r="B812" s="110" t="s">
        <v>1587</v>
      </c>
      <c r="C812" s="123"/>
      <c r="D812" s="56">
        <f t="shared" ref="D812:J812" si="309">D813</f>
        <v>0</v>
      </c>
      <c r="E812" s="56">
        <f t="shared" si="309"/>
        <v>0</v>
      </c>
      <c r="F812" s="56">
        <f t="shared" si="309"/>
        <v>0</v>
      </c>
      <c r="G812" s="56">
        <f t="shared" si="309"/>
        <v>0</v>
      </c>
      <c r="H812" s="56">
        <f t="shared" si="309"/>
        <v>0</v>
      </c>
      <c r="I812" s="56">
        <f t="shared" si="309"/>
        <v>0</v>
      </c>
      <c r="J812" s="56">
        <f t="shared" si="309"/>
        <v>0</v>
      </c>
      <c r="HL812" s="102"/>
      <c r="HM812" s="102"/>
      <c r="HN812" s="102"/>
      <c r="HO812" s="102"/>
      <c r="HP812" s="102"/>
      <c r="HQ812" s="102"/>
      <c r="HR812" s="102"/>
      <c r="HS812" s="102"/>
      <c r="HT812" s="102"/>
      <c r="HU812" s="102"/>
      <c r="HV812" s="102"/>
      <c r="HW812" s="102"/>
      <c r="HX812" s="102"/>
      <c r="HY812" s="102"/>
      <c r="HZ812" s="102"/>
      <c r="IA812" s="102"/>
      <c r="IB812" s="102"/>
    </row>
    <row r="813" spans="1:236" s="103" customFormat="1" ht="15" hidden="1" customHeight="1">
      <c r="A813" s="95" t="s">
        <v>2594</v>
      </c>
      <c r="B813" s="110" t="s">
        <v>1587</v>
      </c>
      <c r="C813" s="123" t="s">
        <v>29</v>
      </c>
      <c r="D813" s="56">
        <v>0</v>
      </c>
      <c r="E813" s="56"/>
      <c r="F813" s="56"/>
      <c r="G813" s="56"/>
      <c r="H813" s="56"/>
      <c r="I813" s="56"/>
      <c r="J813" s="56"/>
      <c r="HL813" s="102"/>
      <c r="HM813" s="102"/>
      <c r="HN813" s="102"/>
      <c r="HO813" s="102"/>
      <c r="HP813" s="102"/>
      <c r="HQ813" s="102"/>
      <c r="HR813" s="102"/>
      <c r="HS813" s="102"/>
      <c r="HT813" s="102"/>
      <c r="HU813" s="102"/>
      <c r="HV813" s="102"/>
      <c r="HW813" s="102"/>
      <c r="HX813" s="102"/>
      <c r="HY813" s="102"/>
      <c r="HZ813" s="102"/>
      <c r="IA813" s="102"/>
      <c r="IB813" s="102"/>
    </row>
    <row r="814" spans="1:236" s="103" customFormat="1" ht="15" hidden="1" customHeight="1">
      <c r="A814" s="95" t="s">
        <v>2590</v>
      </c>
      <c r="B814" s="110" t="s">
        <v>2573</v>
      </c>
      <c r="C814" s="123" t="s">
        <v>29</v>
      </c>
      <c r="D814" s="56">
        <v>0</v>
      </c>
      <c r="E814" s="56"/>
      <c r="F814" s="56"/>
      <c r="G814" s="56"/>
      <c r="H814" s="56"/>
      <c r="I814" s="56"/>
      <c r="J814" s="56"/>
      <c r="HL814" s="102"/>
      <c r="HM814" s="102"/>
      <c r="HN814" s="102"/>
      <c r="HO814" s="102"/>
      <c r="HP814" s="102"/>
      <c r="HQ814" s="102"/>
      <c r="HR814" s="102"/>
      <c r="HS814" s="102"/>
      <c r="HT814" s="102"/>
      <c r="HU814" s="102"/>
      <c r="HV814" s="102"/>
      <c r="HW814" s="102"/>
      <c r="HX814" s="102"/>
      <c r="HY814" s="102"/>
      <c r="HZ814" s="102"/>
      <c r="IA814" s="102"/>
      <c r="IB814" s="102"/>
    </row>
    <row r="815" spans="1:236" s="103" customFormat="1" ht="15" hidden="1" customHeight="1">
      <c r="A815" s="95" t="s">
        <v>2591</v>
      </c>
      <c r="B815" s="110" t="s">
        <v>2592</v>
      </c>
      <c r="C815" s="123" t="s">
        <v>298</v>
      </c>
      <c r="D815" s="56">
        <v>0</v>
      </c>
      <c r="E815" s="56"/>
      <c r="F815" s="56"/>
      <c r="G815" s="56"/>
      <c r="H815" s="56"/>
      <c r="I815" s="56"/>
      <c r="J815" s="56"/>
      <c r="HL815" s="102"/>
      <c r="HM815" s="102"/>
      <c r="HN815" s="102"/>
      <c r="HO815" s="102"/>
      <c r="HP815" s="102"/>
      <c r="HQ815" s="102"/>
      <c r="HR815" s="102"/>
      <c r="HS815" s="102"/>
      <c r="HT815" s="102"/>
      <c r="HU815" s="102"/>
      <c r="HV815" s="102"/>
      <c r="HW815" s="102"/>
      <c r="HX815" s="102"/>
      <c r="HY815" s="102"/>
      <c r="HZ815" s="102"/>
      <c r="IA815" s="102"/>
      <c r="IB815" s="102"/>
    </row>
    <row r="816" spans="1:236" s="103" customFormat="1" ht="15" hidden="1" customHeight="1">
      <c r="A816" s="95" t="s">
        <v>2595</v>
      </c>
      <c r="B816" s="110" t="s">
        <v>2596</v>
      </c>
      <c r="C816" s="123"/>
      <c r="D816" s="56">
        <f t="shared" ref="D816:I816" si="310">SUM(D817:D822,-D820)</f>
        <v>15558.089999999998</v>
      </c>
      <c r="E816" s="56">
        <f t="shared" si="310"/>
        <v>0</v>
      </c>
      <c r="F816" s="56">
        <f t="shared" si="310"/>
        <v>0</v>
      </c>
      <c r="G816" s="56">
        <f t="shared" si="310"/>
        <v>0</v>
      </c>
      <c r="H816" s="56">
        <f t="shared" si="310"/>
        <v>0</v>
      </c>
      <c r="I816" s="56">
        <f t="shared" si="310"/>
        <v>0</v>
      </c>
      <c r="J816" s="56">
        <f t="shared" ref="J816" si="311">SUM(J817:J822,-J820)</f>
        <v>0</v>
      </c>
      <c r="HL816" s="102"/>
      <c r="HM816" s="102"/>
      <c r="HN816" s="102"/>
      <c r="HO816" s="102"/>
      <c r="HP816" s="102"/>
      <c r="HQ816" s="102"/>
      <c r="HR816" s="102"/>
      <c r="HS816" s="102"/>
      <c r="HT816" s="102"/>
      <c r="HU816" s="102"/>
      <c r="HV816" s="102"/>
      <c r="HW816" s="102"/>
      <c r="HX816" s="102"/>
      <c r="HY816" s="102"/>
      <c r="HZ816" s="102"/>
      <c r="IA816" s="102"/>
      <c r="IB816" s="102"/>
    </row>
    <row r="817" spans="1:236" s="103" customFormat="1" ht="15" hidden="1" customHeight="1">
      <c r="A817" s="95" t="s">
        <v>2597</v>
      </c>
      <c r="B817" s="110" t="s">
        <v>2563</v>
      </c>
      <c r="C817" s="123" t="s">
        <v>29</v>
      </c>
      <c r="D817" s="56">
        <v>0</v>
      </c>
      <c r="E817" s="56"/>
      <c r="F817" s="56"/>
      <c r="G817" s="56"/>
      <c r="H817" s="56"/>
      <c r="I817" s="56"/>
      <c r="J817" s="56"/>
      <c r="HL817" s="102"/>
      <c r="HM817" s="102"/>
      <c r="HN817" s="102"/>
      <c r="HO817" s="102"/>
      <c r="HP817" s="102"/>
      <c r="HQ817" s="102"/>
      <c r="HR817" s="102"/>
      <c r="HS817" s="102"/>
      <c r="HT817" s="102"/>
      <c r="HU817" s="102"/>
      <c r="HV817" s="102"/>
      <c r="HW817" s="102"/>
      <c r="HX817" s="102"/>
      <c r="HY817" s="102"/>
      <c r="HZ817" s="102"/>
      <c r="IA817" s="102"/>
      <c r="IB817" s="102"/>
    </row>
    <row r="818" spans="1:236" s="103" customFormat="1" ht="15" hidden="1" customHeight="1">
      <c r="A818" s="95" t="s">
        <v>2598</v>
      </c>
      <c r="B818" s="110" t="s">
        <v>2564</v>
      </c>
      <c r="C818" s="123" t="s">
        <v>29</v>
      </c>
      <c r="D818" s="56">
        <v>0</v>
      </c>
      <c r="E818" s="56"/>
      <c r="F818" s="56"/>
      <c r="G818" s="56"/>
      <c r="H818" s="56"/>
      <c r="I818" s="56"/>
      <c r="J818" s="56"/>
      <c r="HL818" s="102"/>
      <c r="HM818" s="102"/>
      <c r="HN818" s="102"/>
      <c r="HO818" s="102"/>
      <c r="HP818" s="102"/>
      <c r="HQ818" s="102"/>
      <c r="HR818" s="102"/>
      <c r="HS818" s="102"/>
      <c r="HT818" s="102"/>
      <c r="HU818" s="102"/>
      <c r="HV818" s="102"/>
      <c r="HW818" s="102"/>
      <c r="HX818" s="102"/>
      <c r="HY818" s="102"/>
      <c r="HZ818" s="102"/>
      <c r="IA818" s="102"/>
      <c r="IB818" s="102"/>
    </row>
    <row r="819" spans="1:236" s="103" customFormat="1" ht="15" hidden="1" customHeight="1">
      <c r="A819" s="95" t="s">
        <v>2599</v>
      </c>
      <c r="B819" s="110" t="s">
        <v>2566</v>
      </c>
      <c r="C819" s="123" t="s">
        <v>29</v>
      </c>
      <c r="D819" s="56">
        <v>13.71</v>
      </c>
      <c r="E819" s="56"/>
      <c r="F819" s="56"/>
      <c r="G819" s="56"/>
      <c r="H819" s="56"/>
      <c r="I819" s="56"/>
      <c r="J819" s="56"/>
      <c r="HL819" s="102"/>
      <c r="HM819" s="102"/>
      <c r="HN819" s="102"/>
      <c r="HO819" s="102"/>
      <c r="HP819" s="102"/>
      <c r="HQ819" s="102"/>
      <c r="HR819" s="102"/>
      <c r="HS819" s="102"/>
      <c r="HT819" s="102"/>
      <c r="HU819" s="102"/>
      <c r="HV819" s="102"/>
      <c r="HW819" s="102"/>
      <c r="HX819" s="102"/>
      <c r="HY819" s="102"/>
      <c r="HZ819" s="102"/>
      <c r="IA819" s="102"/>
      <c r="IB819" s="102"/>
    </row>
    <row r="820" spans="1:236" s="103" customFormat="1" ht="15" hidden="1" customHeight="1">
      <c r="A820" s="95" t="s">
        <v>2600</v>
      </c>
      <c r="B820" s="110" t="s">
        <v>2568</v>
      </c>
      <c r="C820" s="123"/>
      <c r="D820" s="56">
        <f t="shared" ref="D820:J820" si="312">D821</f>
        <v>0</v>
      </c>
      <c r="E820" s="56">
        <f t="shared" si="312"/>
        <v>0</v>
      </c>
      <c r="F820" s="56">
        <f t="shared" si="312"/>
        <v>0</v>
      </c>
      <c r="G820" s="56">
        <f t="shared" si="312"/>
        <v>0</v>
      </c>
      <c r="H820" s="56">
        <f t="shared" si="312"/>
        <v>0</v>
      </c>
      <c r="I820" s="56">
        <f t="shared" si="312"/>
        <v>0</v>
      </c>
      <c r="J820" s="56">
        <f t="shared" si="312"/>
        <v>0</v>
      </c>
      <c r="HL820" s="102"/>
      <c r="HM820" s="102"/>
      <c r="HN820" s="102"/>
      <c r="HO820" s="102"/>
      <c r="HP820" s="102"/>
      <c r="HQ820" s="102"/>
      <c r="HR820" s="102"/>
      <c r="HS820" s="102"/>
      <c r="HT820" s="102"/>
      <c r="HU820" s="102"/>
      <c r="HV820" s="102"/>
      <c r="HW820" s="102"/>
      <c r="HX820" s="102"/>
      <c r="HY820" s="102"/>
      <c r="HZ820" s="102"/>
      <c r="IA820" s="102"/>
      <c r="IB820" s="102"/>
    </row>
    <row r="821" spans="1:236" s="103" customFormat="1" ht="15" hidden="1" customHeight="1">
      <c r="A821" s="95" t="s">
        <v>2601</v>
      </c>
      <c r="B821" s="110" t="s">
        <v>1587</v>
      </c>
      <c r="C821" s="123" t="s">
        <v>29</v>
      </c>
      <c r="D821" s="56">
        <v>0</v>
      </c>
      <c r="E821" s="56"/>
      <c r="F821" s="56"/>
      <c r="G821" s="56"/>
      <c r="H821" s="56"/>
      <c r="I821" s="56"/>
      <c r="J821" s="56"/>
      <c r="HL821" s="102"/>
      <c r="HM821" s="102"/>
      <c r="HN821" s="102"/>
      <c r="HO821" s="102"/>
      <c r="HP821" s="102"/>
      <c r="HQ821" s="102"/>
      <c r="HR821" s="102"/>
      <c r="HS821" s="102"/>
      <c r="HT821" s="102"/>
      <c r="HU821" s="102"/>
      <c r="HV821" s="102"/>
      <c r="HW821" s="102"/>
      <c r="HX821" s="102"/>
      <c r="HY821" s="102"/>
      <c r="HZ821" s="102"/>
      <c r="IA821" s="102"/>
      <c r="IB821" s="102"/>
    </row>
    <row r="822" spans="1:236" s="103" customFormat="1" ht="15" hidden="1" customHeight="1">
      <c r="A822" s="95" t="s">
        <v>2602</v>
      </c>
      <c r="B822" s="110" t="s">
        <v>2573</v>
      </c>
      <c r="C822" s="123" t="s">
        <v>29</v>
      </c>
      <c r="D822" s="56">
        <v>15544.38</v>
      </c>
      <c r="E822" s="56"/>
      <c r="F822" s="56"/>
      <c r="G822" s="56"/>
      <c r="H822" s="56"/>
      <c r="I822" s="56"/>
      <c r="J822" s="56"/>
      <c r="HL822" s="102"/>
      <c r="HM822" s="102"/>
      <c r="HN822" s="102"/>
      <c r="HO822" s="102"/>
      <c r="HP822" s="102"/>
      <c r="HQ822" s="102"/>
      <c r="HR822" s="102"/>
      <c r="HS822" s="102"/>
      <c r="HT822" s="102"/>
      <c r="HU822" s="102"/>
      <c r="HV822" s="102"/>
      <c r="HW822" s="102"/>
      <c r="HX822" s="102"/>
      <c r="HY822" s="102"/>
      <c r="HZ822" s="102"/>
      <c r="IA822" s="102"/>
      <c r="IB822" s="102"/>
    </row>
    <row r="823" spans="1:236" s="103" customFormat="1" ht="14.25" hidden="1" customHeight="1">
      <c r="A823" s="95" t="s">
        <v>2603</v>
      </c>
      <c r="B823" s="110" t="s">
        <v>2604</v>
      </c>
      <c r="C823" s="123"/>
      <c r="D823" s="56">
        <f>SUM(D824:D829,-D827)</f>
        <v>56738.700000000004</v>
      </c>
      <c r="E823" s="56"/>
      <c r="F823" s="56"/>
      <c r="G823" s="56"/>
      <c r="H823" s="56"/>
      <c r="I823" s="56"/>
      <c r="J823" s="56"/>
      <c r="HL823" s="102"/>
      <c r="HM823" s="102"/>
      <c r="HN823" s="102"/>
      <c r="HO823" s="102"/>
      <c r="HP823" s="102"/>
      <c r="HQ823" s="102"/>
      <c r="HR823" s="102"/>
      <c r="HS823" s="102"/>
      <c r="HT823" s="102"/>
      <c r="HU823" s="102"/>
      <c r="HV823" s="102"/>
      <c r="HW823" s="102"/>
      <c r="HX823" s="102"/>
      <c r="HY823" s="102"/>
      <c r="HZ823" s="102"/>
      <c r="IA823" s="102"/>
      <c r="IB823" s="102"/>
    </row>
    <row r="824" spans="1:236" s="103" customFormat="1" ht="15" hidden="1" customHeight="1">
      <c r="A824" s="95" t="s">
        <v>2605</v>
      </c>
      <c r="B824" s="110" t="s">
        <v>2563</v>
      </c>
      <c r="C824" s="123" t="s">
        <v>29</v>
      </c>
      <c r="D824" s="56">
        <v>0</v>
      </c>
      <c r="E824" s="56"/>
      <c r="F824" s="56"/>
      <c r="G824" s="56"/>
      <c r="H824" s="56"/>
      <c r="I824" s="56"/>
      <c r="J824" s="56"/>
      <c r="HL824" s="102"/>
      <c r="HM824" s="102"/>
      <c r="HN824" s="102"/>
      <c r="HO824" s="102"/>
      <c r="HP824" s="102"/>
      <c r="HQ824" s="102"/>
      <c r="HR824" s="102"/>
      <c r="HS824" s="102"/>
      <c r="HT824" s="102"/>
      <c r="HU824" s="102"/>
      <c r="HV824" s="102"/>
      <c r="HW824" s="102"/>
      <c r="HX824" s="102"/>
      <c r="HY824" s="102"/>
      <c r="HZ824" s="102"/>
      <c r="IA824" s="102"/>
      <c r="IB824" s="102"/>
    </row>
    <row r="825" spans="1:236" s="103" customFormat="1" ht="15" hidden="1" customHeight="1">
      <c r="A825" s="95" t="s">
        <v>2606</v>
      </c>
      <c r="B825" s="110" t="s">
        <v>2564</v>
      </c>
      <c r="C825" s="123" t="s">
        <v>29</v>
      </c>
      <c r="D825" s="56">
        <v>0</v>
      </c>
      <c r="E825" s="56"/>
      <c r="F825" s="56"/>
      <c r="G825" s="56"/>
      <c r="H825" s="56"/>
      <c r="I825" s="56"/>
      <c r="J825" s="56"/>
      <c r="HL825" s="102"/>
      <c r="HM825" s="102"/>
      <c r="HN825" s="102"/>
      <c r="HO825" s="102"/>
      <c r="HP825" s="102"/>
      <c r="HQ825" s="102"/>
      <c r="HR825" s="102"/>
      <c r="HS825" s="102"/>
      <c r="HT825" s="102"/>
      <c r="HU825" s="102"/>
      <c r="HV825" s="102"/>
      <c r="HW825" s="102"/>
      <c r="HX825" s="102"/>
      <c r="HY825" s="102"/>
      <c r="HZ825" s="102"/>
      <c r="IA825" s="102"/>
      <c r="IB825" s="102"/>
    </row>
    <row r="826" spans="1:236" s="103" customFormat="1" ht="15" hidden="1" customHeight="1">
      <c r="A826" s="95" t="s">
        <v>2607</v>
      </c>
      <c r="B826" s="110" t="s">
        <v>2566</v>
      </c>
      <c r="C826" s="123" t="s">
        <v>29</v>
      </c>
      <c r="D826" s="56">
        <v>3.29</v>
      </c>
      <c r="E826" s="56"/>
      <c r="F826" s="56"/>
      <c r="G826" s="56"/>
      <c r="H826" s="56"/>
      <c r="I826" s="56"/>
      <c r="J826" s="56"/>
      <c r="HL826" s="102"/>
      <c r="HM826" s="102"/>
      <c r="HN826" s="102"/>
      <c r="HO826" s="102"/>
      <c r="HP826" s="102"/>
      <c r="HQ826" s="102"/>
      <c r="HR826" s="102"/>
      <c r="HS826" s="102"/>
      <c r="HT826" s="102"/>
      <c r="HU826" s="102"/>
      <c r="HV826" s="102"/>
      <c r="HW826" s="102"/>
      <c r="HX826" s="102"/>
      <c r="HY826" s="102"/>
      <c r="HZ826" s="102"/>
      <c r="IA826" s="102"/>
      <c r="IB826" s="102"/>
    </row>
    <row r="827" spans="1:236" s="103" customFormat="1" ht="15" hidden="1" customHeight="1">
      <c r="A827" s="95" t="s">
        <v>2608</v>
      </c>
      <c r="B827" s="110" t="s">
        <v>2568</v>
      </c>
      <c r="C827" s="123"/>
      <c r="D827" s="56">
        <f>D828</f>
        <v>0</v>
      </c>
      <c r="E827" s="56"/>
      <c r="F827" s="56"/>
      <c r="G827" s="56"/>
      <c r="H827" s="56"/>
      <c r="I827" s="56"/>
      <c r="J827" s="56"/>
      <c r="HL827" s="102"/>
      <c r="HM827" s="102"/>
      <c r="HN827" s="102"/>
      <c r="HO827" s="102"/>
      <c r="HP827" s="102"/>
      <c r="HQ827" s="102"/>
      <c r="HR827" s="102"/>
      <c r="HS827" s="102"/>
      <c r="HT827" s="102"/>
      <c r="HU827" s="102"/>
      <c r="HV827" s="102"/>
      <c r="HW827" s="102"/>
      <c r="HX827" s="102"/>
      <c r="HY827" s="102"/>
      <c r="HZ827" s="102"/>
      <c r="IA827" s="102"/>
      <c r="IB827" s="102"/>
    </row>
    <row r="828" spans="1:236" s="103" customFormat="1" ht="15" hidden="1" customHeight="1">
      <c r="A828" s="95" t="s">
        <v>2609</v>
      </c>
      <c r="B828" s="110" t="s">
        <v>1587</v>
      </c>
      <c r="C828" s="123" t="s">
        <v>29</v>
      </c>
      <c r="D828" s="56">
        <v>0</v>
      </c>
      <c r="E828" s="56"/>
      <c r="F828" s="56"/>
      <c r="G828" s="56"/>
      <c r="H828" s="56"/>
      <c r="I828" s="56"/>
      <c r="J828" s="56"/>
      <c r="HL828" s="102"/>
      <c r="HM828" s="102"/>
      <c r="HN828" s="102"/>
      <c r="HO828" s="102"/>
      <c r="HP828" s="102"/>
      <c r="HQ828" s="102"/>
      <c r="HR828" s="102"/>
      <c r="HS828" s="102"/>
      <c r="HT828" s="102"/>
      <c r="HU828" s="102"/>
      <c r="HV828" s="102"/>
      <c r="HW828" s="102"/>
      <c r="HX828" s="102"/>
      <c r="HY828" s="102"/>
      <c r="HZ828" s="102"/>
      <c r="IA828" s="102"/>
      <c r="IB828" s="102"/>
    </row>
    <row r="829" spans="1:236" s="103" customFormat="1" ht="20.25" hidden="1" customHeight="1">
      <c r="A829" s="95" t="s">
        <v>2610</v>
      </c>
      <c r="B829" s="110" t="s">
        <v>2573</v>
      </c>
      <c r="C829" s="123" t="s">
        <v>29</v>
      </c>
      <c r="D829" s="56">
        <v>56735.41</v>
      </c>
      <c r="E829" s="56"/>
      <c r="F829" s="56"/>
      <c r="G829" s="56"/>
      <c r="H829" s="56"/>
      <c r="I829" s="56"/>
      <c r="J829" s="56"/>
      <c r="HL829" s="102"/>
      <c r="HM829" s="102"/>
      <c r="HN829" s="102"/>
      <c r="HO829" s="102"/>
      <c r="HP829" s="102"/>
      <c r="HQ829" s="102"/>
      <c r="HR829" s="102"/>
      <c r="HS829" s="102"/>
      <c r="HT829" s="102"/>
      <c r="HU829" s="102"/>
      <c r="HV829" s="102"/>
      <c r="HW829" s="102"/>
      <c r="HX829" s="102"/>
      <c r="HY829" s="102"/>
      <c r="HZ829" s="102"/>
      <c r="IA829" s="102"/>
      <c r="IB829" s="102"/>
    </row>
    <row r="830" spans="1:236" s="103" customFormat="1">
      <c r="A830" s="95" t="s">
        <v>2611</v>
      </c>
      <c r="B830" s="110" t="s">
        <v>2612</v>
      </c>
      <c r="C830" s="123"/>
      <c r="D830" s="56">
        <f t="shared" ref="D830:I830" si="313">D831+D841</f>
        <v>13785975.439999999</v>
      </c>
      <c r="E830" s="56">
        <f>E831+E841</f>
        <v>10971920.57</v>
      </c>
      <c r="F830" s="56">
        <f t="shared" si="313"/>
        <v>7493538.6499999994</v>
      </c>
      <c r="G830" s="56">
        <f t="shared" si="313"/>
        <v>6079300</v>
      </c>
      <c r="H830" s="56">
        <f>H831+H841+H835</f>
        <v>7104900</v>
      </c>
      <c r="I830" s="56">
        <f t="shared" si="313"/>
        <v>7341600</v>
      </c>
      <c r="J830" s="56">
        <f t="shared" ref="J830" si="314">J831+J841</f>
        <v>7569900</v>
      </c>
      <c r="HL830" s="102"/>
      <c r="HM830" s="102"/>
      <c r="HN830" s="102"/>
      <c r="HO830" s="102"/>
      <c r="HP830" s="102"/>
      <c r="HQ830" s="102"/>
      <c r="HR830" s="102"/>
      <c r="HS830" s="102"/>
      <c r="HT830" s="102"/>
      <c r="HU830" s="102"/>
      <c r="HV830" s="102"/>
      <c r="HW830" s="102"/>
      <c r="HX830" s="102"/>
      <c r="HY830" s="102"/>
      <c r="HZ830" s="102"/>
      <c r="IA830" s="102"/>
      <c r="IB830" s="102"/>
    </row>
    <row r="831" spans="1:236" s="124" customFormat="1" ht="22.5">
      <c r="A831" s="95" t="s">
        <v>2613</v>
      </c>
      <c r="B831" s="110" t="s">
        <v>2614</v>
      </c>
      <c r="C831" s="123"/>
      <c r="D831" s="56">
        <f t="shared" ref="D831:I831" si="315">D832+D836</f>
        <v>13026842</v>
      </c>
      <c r="E831" s="56">
        <f t="shared" si="315"/>
        <v>7997568.6699999999</v>
      </c>
      <c r="F831" s="56">
        <f t="shared" si="315"/>
        <v>6957304.8499999996</v>
      </c>
      <c r="G831" s="56">
        <f t="shared" si="315"/>
        <v>5809500</v>
      </c>
      <c r="H831" s="56">
        <f>H832</f>
        <v>6674000</v>
      </c>
      <c r="I831" s="56">
        <f t="shared" si="315"/>
        <v>6906200</v>
      </c>
      <c r="J831" s="56">
        <f t="shared" ref="J831" si="316">J832+J836</f>
        <v>7130500</v>
      </c>
      <c r="HL831" s="122"/>
      <c r="HM831" s="122"/>
      <c r="HN831" s="122"/>
      <c r="HO831" s="122"/>
      <c r="HP831" s="122"/>
      <c r="HQ831" s="122"/>
      <c r="HR831" s="122"/>
      <c r="HS831" s="122"/>
      <c r="HT831" s="122"/>
      <c r="HU831" s="122"/>
      <c r="HV831" s="122"/>
      <c r="HW831" s="122"/>
      <c r="HX831" s="122"/>
      <c r="HY831" s="122"/>
      <c r="HZ831" s="122"/>
      <c r="IA831" s="122"/>
      <c r="IB831" s="122"/>
    </row>
    <row r="832" spans="1:236" s="124" customFormat="1" ht="22.5">
      <c r="A832" s="95" t="s">
        <v>2615</v>
      </c>
      <c r="B832" s="110" t="s">
        <v>2614</v>
      </c>
      <c r="C832" s="123"/>
      <c r="D832" s="56">
        <f>D833</f>
        <v>12775606.890000001</v>
      </c>
      <c r="E832" s="56">
        <f t="shared" ref="E832:J833" si="317">E833</f>
        <v>7995139.9000000004</v>
      </c>
      <c r="F832" s="56">
        <f t="shared" si="317"/>
        <v>6944007.54</v>
      </c>
      <c r="G832" s="56">
        <f t="shared" si="317"/>
        <v>5800000</v>
      </c>
      <c r="H832" s="56">
        <f t="shared" si="317"/>
        <v>6674000</v>
      </c>
      <c r="I832" s="56">
        <f t="shared" si="317"/>
        <v>6896000</v>
      </c>
      <c r="J832" s="56">
        <f t="shared" si="317"/>
        <v>7120000</v>
      </c>
      <c r="HL832" s="122"/>
      <c r="HM832" s="122"/>
      <c r="HN832" s="122"/>
      <c r="HO832" s="122"/>
      <c r="HP832" s="122"/>
      <c r="HQ832" s="122"/>
      <c r="HR832" s="122"/>
      <c r="HS832" s="122"/>
      <c r="HT832" s="122"/>
      <c r="HU832" s="122"/>
      <c r="HV832" s="122"/>
      <c r="HW832" s="122"/>
      <c r="HX832" s="122"/>
      <c r="HY832" s="122"/>
      <c r="HZ832" s="122"/>
      <c r="IA832" s="122"/>
      <c r="IB832" s="122"/>
    </row>
    <row r="833" spans="1:236" s="103" customFormat="1" ht="22.5" customHeight="1">
      <c r="A833" s="95" t="s">
        <v>2616</v>
      </c>
      <c r="B833" s="110" t="s">
        <v>2617</v>
      </c>
      <c r="C833" s="123"/>
      <c r="D833" s="56">
        <f>D834</f>
        <v>12775606.890000001</v>
      </c>
      <c r="E833" s="56">
        <f t="shared" si="317"/>
        <v>7995139.9000000004</v>
      </c>
      <c r="F833" s="56">
        <f t="shared" si="317"/>
        <v>6944007.54</v>
      </c>
      <c r="G833" s="56">
        <f t="shared" si="317"/>
        <v>5800000</v>
      </c>
      <c r="H833" s="56">
        <f t="shared" si="317"/>
        <v>6674000</v>
      </c>
      <c r="I833" s="56">
        <f t="shared" si="317"/>
        <v>6896000</v>
      </c>
      <c r="J833" s="56">
        <f t="shared" si="317"/>
        <v>7120000</v>
      </c>
      <c r="HL833" s="102"/>
      <c r="HM833" s="102"/>
      <c r="HN833" s="102"/>
      <c r="HO833" s="102"/>
      <c r="HP833" s="102"/>
      <c r="HQ833" s="102"/>
      <c r="HR833" s="102"/>
      <c r="HS833" s="102"/>
      <c r="HT833" s="102"/>
      <c r="HU833" s="102"/>
      <c r="HV833" s="102"/>
      <c r="HW833" s="102"/>
      <c r="HX833" s="102"/>
      <c r="HY833" s="102"/>
      <c r="HZ833" s="102"/>
      <c r="IA833" s="102"/>
      <c r="IB833" s="102"/>
    </row>
    <row r="834" spans="1:236" ht="18" customHeight="1">
      <c r="A834" s="93" t="s">
        <v>2618</v>
      </c>
      <c r="B834" s="98" t="s">
        <v>1236</v>
      </c>
      <c r="C834" s="123" t="s">
        <v>173</v>
      </c>
      <c r="D834" s="58">
        <v>12775606.890000001</v>
      </c>
      <c r="E834" s="58">
        <v>7995139.9000000004</v>
      </c>
      <c r="F834" s="58">
        <v>6944007.54</v>
      </c>
      <c r="G834" s="58">
        <v>5800000</v>
      </c>
      <c r="H834" s="58">
        <v>6674000</v>
      </c>
      <c r="I834" s="58">
        <v>6896000</v>
      </c>
      <c r="J834" s="58">
        <v>7120000</v>
      </c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02"/>
      <c r="AR834" s="102"/>
      <c r="AS834" s="102"/>
      <c r="AT834" s="102"/>
      <c r="AU834" s="102"/>
      <c r="AV834" s="102"/>
      <c r="AW834" s="102"/>
      <c r="AX834" s="102"/>
      <c r="AY834" s="102"/>
      <c r="AZ834" s="102"/>
      <c r="BA834" s="102"/>
      <c r="BB834" s="102"/>
      <c r="BC834" s="102"/>
      <c r="BD834" s="102"/>
      <c r="BE834" s="102"/>
      <c r="BF834" s="102"/>
      <c r="BG834" s="102"/>
      <c r="BH834" s="102"/>
      <c r="BI834" s="102"/>
      <c r="BJ834" s="102"/>
      <c r="BK834" s="102"/>
      <c r="BL834" s="102"/>
      <c r="BM834" s="102"/>
      <c r="BN834" s="102"/>
      <c r="BO834" s="102"/>
      <c r="BP834" s="102"/>
      <c r="BQ834" s="102"/>
      <c r="BR834" s="102"/>
      <c r="BS834" s="102"/>
      <c r="BT834" s="102"/>
      <c r="BU834" s="102"/>
      <c r="BV834" s="102"/>
      <c r="BW834" s="102"/>
      <c r="BX834" s="102"/>
      <c r="BY834" s="102"/>
      <c r="BZ834" s="102"/>
      <c r="CA834" s="102"/>
      <c r="CB834" s="102"/>
      <c r="CC834" s="102"/>
      <c r="CD834" s="102"/>
      <c r="CE834" s="102"/>
      <c r="CF834" s="102"/>
      <c r="CG834" s="102"/>
      <c r="CH834" s="102"/>
      <c r="CI834" s="102"/>
      <c r="CJ834" s="102"/>
      <c r="CK834" s="102"/>
      <c r="CL834" s="102"/>
      <c r="CM834" s="102"/>
      <c r="CN834" s="102"/>
      <c r="CO834" s="102"/>
      <c r="CP834" s="102"/>
      <c r="CQ834" s="102"/>
      <c r="CR834" s="102"/>
      <c r="CS834" s="102"/>
      <c r="CT834" s="102"/>
      <c r="CU834" s="102"/>
      <c r="CV834" s="102"/>
      <c r="CW834" s="102"/>
      <c r="CX834" s="102"/>
      <c r="CY834" s="102"/>
      <c r="CZ834" s="102"/>
      <c r="DA834" s="102"/>
      <c r="DB834" s="102"/>
      <c r="DC834" s="102"/>
      <c r="DD834" s="102"/>
      <c r="DE834" s="102"/>
      <c r="DF834" s="102"/>
      <c r="DG834" s="102"/>
      <c r="DH834" s="102"/>
      <c r="DI834" s="102"/>
      <c r="DJ834" s="102"/>
      <c r="DK834" s="102"/>
      <c r="DL834" s="102"/>
      <c r="DM834" s="102"/>
      <c r="DN834" s="102"/>
      <c r="DO834" s="102"/>
      <c r="DP834" s="102"/>
      <c r="DQ834" s="102"/>
      <c r="DR834" s="102"/>
      <c r="DS834" s="102"/>
      <c r="DT834" s="102"/>
      <c r="DU834" s="102"/>
      <c r="DV834" s="102"/>
      <c r="DW834" s="102"/>
      <c r="DX834" s="102"/>
      <c r="DY834" s="102"/>
      <c r="DZ834" s="102"/>
      <c r="EA834" s="102"/>
      <c r="EB834" s="102"/>
      <c r="EC834" s="102"/>
      <c r="ED834" s="102"/>
      <c r="EE834" s="102"/>
      <c r="EF834" s="102"/>
      <c r="EG834" s="102"/>
      <c r="EH834" s="102"/>
      <c r="EI834" s="102"/>
      <c r="EJ834" s="102"/>
      <c r="EK834" s="102"/>
      <c r="EL834" s="102"/>
      <c r="EM834" s="102"/>
      <c r="EN834" s="102"/>
      <c r="EO834" s="102"/>
      <c r="EP834" s="102"/>
      <c r="EQ834" s="102"/>
      <c r="ER834" s="102"/>
      <c r="ES834" s="102"/>
      <c r="ET834" s="102"/>
      <c r="EU834" s="102"/>
      <c r="EV834" s="102"/>
      <c r="EW834" s="102"/>
      <c r="EX834" s="102"/>
      <c r="EY834" s="102"/>
      <c r="EZ834" s="102"/>
      <c r="FA834" s="102"/>
      <c r="FB834" s="102"/>
      <c r="FC834" s="102"/>
      <c r="FD834" s="102"/>
      <c r="FE834" s="102"/>
      <c r="FF834" s="102"/>
      <c r="FG834" s="102"/>
      <c r="FH834" s="102"/>
      <c r="FI834" s="102"/>
      <c r="FJ834" s="102"/>
      <c r="FK834" s="102"/>
      <c r="FL834" s="102"/>
      <c r="FM834" s="102"/>
      <c r="FN834" s="102"/>
      <c r="FO834" s="102"/>
      <c r="FP834" s="102"/>
      <c r="FQ834" s="102"/>
      <c r="FR834" s="102"/>
      <c r="FS834" s="102"/>
      <c r="FT834" s="102"/>
      <c r="FU834" s="102"/>
      <c r="FV834" s="102"/>
      <c r="FW834" s="102"/>
      <c r="FX834" s="102"/>
      <c r="FY834" s="102"/>
      <c r="FZ834" s="102"/>
      <c r="GA834" s="102"/>
      <c r="GB834" s="102"/>
      <c r="GC834" s="102"/>
      <c r="GD834" s="102"/>
      <c r="GE834" s="102"/>
      <c r="GF834" s="102"/>
      <c r="GG834" s="102"/>
      <c r="GH834" s="102"/>
      <c r="GI834" s="102"/>
      <c r="GJ834" s="102"/>
      <c r="GK834" s="102"/>
      <c r="GL834" s="102"/>
      <c r="GM834" s="102"/>
      <c r="GN834" s="102"/>
      <c r="GO834" s="102"/>
      <c r="GP834" s="102"/>
      <c r="GQ834" s="102"/>
      <c r="GR834" s="102"/>
      <c r="GS834" s="102"/>
      <c r="GT834" s="102"/>
      <c r="GU834" s="102"/>
      <c r="GV834" s="102"/>
      <c r="GW834" s="102"/>
      <c r="GX834" s="102"/>
      <c r="GY834" s="102"/>
      <c r="GZ834" s="102"/>
      <c r="HA834" s="102"/>
      <c r="HB834" s="102"/>
      <c r="HC834" s="102"/>
      <c r="HD834" s="102"/>
      <c r="HE834" s="102"/>
      <c r="HF834" s="102"/>
      <c r="HG834" s="102"/>
      <c r="HH834" s="102"/>
      <c r="HI834" s="102"/>
      <c r="HJ834" s="102"/>
      <c r="HK834" s="102"/>
    </row>
    <row r="835" spans="1:236" s="103" customFormat="1" ht="17.25" customHeight="1">
      <c r="A835" s="95" t="s">
        <v>3369</v>
      </c>
      <c r="B835" s="110" t="s">
        <v>3368</v>
      </c>
      <c r="C835" s="123"/>
      <c r="D835" s="56">
        <f>D836</f>
        <v>251235.11</v>
      </c>
      <c r="E835" s="56">
        <f t="shared" ref="E835:J835" si="318">E836</f>
        <v>2428.77</v>
      </c>
      <c r="F835" s="56">
        <f t="shared" si="318"/>
        <v>13297.31</v>
      </c>
      <c r="G835" s="56">
        <f t="shared" si="318"/>
        <v>9500</v>
      </c>
      <c r="H835" s="56">
        <f t="shared" si="318"/>
        <v>9900</v>
      </c>
      <c r="I835" s="56">
        <f t="shared" si="318"/>
        <v>10200</v>
      </c>
      <c r="J835" s="56">
        <f t="shared" si="318"/>
        <v>10500</v>
      </c>
      <c r="HL835" s="102"/>
      <c r="HM835" s="102"/>
      <c r="HN835" s="102"/>
      <c r="HO835" s="102"/>
      <c r="HP835" s="102"/>
      <c r="HQ835" s="102"/>
      <c r="HR835" s="102"/>
      <c r="HS835" s="102"/>
      <c r="HT835" s="102"/>
      <c r="HU835" s="102"/>
      <c r="HV835" s="102"/>
      <c r="HW835" s="102"/>
      <c r="HX835" s="102"/>
      <c r="HY835" s="102"/>
      <c r="HZ835" s="102"/>
      <c r="IA835" s="102"/>
      <c r="IB835" s="102"/>
    </row>
    <row r="836" spans="1:236" s="103" customFormat="1" ht="15.75" customHeight="1">
      <c r="A836" s="95" t="s">
        <v>2619</v>
      </c>
      <c r="B836" s="110" t="s">
        <v>2620</v>
      </c>
      <c r="C836" s="123"/>
      <c r="D836" s="56">
        <f t="shared" ref="D836:I836" si="319">D837+D839</f>
        <v>251235.11</v>
      </c>
      <c r="E836" s="56">
        <f t="shared" si="319"/>
        <v>2428.77</v>
      </c>
      <c r="F836" s="56">
        <f t="shared" si="319"/>
        <v>13297.31</v>
      </c>
      <c r="G836" s="56">
        <f t="shared" si="319"/>
        <v>9500</v>
      </c>
      <c r="H836" s="56">
        <f t="shared" si="319"/>
        <v>9900</v>
      </c>
      <c r="I836" s="56">
        <f t="shared" si="319"/>
        <v>10200</v>
      </c>
      <c r="J836" s="56">
        <f t="shared" ref="J836" si="320">J837+J839</f>
        <v>10500</v>
      </c>
      <c r="HL836" s="102"/>
      <c r="HM836" s="102"/>
      <c r="HN836" s="102"/>
      <c r="HO836" s="102"/>
      <c r="HP836" s="102"/>
      <c r="HQ836" s="102"/>
      <c r="HR836" s="102"/>
      <c r="HS836" s="102"/>
      <c r="HT836" s="102"/>
      <c r="HU836" s="102"/>
      <c r="HV836" s="102"/>
      <c r="HW836" s="102"/>
      <c r="HX836" s="102"/>
      <c r="HY836" s="102"/>
      <c r="HZ836" s="102"/>
      <c r="IA836" s="102"/>
      <c r="IB836" s="102"/>
    </row>
    <row r="837" spans="1:236" s="103" customFormat="1" ht="15.75" customHeight="1">
      <c r="A837" s="145" t="s">
        <v>2621</v>
      </c>
      <c r="B837" s="146" t="s">
        <v>2622</v>
      </c>
      <c r="C837" s="123"/>
      <c r="D837" s="56">
        <f t="shared" ref="D837:J837" si="321">D838</f>
        <v>251235.11</v>
      </c>
      <c r="E837" s="56">
        <f t="shared" si="321"/>
        <v>2428.77</v>
      </c>
      <c r="F837" s="56">
        <f t="shared" si="321"/>
        <v>13297.31</v>
      </c>
      <c r="G837" s="56">
        <f t="shared" si="321"/>
        <v>9500</v>
      </c>
      <c r="H837" s="56">
        <f t="shared" si="321"/>
        <v>9900</v>
      </c>
      <c r="I837" s="56">
        <f t="shared" si="321"/>
        <v>10200</v>
      </c>
      <c r="J837" s="56">
        <f t="shared" si="321"/>
        <v>10500</v>
      </c>
      <c r="HL837" s="102"/>
      <c r="HM837" s="102"/>
      <c r="HN837" s="102"/>
      <c r="HO837" s="102"/>
      <c r="HP837" s="102"/>
      <c r="HQ837" s="102"/>
      <c r="HR837" s="102"/>
      <c r="HS837" s="102"/>
      <c r="HT837" s="102"/>
      <c r="HU837" s="102"/>
      <c r="HV837" s="102"/>
      <c r="HW837" s="102"/>
      <c r="HX837" s="102"/>
      <c r="HY837" s="102"/>
      <c r="HZ837" s="102"/>
      <c r="IA837" s="102"/>
      <c r="IB837" s="102"/>
    </row>
    <row r="838" spans="1:236" s="124" customFormat="1" ht="15.75" customHeight="1">
      <c r="A838" s="145" t="s">
        <v>2623</v>
      </c>
      <c r="B838" s="110" t="s">
        <v>1328</v>
      </c>
      <c r="C838" s="123" t="s">
        <v>29</v>
      </c>
      <c r="D838" s="56">
        <v>251235.11</v>
      </c>
      <c r="E838" s="56">
        <v>2428.77</v>
      </c>
      <c r="F838" s="56">
        <v>13297.31</v>
      </c>
      <c r="G838" s="56">
        <v>9500</v>
      </c>
      <c r="H838" s="56">
        <v>9900</v>
      </c>
      <c r="I838" s="56">
        <v>10200</v>
      </c>
      <c r="J838" s="56">
        <v>10500</v>
      </c>
      <c r="HL838" s="122"/>
      <c r="HM838" s="122"/>
      <c r="HN838" s="122"/>
      <c r="HO838" s="122"/>
      <c r="HP838" s="122"/>
      <c r="HQ838" s="122"/>
      <c r="HR838" s="122"/>
      <c r="HS838" s="122"/>
      <c r="HT838" s="122"/>
      <c r="HU838" s="122"/>
      <c r="HV838" s="122"/>
      <c r="HW838" s="122"/>
      <c r="HX838" s="122"/>
      <c r="HY838" s="122"/>
      <c r="HZ838" s="122"/>
      <c r="IA838" s="122"/>
      <c r="IB838" s="122"/>
    </row>
    <row r="839" spans="1:236" s="124" customFormat="1" ht="15.75" customHeight="1">
      <c r="A839" s="145" t="s">
        <v>2624</v>
      </c>
      <c r="B839" s="146" t="s">
        <v>2625</v>
      </c>
      <c r="C839" s="123"/>
      <c r="D839" s="56">
        <f t="shared" ref="D839:J839" si="322">D840</f>
        <v>0</v>
      </c>
      <c r="E839" s="56">
        <f t="shared" si="322"/>
        <v>0</v>
      </c>
      <c r="F839" s="56">
        <f t="shared" si="322"/>
        <v>0</v>
      </c>
      <c r="G839" s="56">
        <f t="shared" si="322"/>
        <v>0</v>
      </c>
      <c r="H839" s="56">
        <f t="shared" si="322"/>
        <v>0</v>
      </c>
      <c r="I839" s="56">
        <f t="shared" si="322"/>
        <v>0</v>
      </c>
      <c r="J839" s="56">
        <f t="shared" si="322"/>
        <v>0</v>
      </c>
      <c r="HL839" s="122"/>
      <c r="HM839" s="122"/>
      <c r="HN839" s="122"/>
      <c r="HO839" s="122"/>
      <c r="HP839" s="122"/>
      <c r="HQ839" s="122"/>
      <c r="HR839" s="122"/>
      <c r="HS839" s="122"/>
      <c r="HT839" s="122"/>
      <c r="HU839" s="122"/>
      <c r="HV839" s="122"/>
      <c r="HW839" s="122"/>
      <c r="HX839" s="122"/>
      <c r="HY839" s="122"/>
      <c r="HZ839" s="122"/>
      <c r="IA839" s="122"/>
      <c r="IB839" s="122"/>
    </row>
    <row r="840" spans="1:236" s="20" customFormat="1" ht="15.75" customHeight="1">
      <c r="A840" s="145" t="s">
        <v>2626</v>
      </c>
      <c r="B840" s="110" t="s">
        <v>1328</v>
      </c>
      <c r="C840" s="123" t="s">
        <v>29</v>
      </c>
      <c r="D840" s="56">
        <v>0</v>
      </c>
      <c r="E840" s="56"/>
      <c r="F840" s="56"/>
      <c r="G840" s="56"/>
      <c r="H840" s="56"/>
      <c r="I840" s="56"/>
      <c r="J840" s="56"/>
      <c r="HL840" s="102"/>
      <c r="HM840" s="102"/>
      <c r="HN840" s="102"/>
      <c r="HO840" s="102"/>
      <c r="HP840" s="102"/>
      <c r="HQ840" s="102"/>
      <c r="HR840" s="102"/>
      <c r="HS840" s="102"/>
      <c r="HT840" s="102"/>
      <c r="HU840" s="102"/>
      <c r="HV840" s="102"/>
      <c r="HW840" s="102"/>
      <c r="HX840" s="102"/>
      <c r="HY840" s="102"/>
      <c r="HZ840" s="102"/>
      <c r="IA840" s="102"/>
      <c r="IB840" s="102"/>
    </row>
    <row r="841" spans="1:236" ht="15.75" customHeight="1">
      <c r="A841" s="95" t="s">
        <v>2627</v>
      </c>
      <c r="B841" s="110" t="s">
        <v>2628</v>
      </c>
      <c r="C841" s="123"/>
      <c r="D841" s="56">
        <f>SUM(D842+D855)</f>
        <v>759133.44000000006</v>
      </c>
      <c r="E841" s="56">
        <f>E842+E855</f>
        <v>2974351.9000000004</v>
      </c>
      <c r="F841" s="56">
        <f>F842+F855</f>
        <v>536233.79999999993</v>
      </c>
      <c r="G841" s="56">
        <f>G842</f>
        <v>269800</v>
      </c>
      <c r="H841" s="56">
        <f>H842+H853</f>
        <v>421000</v>
      </c>
      <c r="I841" s="56">
        <f>I842+I853</f>
        <v>435400</v>
      </c>
      <c r="J841" s="56">
        <f>J842+J853</f>
        <v>439400</v>
      </c>
    </row>
    <row r="842" spans="1:236" s="103" customFormat="1" ht="15.75" customHeight="1">
      <c r="A842" s="95" t="s">
        <v>2629</v>
      </c>
      <c r="B842" s="110" t="s">
        <v>2630</v>
      </c>
      <c r="C842" s="123"/>
      <c r="D842" s="56">
        <f>SUM(D843)</f>
        <v>660848.77</v>
      </c>
      <c r="E842" s="56">
        <f>E843</f>
        <v>2885588.7900000005</v>
      </c>
      <c r="F842" s="56">
        <f>F843</f>
        <v>522553.1</v>
      </c>
      <c r="G842" s="56">
        <f>G843</f>
        <v>269800</v>
      </c>
      <c r="H842" s="56">
        <f>H843</f>
        <v>260000</v>
      </c>
      <c r="I842" s="56">
        <f>I843</f>
        <v>268700</v>
      </c>
      <c r="J842" s="56">
        <f>J843</f>
        <v>272700</v>
      </c>
      <c r="HL842" s="102"/>
      <c r="HM842" s="102"/>
      <c r="HN842" s="102"/>
      <c r="HO842" s="102"/>
      <c r="HP842" s="102"/>
      <c r="HQ842" s="102"/>
      <c r="HR842" s="102"/>
      <c r="HS842" s="102"/>
      <c r="HT842" s="102"/>
      <c r="HU842" s="102"/>
      <c r="HV842" s="102"/>
      <c r="HW842" s="102"/>
      <c r="HX842" s="102"/>
      <c r="HY842" s="102"/>
      <c r="HZ842" s="102"/>
      <c r="IA842" s="102"/>
      <c r="IB842" s="102"/>
    </row>
    <row r="843" spans="1:236" s="103" customFormat="1" ht="15.75" customHeight="1">
      <c r="A843" s="145" t="s">
        <v>2631</v>
      </c>
      <c r="B843" s="146" t="s">
        <v>2632</v>
      </c>
      <c r="C843" s="123"/>
      <c r="D843" s="56">
        <f>SUM(D844+D852+D853+D847)</f>
        <v>660848.77</v>
      </c>
      <c r="E843" s="56">
        <f>E844+E847+E849+E854+E851+E852+E853</f>
        <v>2885588.7900000005</v>
      </c>
      <c r="F843" s="56">
        <f>F844+F847+F849+F854+F851+F852+F853</f>
        <v>522553.1</v>
      </c>
      <c r="G843" s="56">
        <f>G844+G847+G853+G850</f>
        <v>269800</v>
      </c>
      <c r="H843" s="56">
        <f>H844+H847+H849+H854+H851+H852+H853</f>
        <v>260000</v>
      </c>
      <c r="I843" s="56">
        <f>I844+I847+I849+I854+I851+I852+I853</f>
        <v>268700</v>
      </c>
      <c r="J843" s="56">
        <f>J844+J847+J849+J854+J851+J852+J853</f>
        <v>272700</v>
      </c>
      <c r="HL843" s="102"/>
      <c r="HM843" s="102"/>
      <c r="HN843" s="102"/>
      <c r="HO843" s="102"/>
      <c r="HP843" s="102"/>
      <c r="HQ843" s="102"/>
      <c r="HR843" s="102"/>
      <c r="HS843" s="102"/>
      <c r="HT843" s="102"/>
      <c r="HU843" s="102"/>
      <c r="HV843" s="102"/>
      <c r="HW843" s="102"/>
      <c r="HX843" s="102"/>
      <c r="HY843" s="102"/>
      <c r="HZ843" s="102"/>
      <c r="IA843" s="102"/>
      <c r="IB843" s="102"/>
    </row>
    <row r="844" spans="1:236" s="103" customFormat="1" ht="15.75" customHeight="1">
      <c r="A844" s="145" t="s">
        <v>2633</v>
      </c>
      <c r="B844" s="146" t="s">
        <v>2634</v>
      </c>
      <c r="C844" s="123"/>
      <c r="D844" s="56">
        <f t="shared" ref="D844:I844" si="323">SUM(D845:D846)</f>
        <v>489291.21</v>
      </c>
      <c r="E844" s="56">
        <f t="shared" si="323"/>
        <v>2757147.72</v>
      </c>
      <c r="F844" s="56">
        <f t="shared" si="323"/>
        <v>110503.11</v>
      </c>
      <c r="G844" s="56">
        <f>SUM(G845:G846)</f>
        <v>114000</v>
      </c>
      <c r="H844" s="56">
        <f t="shared" si="323"/>
        <v>98000</v>
      </c>
      <c r="I844" s="56">
        <f t="shared" si="323"/>
        <v>101000</v>
      </c>
      <c r="J844" s="56">
        <f t="shared" ref="J844" si="324">SUM(J845:J846)</f>
        <v>105000</v>
      </c>
      <c r="HL844" s="102"/>
      <c r="HM844" s="102"/>
      <c r="HN844" s="102"/>
      <c r="HO844" s="102"/>
      <c r="HP844" s="102"/>
      <c r="HQ844" s="102"/>
      <c r="HR844" s="102"/>
      <c r="HS844" s="102"/>
      <c r="HT844" s="102"/>
      <c r="HU844" s="102"/>
      <c r="HV844" s="102"/>
      <c r="HW844" s="102"/>
      <c r="HX844" s="102"/>
      <c r="HY844" s="102"/>
      <c r="HZ844" s="102"/>
      <c r="IA844" s="102"/>
      <c r="IB844" s="102"/>
    </row>
    <row r="845" spans="1:236" s="103" customFormat="1" ht="15.75" customHeight="1">
      <c r="A845" s="93" t="s">
        <v>2635</v>
      </c>
      <c r="B845" s="111" t="s">
        <v>1334</v>
      </c>
      <c r="C845" s="123" t="s">
        <v>173</v>
      </c>
      <c r="D845" s="58">
        <v>89291.21</v>
      </c>
      <c r="E845" s="58">
        <v>97676.52</v>
      </c>
      <c r="F845" s="58">
        <v>110503.11</v>
      </c>
      <c r="G845" s="58">
        <v>114000</v>
      </c>
      <c r="H845" s="58">
        <v>98000</v>
      </c>
      <c r="I845" s="58">
        <v>101000</v>
      </c>
      <c r="J845" s="58">
        <v>105000</v>
      </c>
      <c r="HL845" s="102"/>
      <c r="HM845" s="102"/>
      <c r="HN845" s="102"/>
      <c r="HO845" s="102"/>
      <c r="HP845" s="102"/>
      <c r="HQ845" s="102"/>
      <c r="HR845" s="102"/>
      <c r="HS845" s="102"/>
      <c r="HT845" s="102"/>
      <c r="HU845" s="102"/>
      <c r="HV845" s="102"/>
      <c r="HW845" s="102"/>
      <c r="HX845" s="102"/>
      <c r="HY845" s="102"/>
      <c r="HZ845" s="102"/>
      <c r="IA845" s="102"/>
      <c r="IB845" s="102"/>
    </row>
    <row r="846" spans="1:236" ht="15.75" customHeight="1">
      <c r="A846" s="93" t="s">
        <v>2636</v>
      </c>
      <c r="B846" s="111" t="s">
        <v>1589</v>
      </c>
      <c r="C846" s="123" t="s">
        <v>173</v>
      </c>
      <c r="D846" s="58">
        <v>400000</v>
      </c>
      <c r="E846" s="58">
        <v>2659471.2000000002</v>
      </c>
      <c r="F846" s="58">
        <v>0</v>
      </c>
      <c r="G846" s="58"/>
      <c r="H846" s="58"/>
      <c r="I846" s="58"/>
      <c r="J846" s="58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02"/>
      <c r="AR846" s="102"/>
      <c r="AS846" s="102"/>
      <c r="AT846" s="102"/>
      <c r="AU846" s="102"/>
      <c r="AV846" s="102"/>
      <c r="AW846" s="102"/>
      <c r="AX846" s="102"/>
      <c r="AY846" s="102"/>
      <c r="AZ846" s="102"/>
      <c r="BA846" s="102"/>
      <c r="BB846" s="102"/>
      <c r="BC846" s="102"/>
      <c r="BD846" s="102"/>
      <c r="BE846" s="102"/>
      <c r="BF846" s="102"/>
      <c r="BG846" s="102"/>
      <c r="BH846" s="102"/>
      <c r="BI846" s="102"/>
      <c r="BJ846" s="102"/>
      <c r="BK846" s="102"/>
      <c r="BL846" s="102"/>
      <c r="BM846" s="102"/>
      <c r="BN846" s="102"/>
      <c r="BO846" s="102"/>
      <c r="BP846" s="102"/>
      <c r="BQ846" s="102"/>
      <c r="BR846" s="102"/>
      <c r="BS846" s="102"/>
      <c r="BT846" s="102"/>
      <c r="BU846" s="102"/>
      <c r="BV846" s="102"/>
      <c r="BW846" s="102"/>
      <c r="BX846" s="102"/>
      <c r="BY846" s="102"/>
      <c r="BZ846" s="102"/>
      <c r="CA846" s="102"/>
      <c r="CB846" s="102"/>
      <c r="CC846" s="102"/>
      <c r="CD846" s="102"/>
      <c r="CE846" s="102"/>
      <c r="CF846" s="102"/>
      <c r="CG846" s="102"/>
      <c r="CH846" s="102"/>
      <c r="CI846" s="102"/>
      <c r="CJ846" s="102"/>
      <c r="CK846" s="102"/>
      <c r="CL846" s="102"/>
      <c r="CM846" s="102"/>
      <c r="CN846" s="102"/>
      <c r="CO846" s="102"/>
      <c r="CP846" s="102"/>
      <c r="CQ846" s="102"/>
      <c r="CR846" s="102"/>
      <c r="CS846" s="102"/>
      <c r="CT846" s="102"/>
      <c r="CU846" s="102"/>
      <c r="CV846" s="102"/>
      <c r="CW846" s="102"/>
      <c r="CX846" s="102"/>
      <c r="CY846" s="102"/>
      <c r="CZ846" s="102"/>
      <c r="DA846" s="102"/>
      <c r="DB846" s="102"/>
      <c r="DC846" s="102"/>
      <c r="DD846" s="102"/>
      <c r="DE846" s="102"/>
      <c r="DF846" s="102"/>
      <c r="DG846" s="102"/>
      <c r="DH846" s="102"/>
      <c r="DI846" s="102"/>
      <c r="DJ846" s="102"/>
      <c r="DK846" s="102"/>
      <c r="DL846" s="102"/>
      <c r="DM846" s="102"/>
      <c r="DN846" s="102"/>
      <c r="DO846" s="102"/>
      <c r="DP846" s="102"/>
      <c r="DQ846" s="102"/>
      <c r="DR846" s="102"/>
      <c r="DS846" s="102"/>
      <c r="DT846" s="102"/>
      <c r="DU846" s="102"/>
      <c r="DV846" s="102"/>
      <c r="DW846" s="102"/>
      <c r="DX846" s="102"/>
      <c r="DY846" s="102"/>
      <c r="DZ846" s="102"/>
      <c r="EA846" s="102"/>
      <c r="EB846" s="102"/>
      <c r="EC846" s="102"/>
      <c r="ED846" s="102"/>
      <c r="EE846" s="102"/>
      <c r="EF846" s="102"/>
      <c r="EG846" s="102"/>
      <c r="EH846" s="102"/>
      <c r="EI846" s="102"/>
      <c r="EJ846" s="102"/>
      <c r="EK846" s="102"/>
      <c r="EL846" s="102"/>
      <c r="EM846" s="102"/>
      <c r="EN846" s="102"/>
      <c r="EO846" s="102"/>
      <c r="EP846" s="102"/>
      <c r="EQ846" s="102"/>
      <c r="ER846" s="102"/>
      <c r="ES846" s="102"/>
      <c r="ET846" s="102"/>
      <c r="EU846" s="102"/>
      <c r="EV846" s="102"/>
      <c r="EW846" s="102"/>
      <c r="EX846" s="102"/>
      <c r="EY846" s="102"/>
      <c r="EZ846" s="102"/>
      <c r="FA846" s="102"/>
      <c r="FB846" s="102"/>
      <c r="FC846" s="102"/>
      <c r="FD846" s="102"/>
      <c r="FE846" s="102"/>
      <c r="FF846" s="102"/>
      <c r="FG846" s="102"/>
      <c r="FH846" s="102"/>
      <c r="FI846" s="102"/>
      <c r="FJ846" s="102"/>
      <c r="FK846" s="102"/>
      <c r="FL846" s="102"/>
      <c r="FM846" s="102"/>
      <c r="FN846" s="102"/>
      <c r="FO846" s="102"/>
      <c r="FP846" s="102"/>
      <c r="FQ846" s="102"/>
      <c r="FR846" s="102"/>
      <c r="FS846" s="102"/>
      <c r="FT846" s="102"/>
      <c r="FU846" s="102"/>
      <c r="FV846" s="102"/>
      <c r="FW846" s="102"/>
      <c r="FX846" s="102"/>
      <c r="FY846" s="102"/>
      <c r="FZ846" s="102"/>
      <c r="GA846" s="102"/>
      <c r="GB846" s="102"/>
      <c r="GC846" s="102"/>
      <c r="GD846" s="102"/>
      <c r="GE846" s="102"/>
      <c r="GF846" s="102"/>
      <c r="GG846" s="102"/>
      <c r="GH846" s="102"/>
      <c r="GI846" s="102"/>
      <c r="GJ846" s="102"/>
      <c r="GK846" s="102"/>
      <c r="GL846" s="102"/>
      <c r="GM846" s="102"/>
      <c r="GN846" s="102"/>
      <c r="GO846" s="102"/>
      <c r="GP846" s="102"/>
      <c r="GQ846" s="102"/>
      <c r="GR846" s="102"/>
      <c r="GS846" s="102"/>
      <c r="GT846" s="102"/>
      <c r="GU846" s="102"/>
      <c r="GV846" s="102"/>
      <c r="GW846" s="102"/>
      <c r="GX846" s="102"/>
      <c r="GY846" s="102"/>
      <c r="GZ846" s="102"/>
      <c r="HA846" s="102"/>
      <c r="HB846" s="102"/>
      <c r="HC846" s="102"/>
      <c r="HD846" s="102"/>
      <c r="HE846" s="102"/>
      <c r="HF846" s="102"/>
      <c r="HG846" s="102"/>
      <c r="HH846" s="102"/>
      <c r="HI846" s="102"/>
      <c r="HJ846" s="102"/>
      <c r="HK846" s="102"/>
    </row>
    <row r="847" spans="1:236" ht="15.75" customHeight="1">
      <c r="A847" s="145" t="s">
        <v>2637</v>
      </c>
      <c r="B847" s="146" t="s">
        <v>2638</v>
      </c>
      <c r="C847" s="123"/>
      <c r="D847" s="56">
        <f t="shared" ref="D847:J847" si="325">D848</f>
        <v>1103.58</v>
      </c>
      <c r="E847" s="56">
        <f>E848</f>
        <v>2100.02</v>
      </c>
      <c r="F847" s="56">
        <f>F848</f>
        <v>865.63</v>
      </c>
      <c r="G847" s="56">
        <f t="shared" si="325"/>
        <v>100</v>
      </c>
      <c r="H847" s="56">
        <f t="shared" si="325"/>
        <v>1000</v>
      </c>
      <c r="I847" s="56">
        <f t="shared" si="325"/>
        <v>1000</v>
      </c>
      <c r="J847" s="56">
        <f t="shared" si="325"/>
        <v>1000</v>
      </c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  <c r="AR847" s="102"/>
      <c r="AS847" s="102"/>
      <c r="AT847" s="102"/>
      <c r="AU847" s="102"/>
      <c r="AV847" s="102"/>
      <c r="AW847" s="102"/>
      <c r="AX847" s="102"/>
      <c r="AY847" s="102"/>
      <c r="AZ847" s="102"/>
      <c r="BA847" s="102"/>
      <c r="BB847" s="102"/>
      <c r="BC847" s="102"/>
      <c r="BD847" s="102"/>
      <c r="BE847" s="102"/>
      <c r="BF847" s="102"/>
      <c r="BG847" s="102"/>
      <c r="BH847" s="102"/>
      <c r="BI847" s="102"/>
      <c r="BJ847" s="102"/>
      <c r="BK847" s="102"/>
      <c r="BL847" s="102"/>
      <c r="BM847" s="102"/>
      <c r="BN847" s="102"/>
      <c r="BO847" s="102"/>
      <c r="BP847" s="102"/>
      <c r="BQ847" s="102"/>
      <c r="BR847" s="102"/>
      <c r="BS847" s="102"/>
      <c r="BT847" s="102"/>
      <c r="BU847" s="102"/>
      <c r="BV847" s="102"/>
      <c r="BW847" s="102"/>
      <c r="BX847" s="102"/>
      <c r="BY847" s="102"/>
      <c r="BZ847" s="102"/>
      <c r="CA847" s="102"/>
      <c r="CB847" s="102"/>
      <c r="CC847" s="102"/>
      <c r="CD847" s="102"/>
      <c r="CE847" s="102"/>
      <c r="CF847" s="102"/>
      <c r="CG847" s="102"/>
      <c r="CH847" s="102"/>
      <c r="CI847" s="102"/>
      <c r="CJ847" s="102"/>
      <c r="CK847" s="102"/>
      <c r="CL847" s="102"/>
      <c r="CM847" s="102"/>
      <c r="CN847" s="102"/>
      <c r="CO847" s="102"/>
      <c r="CP847" s="102"/>
      <c r="CQ847" s="102"/>
      <c r="CR847" s="102"/>
      <c r="CS847" s="102"/>
      <c r="CT847" s="102"/>
      <c r="CU847" s="102"/>
      <c r="CV847" s="102"/>
      <c r="CW847" s="102"/>
      <c r="CX847" s="102"/>
      <c r="CY847" s="102"/>
      <c r="CZ847" s="102"/>
      <c r="DA847" s="102"/>
      <c r="DB847" s="102"/>
      <c r="DC847" s="102"/>
      <c r="DD847" s="102"/>
      <c r="DE847" s="102"/>
      <c r="DF847" s="102"/>
      <c r="DG847" s="102"/>
      <c r="DH847" s="102"/>
      <c r="DI847" s="102"/>
      <c r="DJ847" s="102"/>
      <c r="DK847" s="102"/>
      <c r="DL847" s="102"/>
      <c r="DM847" s="102"/>
      <c r="DN847" s="102"/>
      <c r="DO847" s="102"/>
      <c r="DP847" s="102"/>
      <c r="DQ847" s="102"/>
      <c r="DR847" s="102"/>
      <c r="DS847" s="102"/>
      <c r="DT847" s="102"/>
      <c r="DU847" s="102"/>
      <c r="DV847" s="102"/>
      <c r="DW847" s="102"/>
      <c r="DX847" s="102"/>
      <c r="DY847" s="102"/>
      <c r="DZ847" s="102"/>
      <c r="EA847" s="102"/>
      <c r="EB847" s="102"/>
      <c r="EC847" s="102"/>
      <c r="ED847" s="102"/>
      <c r="EE847" s="102"/>
      <c r="EF847" s="102"/>
      <c r="EG847" s="102"/>
      <c r="EH847" s="102"/>
      <c r="EI847" s="102"/>
      <c r="EJ847" s="102"/>
      <c r="EK847" s="102"/>
      <c r="EL847" s="102"/>
      <c r="EM847" s="102"/>
      <c r="EN847" s="102"/>
      <c r="EO847" s="102"/>
      <c r="EP847" s="102"/>
      <c r="EQ847" s="102"/>
      <c r="ER847" s="102"/>
      <c r="ES847" s="102"/>
      <c r="ET847" s="102"/>
      <c r="EU847" s="102"/>
      <c r="EV847" s="102"/>
      <c r="EW847" s="102"/>
      <c r="EX847" s="102"/>
      <c r="EY847" s="102"/>
      <c r="EZ847" s="102"/>
      <c r="FA847" s="102"/>
      <c r="FB847" s="102"/>
      <c r="FC847" s="102"/>
      <c r="FD847" s="102"/>
      <c r="FE847" s="102"/>
      <c r="FF847" s="102"/>
      <c r="FG847" s="102"/>
      <c r="FH847" s="102"/>
      <c r="FI847" s="102"/>
      <c r="FJ847" s="102"/>
      <c r="FK847" s="102"/>
      <c r="FL847" s="102"/>
      <c r="FM847" s="102"/>
      <c r="FN847" s="102"/>
      <c r="FO847" s="102"/>
      <c r="FP847" s="102"/>
      <c r="FQ847" s="102"/>
      <c r="FR847" s="102"/>
      <c r="FS847" s="102"/>
      <c r="FT847" s="102"/>
      <c r="FU847" s="102"/>
      <c r="FV847" s="102"/>
      <c r="FW847" s="102"/>
      <c r="FX847" s="102"/>
      <c r="FY847" s="102"/>
      <c r="FZ847" s="102"/>
      <c r="GA847" s="102"/>
      <c r="GB847" s="102"/>
      <c r="GC847" s="102"/>
      <c r="GD847" s="102"/>
      <c r="GE847" s="102"/>
      <c r="GF847" s="102"/>
      <c r="GG847" s="102"/>
      <c r="GH847" s="102"/>
      <c r="GI847" s="102"/>
      <c r="GJ847" s="102"/>
      <c r="GK847" s="102"/>
      <c r="GL847" s="102"/>
      <c r="GM847" s="102"/>
      <c r="GN847" s="102"/>
      <c r="GO847" s="102"/>
      <c r="GP847" s="102"/>
      <c r="GQ847" s="102"/>
      <c r="GR847" s="102"/>
      <c r="GS847" s="102"/>
      <c r="GT847" s="102"/>
      <c r="GU847" s="102"/>
      <c r="GV847" s="102"/>
      <c r="GW847" s="102"/>
      <c r="GX847" s="102"/>
      <c r="GY847" s="102"/>
      <c r="GZ847" s="102"/>
      <c r="HA847" s="102"/>
      <c r="HB847" s="102"/>
      <c r="HC847" s="102"/>
      <c r="HD847" s="102"/>
      <c r="HE847" s="102"/>
      <c r="HF847" s="102"/>
      <c r="HG847" s="102"/>
      <c r="HH847" s="102"/>
      <c r="HI847" s="102"/>
      <c r="HJ847" s="102"/>
      <c r="HK847" s="102"/>
    </row>
    <row r="848" spans="1:236" s="103" customFormat="1" ht="15.75" customHeight="1">
      <c r="A848" s="93" t="s">
        <v>2639</v>
      </c>
      <c r="B848" s="111" t="s">
        <v>1336</v>
      </c>
      <c r="C848" s="123" t="s">
        <v>173</v>
      </c>
      <c r="D848" s="56">
        <v>1103.58</v>
      </c>
      <c r="E848" s="56">
        <v>2100.02</v>
      </c>
      <c r="F848" s="56">
        <v>865.63</v>
      </c>
      <c r="G848" s="58">
        <v>100</v>
      </c>
      <c r="H848" s="58">
        <v>1000</v>
      </c>
      <c r="I848" s="58">
        <v>1000</v>
      </c>
      <c r="J848" s="58">
        <v>1000</v>
      </c>
      <c r="HL848" s="102"/>
      <c r="HM848" s="102"/>
      <c r="HN848" s="102"/>
      <c r="HO848" s="102"/>
      <c r="HP848" s="102"/>
      <c r="HQ848" s="102"/>
      <c r="HR848" s="102"/>
      <c r="HS848" s="102"/>
      <c r="HT848" s="102"/>
      <c r="HU848" s="102"/>
      <c r="HV848" s="102"/>
      <c r="HW848" s="102"/>
      <c r="HX848" s="102"/>
      <c r="HY848" s="102"/>
      <c r="HZ848" s="102"/>
      <c r="IA848" s="102"/>
      <c r="IB848" s="102"/>
    </row>
    <row r="849" spans="1:236" s="103" customFormat="1" ht="15.75" hidden="1" customHeight="1">
      <c r="A849" s="93" t="s">
        <v>3209</v>
      </c>
      <c r="B849" s="111" t="s">
        <v>3210</v>
      </c>
      <c r="C849" s="123" t="s">
        <v>1987</v>
      </c>
      <c r="D849" s="56"/>
      <c r="E849" s="56">
        <v>68.12</v>
      </c>
      <c r="F849" s="56"/>
      <c r="G849" s="56"/>
      <c r="H849" s="56"/>
      <c r="I849" s="56"/>
      <c r="J849" s="56"/>
      <c r="HL849" s="102"/>
      <c r="HM849" s="102"/>
      <c r="HN849" s="102"/>
      <c r="HO849" s="102"/>
      <c r="HP849" s="102"/>
      <c r="HQ849" s="102"/>
      <c r="HR849" s="102"/>
      <c r="HS849" s="102"/>
      <c r="HT849" s="102"/>
      <c r="HU849" s="102"/>
      <c r="HV849" s="102"/>
      <c r="HW849" s="102"/>
      <c r="HX849" s="102"/>
      <c r="HY849" s="102"/>
      <c r="HZ849" s="102"/>
      <c r="IA849" s="102"/>
      <c r="IB849" s="102"/>
    </row>
    <row r="850" spans="1:236" ht="15.75" hidden="1" customHeight="1">
      <c r="A850" s="93" t="s">
        <v>3211</v>
      </c>
      <c r="B850" s="111" t="s">
        <v>2651</v>
      </c>
      <c r="C850" s="123" t="s">
        <v>471</v>
      </c>
      <c r="D850" s="56"/>
      <c r="E850" s="56"/>
      <c r="F850" s="56"/>
      <c r="G850" s="56">
        <v>0</v>
      </c>
      <c r="H850" s="56"/>
      <c r="I850" s="56"/>
      <c r="J850" s="56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AW850" s="102"/>
      <c r="AX850" s="102"/>
      <c r="AY850" s="102"/>
      <c r="AZ850" s="102"/>
      <c r="BA850" s="102"/>
      <c r="BB850" s="102"/>
      <c r="BC850" s="102"/>
      <c r="BD850" s="102"/>
      <c r="BE850" s="102"/>
      <c r="BF850" s="102"/>
      <c r="BG850" s="102"/>
      <c r="BH850" s="102"/>
      <c r="BI850" s="102"/>
      <c r="BJ850" s="102"/>
      <c r="BK850" s="102"/>
      <c r="BL850" s="102"/>
      <c r="BM850" s="102"/>
      <c r="BN850" s="102"/>
      <c r="BO850" s="102"/>
      <c r="BP850" s="102"/>
      <c r="BQ850" s="102"/>
      <c r="BR850" s="102"/>
      <c r="BS850" s="102"/>
      <c r="BT850" s="102"/>
      <c r="BU850" s="102"/>
      <c r="BV850" s="102"/>
      <c r="BW850" s="102"/>
      <c r="BX850" s="102"/>
      <c r="BY850" s="102"/>
      <c r="BZ850" s="102"/>
      <c r="CA850" s="102"/>
      <c r="CB850" s="102"/>
      <c r="CC850" s="102"/>
      <c r="CD850" s="102"/>
      <c r="CE850" s="102"/>
      <c r="CF850" s="102"/>
      <c r="CG850" s="102"/>
      <c r="CH850" s="102"/>
      <c r="CI850" s="102"/>
      <c r="CJ850" s="102"/>
      <c r="CK850" s="102"/>
      <c r="CL850" s="102"/>
      <c r="CM850" s="102"/>
      <c r="CN850" s="102"/>
      <c r="CO850" s="102"/>
      <c r="CP850" s="102"/>
      <c r="CQ850" s="102"/>
      <c r="CR850" s="102"/>
      <c r="CS850" s="102"/>
      <c r="CT850" s="102"/>
      <c r="CU850" s="102"/>
      <c r="CV850" s="102"/>
      <c r="CW850" s="102"/>
      <c r="CX850" s="102"/>
      <c r="CY850" s="102"/>
      <c r="CZ850" s="102"/>
      <c r="DA850" s="102"/>
      <c r="DB850" s="102"/>
      <c r="DC850" s="102"/>
      <c r="DD850" s="102"/>
      <c r="DE850" s="102"/>
      <c r="DF850" s="102"/>
      <c r="DG850" s="102"/>
      <c r="DH850" s="102"/>
      <c r="DI850" s="102"/>
      <c r="DJ850" s="102"/>
      <c r="DK850" s="102"/>
      <c r="DL850" s="102"/>
      <c r="DM850" s="102"/>
      <c r="DN850" s="102"/>
      <c r="DO850" s="102"/>
      <c r="DP850" s="102"/>
      <c r="DQ850" s="102"/>
      <c r="DR850" s="102"/>
      <c r="DS850" s="102"/>
      <c r="DT850" s="102"/>
      <c r="DU850" s="102"/>
      <c r="DV850" s="102"/>
      <c r="DW850" s="102"/>
      <c r="DX850" s="102"/>
      <c r="DY850" s="102"/>
      <c r="DZ850" s="102"/>
      <c r="EA850" s="102"/>
      <c r="EB850" s="102"/>
      <c r="EC850" s="102"/>
      <c r="ED850" s="102"/>
      <c r="EE850" s="102"/>
      <c r="EF850" s="102"/>
      <c r="EG850" s="102"/>
      <c r="EH850" s="102"/>
      <c r="EI850" s="102"/>
      <c r="EJ850" s="102"/>
      <c r="EK850" s="102"/>
      <c r="EL850" s="102"/>
      <c r="EM850" s="102"/>
      <c r="EN850" s="102"/>
      <c r="EO850" s="102"/>
      <c r="EP850" s="102"/>
      <c r="EQ850" s="102"/>
      <c r="ER850" s="102"/>
      <c r="ES850" s="102"/>
      <c r="ET850" s="102"/>
      <c r="EU850" s="102"/>
      <c r="EV850" s="102"/>
      <c r="EW850" s="102"/>
      <c r="EX850" s="102"/>
      <c r="EY850" s="102"/>
      <c r="EZ850" s="102"/>
      <c r="FA850" s="102"/>
      <c r="FB850" s="102"/>
      <c r="FC850" s="102"/>
      <c r="FD850" s="102"/>
      <c r="FE850" s="102"/>
      <c r="FF850" s="102"/>
      <c r="FG850" s="102"/>
      <c r="FH850" s="102"/>
      <c r="FI850" s="102"/>
      <c r="FJ850" s="102"/>
      <c r="FK850" s="102"/>
      <c r="FL850" s="102"/>
      <c r="FM850" s="102"/>
      <c r="FN850" s="102"/>
      <c r="FO850" s="102"/>
      <c r="FP850" s="102"/>
      <c r="FQ850" s="102"/>
      <c r="FR850" s="102"/>
      <c r="FS850" s="102"/>
      <c r="FT850" s="102"/>
      <c r="FU850" s="102"/>
      <c r="FV850" s="102"/>
      <c r="FW850" s="102"/>
      <c r="FX850" s="102"/>
      <c r="FY850" s="102"/>
      <c r="FZ850" s="102"/>
      <c r="GA850" s="102"/>
      <c r="GB850" s="102"/>
      <c r="GC850" s="102"/>
      <c r="GD850" s="102"/>
      <c r="GE850" s="102"/>
      <c r="GF850" s="102"/>
      <c r="GG850" s="102"/>
      <c r="GH850" s="102"/>
      <c r="GI850" s="102"/>
      <c r="GJ850" s="102"/>
      <c r="GK850" s="102"/>
      <c r="GL850" s="102"/>
      <c r="GM850" s="102"/>
      <c r="GN850" s="102"/>
      <c r="GO850" s="102"/>
      <c r="GP850" s="102"/>
      <c r="GQ850" s="102"/>
      <c r="GR850" s="102"/>
      <c r="GS850" s="102"/>
      <c r="GT850" s="102"/>
      <c r="GU850" s="102"/>
      <c r="GV850" s="102"/>
      <c r="GW850" s="102"/>
      <c r="GX850" s="102"/>
      <c r="GY850" s="102"/>
      <c r="GZ850" s="102"/>
      <c r="HA850" s="102"/>
      <c r="HB850" s="102"/>
      <c r="HC850" s="102"/>
      <c r="HD850" s="102"/>
      <c r="HE850" s="102"/>
      <c r="HF850" s="102"/>
      <c r="HG850" s="102"/>
      <c r="HH850" s="102"/>
      <c r="HI850" s="102"/>
      <c r="HJ850" s="102"/>
      <c r="HK850" s="102"/>
    </row>
    <row r="851" spans="1:236" s="103" customFormat="1" ht="15.75" hidden="1" customHeight="1">
      <c r="A851" s="93" t="s">
        <v>3213</v>
      </c>
      <c r="B851" s="111" t="s">
        <v>3214</v>
      </c>
      <c r="C851" s="123" t="s">
        <v>575</v>
      </c>
      <c r="D851" s="56"/>
      <c r="E851" s="56">
        <v>2620</v>
      </c>
      <c r="F851" s="56"/>
      <c r="G851" s="56"/>
      <c r="H851" s="56"/>
      <c r="I851" s="56"/>
      <c r="J851" s="56"/>
      <c r="HL851" s="102"/>
      <c r="HM851" s="102"/>
      <c r="HN851" s="102"/>
      <c r="HO851" s="102"/>
      <c r="HP851" s="102"/>
      <c r="HQ851" s="102"/>
      <c r="HR851" s="102"/>
      <c r="HS851" s="102"/>
      <c r="HT851" s="102"/>
      <c r="HU851" s="102"/>
      <c r="HV851" s="102"/>
      <c r="HW851" s="102"/>
      <c r="HX851" s="102"/>
      <c r="HY851" s="102"/>
      <c r="HZ851" s="102"/>
      <c r="IA851" s="102"/>
      <c r="IB851" s="102"/>
    </row>
    <row r="852" spans="1:236" s="103" customFormat="1" ht="15.75" customHeight="1">
      <c r="A852" s="93" t="s">
        <v>2640</v>
      </c>
      <c r="B852" s="111" t="s">
        <v>2641</v>
      </c>
      <c r="C852" s="123" t="s">
        <v>488</v>
      </c>
      <c r="D852" s="56">
        <v>1102.53</v>
      </c>
      <c r="E852" s="56">
        <v>5626.16</v>
      </c>
      <c r="F852" s="56">
        <v>6734.86</v>
      </c>
      <c r="G852" s="56">
        <v>36000</v>
      </c>
      <c r="H852" s="56"/>
      <c r="I852" s="56"/>
      <c r="J852" s="56"/>
      <c r="HL852" s="102"/>
      <c r="HM852" s="102"/>
      <c r="HN852" s="102"/>
      <c r="HO852" s="102"/>
      <c r="HP852" s="102"/>
      <c r="HQ852" s="102"/>
      <c r="HR852" s="102"/>
      <c r="HS852" s="102"/>
      <c r="HT852" s="102"/>
      <c r="HU852" s="102"/>
      <c r="HV852" s="102"/>
      <c r="HW852" s="102"/>
      <c r="HX852" s="102"/>
      <c r="HY852" s="102"/>
      <c r="HZ852" s="102"/>
      <c r="IA852" s="102"/>
      <c r="IB852" s="102"/>
    </row>
    <row r="853" spans="1:236" ht="15.75" customHeight="1">
      <c r="A853" s="93" t="s">
        <v>2642</v>
      </c>
      <c r="B853" s="111" t="s">
        <v>2643</v>
      </c>
      <c r="C853" s="123" t="s">
        <v>29</v>
      </c>
      <c r="D853" s="56">
        <v>169351.45</v>
      </c>
      <c r="E853" s="56">
        <v>117421.81</v>
      </c>
      <c r="F853" s="56">
        <v>404449.5</v>
      </c>
      <c r="G853" s="56">
        <v>155700</v>
      </c>
      <c r="H853" s="56">
        <v>161000</v>
      </c>
      <c r="I853" s="56">
        <v>166700</v>
      </c>
      <c r="J853" s="56">
        <v>166700</v>
      </c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102"/>
      <c r="AJ853" s="102"/>
      <c r="AK853" s="102"/>
      <c r="AL853" s="102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AW853" s="102"/>
      <c r="AX853" s="102"/>
      <c r="AY853" s="102"/>
      <c r="AZ853" s="102"/>
      <c r="BA853" s="102"/>
      <c r="BB853" s="102"/>
      <c r="BC853" s="102"/>
      <c r="BD853" s="102"/>
      <c r="BE853" s="102"/>
      <c r="BF853" s="102"/>
      <c r="BG853" s="102"/>
      <c r="BH853" s="102"/>
      <c r="BI853" s="102"/>
      <c r="BJ853" s="102"/>
      <c r="BK853" s="102"/>
      <c r="BL853" s="102"/>
      <c r="BM853" s="102"/>
      <c r="BN853" s="102"/>
      <c r="BO853" s="102"/>
      <c r="BP853" s="102"/>
      <c r="BQ853" s="102"/>
      <c r="BR853" s="102"/>
      <c r="BS853" s="102"/>
      <c r="BT853" s="102"/>
      <c r="BU853" s="102"/>
      <c r="BV853" s="102"/>
      <c r="BW853" s="102"/>
      <c r="BX853" s="102"/>
      <c r="BY853" s="102"/>
      <c r="BZ853" s="102"/>
      <c r="CA853" s="102"/>
      <c r="CB853" s="102"/>
      <c r="CC853" s="102"/>
      <c r="CD853" s="102"/>
      <c r="CE853" s="102"/>
      <c r="CF853" s="102"/>
      <c r="CG853" s="102"/>
      <c r="CH853" s="102"/>
      <c r="CI853" s="102"/>
      <c r="CJ853" s="102"/>
      <c r="CK853" s="102"/>
      <c r="CL853" s="102"/>
      <c r="CM853" s="102"/>
      <c r="CN853" s="102"/>
      <c r="CO853" s="102"/>
      <c r="CP853" s="102"/>
      <c r="CQ853" s="102"/>
      <c r="CR853" s="102"/>
      <c r="CS853" s="102"/>
      <c r="CT853" s="102"/>
      <c r="CU853" s="102"/>
      <c r="CV853" s="102"/>
      <c r="CW853" s="102"/>
      <c r="CX853" s="102"/>
      <c r="CY853" s="102"/>
      <c r="CZ853" s="102"/>
      <c r="DA853" s="102"/>
      <c r="DB853" s="102"/>
      <c r="DC853" s="102"/>
      <c r="DD853" s="102"/>
      <c r="DE853" s="102"/>
      <c r="DF853" s="102"/>
      <c r="DG853" s="102"/>
      <c r="DH853" s="102"/>
      <c r="DI853" s="102"/>
      <c r="DJ853" s="102"/>
      <c r="DK853" s="102"/>
      <c r="DL853" s="102"/>
      <c r="DM853" s="102"/>
      <c r="DN853" s="102"/>
      <c r="DO853" s="102"/>
      <c r="DP853" s="102"/>
      <c r="DQ853" s="102"/>
      <c r="DR853" s="102"/>
      <c r="DS853" s="102"/>
      <c r="DT853" s="102"/>
      <c r="DU853" s="102"/>
      <c r="DV853" s="102"/>
      <c r="DW853" s="102"/>
      <c r="DX853" s="102"/>
      <c r="DY853" s="102"/>
      <c r="DZ853" s="102"/>
      <c r="EA853" s="102"/>
      <c r="EB853" s="102"/>
      <c r="EC853" s="102"/>
      <c r="ED853" s="102"/>
      <c r="EE853" s="102"/>
      <c r="EF853" s="102"/>
      <c r="EG853" s="102"/>
      <c r="EH853" s="102"/>
      <c r="EI853" s="102"/>
      <c r="EJ853" s="102"/>
      <c r="EK853" s="102"/>
      <c r="EL853" s="102"/>
      <c r="EM853" s="102"/>
      <c r="EN853" s="102"/>
      <c r="EO853" s="102"/>
      <c r="EP853" s="102"/>
      <c r="EQ853" s="102"/>
      <c r="ER853" s="102"/>
      <c r="ES853" s="102"/>
      <c r="ET853" s="102"/>
      <c r="EU853" s="102"/>
      <c r="EV853" s="102"/>
      <c r="EW853" s="102"/>
      <c r="EX853" s="102"/>
      <c r="EY853" s="102"/>
      <c r="EZ853" s="102"/>
      <c r="FA853" s="102"/>
      <c r="FB853" s="102"/>
      <c r="FC853" s="102"/>
      <c r="FD853" s="102"/>
      <c r="FE853" s="102"/>
      <c r="FF853" s="102"/>
      <c r="FG853" s="102"/>
      <c r="FH853" s="102"/>
      <c r="FI853" s="102"/>
      <c r="FJ853" s="102"/>
      <c r="FK853" s="102"/>
      <c r="FL853" s="102"/>
      <c r="FM853" s="102"/>
      <c r="FN853" s="102"/>
      <c r="FO853" s="102"/>
      <c r="FP853" s="102"/>
      <c r="FQ853" s="102"/>
      <c r="FR853" s="102"/>
      <c r="FS853" s="102"/>
      <c r="FT853" s="102"/>
      <c r="FU853" s="102"/>
      <c r="FV853" s="102"/>
      <c r="FW853" s="102"/>
      <c r="FX853" s="102"/>
      <c r="FY853" s="102"/>
      <c r="FZ853" s="102"/>
      <c r="GA853" s="102"/>
      <c r="GB853" s="102"/>
      <c r="GC853" s="102"/>
      <c r="GD853" s="102"/>
      <c r="GE853" s="102"/>
      <c r="GF853" s="102"/>
      <c r="GG853" s="102"/>
      <c r="GH853" s="102"/>
      <c r="GI853" s="102"/>
      <c r="GJ853" s="102"/>
      <c r="GK853" s="102"/>
      <c r="GL853" s="102"/>
      <c r="GM853" s="102"/>
      <c r="GN853" s="102"/>
      <c r="GO853" s="102"/>
      <c r="GP853" s="102"/>
      <c r="GQ853" s="102"/>
      <c r="GR853" s="102"/>
      <c r="GS853" s="102"/>
      <c r="GT853" s="102"/>
      <c r="GU853" s="102"/>
      <c r="GV853" s="102"/>
      <c r="GW853" s="102"/>
      <c r="GX853" s="102"/>
      <c r="GY853" s="102"/>
      <c r="GZ853" s="102"/>
      <c r="HA853" s="102"/>
      <c r="HB853" s="102"/>
      <c r="HC853" s="102"/>
      <c r="HD853" s="102"/>
      <c r="HE853" s="102"/>
      <c r="HF853" s="102"/>
      <c r="HG853" s="102"/>
      <c r="HH853" s="102"/>
      <c r="HI853" s="102"/>
      <c r="HJ853" s="102"/>
      <c r="HK853" s="102"/>
    </row>
    <row r="854" spans="1:236" s="103" customFormat="1" ht="15.75" customHeight="1">
      <c r="A854" s="93"/>
      <c r="B854" s="111" t="s">
        <v>3212</v>
      </c>
      <c r="C854" s="123" t="s">
        <v>1931</v>
      </c>
      <c r="D854" s="56"/>
      <c r="E854" s="56">
        <v>604.96</v>
      </c>
      <c r="F854" s="56"/>
      <c r="G854" s="56"/>
      <c r="H854" s="56"/>
      <c r="I854" s="56"/>
      <c r="J854" s="56"/>
      <c r="HL854" s="102"/>
      <c r="HM854" s="102"/>
      <c r="HN854" s="102"/>
      <c r="HO854" s="102"/>
      <c r="HP854" s="102"/>
      <c r="HQ854" s="102"/>
      <c r="HR854" s="102"/>
      <c r="HS854" s="102"/>
      <c r="HT854" s="102"/>
      <c r="HU854" s="102"/>
      <c r="HV854" s="102"/>
      <c r="HW854" s="102"/>
      <c r="HX854" s="102"/>
      <c r="HY854" s="102"/>
      <c r="HZ854" s="102"/>
      <c r="IA854" s="102"/>
      <c r="IB854" s="102"/>
    </row>
    <row r="855" spans="1:236" s="162" customFormat="1" ht="15.75" customHeight="1">
      <c r="A855" s="95" t="s">
        <v>2644</v>
      </c>
      <c r="B855" s="110" t="s">
        <v>2645</v>
      </c>
      <c r="C855" s="123"/>
      <c r="D855" s="56">
        <f t="shared" ref="D855:J855" si="326">D856</f>
        <v>98284.67</v>
      </c>
      <c r="E855" s="56">
        <f t="shared" si="326"/>
        <v>88763.11</v>
      </c>
      <c r="F855" s="56">
        <f t="shared" si="326"/>
        <v>13680.7</v>
      </c>
      <c r="G855" s="56">
        <f t="shared" si="326"/>
        <v>5700</v>
      </c>
      <c r="H855" s="56">
        <f t="shared" si="326"/>
        <v>0</v>
      </c>
      <c r="I855" s="56">
        <f t="shared" si="326"/>
        <v>0</v>
      </c>
      <c r="J855" s="56">
        <f t="shared" si="326"/>
        <v>0</v>
      </c>
      <c r="HL855" s="148"/>
      <c r="HM855" s="148"/>
      <c r="HN855" s="148"/>
      <c r="HO855" s="148"/>
      <c r="HP855" s="148"/>
      <c r="HQ855" s="148"/>
      <c r="HR855" s="148"/>
      <c r="HS855" s="148"/>
      <c r="HT855" s="148"/>
      <c r="HU855" s="148"/>
      <c r="HV855" s="148"/>
      <c r="HW855" s="148"/>
      <c r="HX855" s="148"/>
      <c r="HY855" s="148"/>
      <c r="HZ855" s="148"/>
      <c r="IA855" s="148"/>
      <c r="IB855" s="148"/>
    </row>
    <row r="856" spans="1:236" s="126" customFormat="1" ht="18.75" customHeight="1">
      <c r="A856" s="95" t="s">
        <v>2646</v>
      </c>
      <c r="B856" s="110" t="s">
        <v>2647</v>
      </c>
      <c r="C856" s="123"/>
      <c r="D856" s="56">
        <f t="shared" ref="D856:I856" si="327">D857+D858</f>
        <v>98284.67</v>
      </c>
      <c r="E856" s="56">
        <f t="shared" si="327"/>
        <v>88763.11</v>
      </c>
      <c r="F856" s="56">
        <f t="shared" si="327"/>
        <v>13680.7</v>
      </c>
      <c r="G856" s="56">
        <f t="shared" si="327"/>
        <v>5700</v>
      </c>
      <c r="H856" s="56">
        <f t="shared" si="327"/>
        <v>0</v>
      </c>
      <c r="I856" s="56">
        <f t="shared" si="327"/>
        <v>0</v>
      </c>
      <c r="J856" s="56">
        <f t="shared" ref="J856" si="328">J857+J858</f>
        <v>0</v>
      </c>
      <c r="HL856" s="104"/>
      <c r="HM856" s="104"/>
      <c r="HN856" s="104"/>
      <c r="HO856" s="104"/>
      <c r="HP856" s="104"/>
      <c r="HQ856" s="104"/>
      <c r="HR856" s="104"/>
      <c r="HS856" s="104"/>
      <c r="HT856" s="104"/>
      <c r="HU856" s="104"/>
      <c r="HV856" s="104"/>
      <c r="HW856" s="104"/>
      <c r="HX856" s="104"/>
      <c r="HY856" s="104"/>
      <c r="HZ856" s="104"/>
      <c r="IA856" s="104"/>
      <c r="IB856" s="104"/>
    </row>
    <row r="857" spans="1:236" s="139" customFormat="1" ht="12.75" customHeight="1">
      <c r="A857" s="93" t="s">
        <v>2648</v>
      </c>
      <c r="B857" s="111" t="s">
        <v>2649</v>
      </c>
      <c r="C857" s="123" t="s">
        <v>29</v>
      </c>
      <c r="D857" s="58">
        <v>88460.67</v>
      </c>
      <c r="E857" s="58">
        <v>71310.44</v>
      </c>
      <c r="F857" s="58">
        <v>10556.7</v>
      </c>
      <c r="G857" s="58">
        <v>80</v>
      </c>
      <c r="H857" s="58"/>
      <c r="I857" s="58"/>
      <c r="J857" s="58"/>
    </row>
    <row r="858" spans="1:236" s="149" customFormat="1" ht="12" customHeight="1">
      <c r="A858" s="93" t="s">
        <v>2650</v>
      </c>
      <c r="B858" s="111" t="s">
        <v>2651</v>
      </c>
      <c r="C858" s="123" t="s">
        <v>471</v>
      </c>
      <c r="D858" s="58">
        <v>9824</v>
      </c>
      <c r="E858" s="58">
        <v>17452.669999999998</v>
      </c>
      <c r="F858" s="58">
        <v>3124</v>
      </c>
      <c r="G858" s="58">
        <v>5620</v>
      </c>
      <c r="H858" s="58"/>
      <c r="I858" s="58"/>
      <c r="J858" s="58"/>
      <c r="HL858" s="150"/>
      <c r="HM858" s="150"/>
      <c r="HN858" s="150"/>
      <c r="HO858" s="150"/>
      <c r="HP858" s="150"/>
      <c r="HQ858" s="150"/>
      <c r="HR858" s="150"/>
      <c r="HS858" s="150"/>
      <c r="HT858" s="150"/>
      <c r="HU858" s="150"/>
      <c r="HV858" s="150"/>
      <c r="HW858" s="150"/>
      <c r="HX858" s="150"/>
      <c r="HY858" s="150"/>
      <c r="HZ858" s="150"/>
      <c r="IA858" s="150"/>
      <c r="IB858" s="150"/>
    </row>
    <row r="859" spans="1:236">
      <c r="A859" s="160" t="s">
        <v>2652</v>
      </c>
      <c r="B859" s="161" t="s">
        <v>2653</v>
      </c>
      <c r="C859" s="180"/>
      <c r="D859" s="70">
        <f t="shared" ref="D859:I859" si="329">D860+D874+D898+D909</f>
        <v>23520701.400000002</v>
      </c>
      <c r="E859" s="70">
        <f t="shared" si="329"/>
        <v>30603967.139999997</v>
      </c>
      <c r="F859" s="70">
        <f t="shared" si="329"/>
        <v>42137082.659999996</v>
      </c>
      <c r="G859" s="70">
        <f t="shared" si="329"/>
        <v>50722404.269999996</v>
      </c>
      <c r="H859" s="70">
        <f>H860+H874+H898+H909</f>
        <v>38367400</v>
      </c>
      <c r="I859" s="70">
        <f t="shared" si="329"/>
        <v>12622500</v>
      </c>
      <c r="J859" s="70">
        <f t="shared" ref="J859" si="330">J860+J874+J898+J909</f>
        <v>13031300</v>
      </c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AW859" s="102"/>
      <c r="AX859" s="102"/>
      <c r="AY859" s="102"/>
      <c r="AZ859" s="102"/>
      <c r="BA859" s="102"/>
      <c r="BB859" s="102"/>
      <c r="BC859" s="102"/>
      <c r="BD859" s="102"/>
      <c r="BE859" s="102"/>
      <c r="BF859" s="102"/>
      <c r="BG859" s="102"/>
      <c r="BH859" s="102"/>
      <c r="BI859" s="102"/>
      <c r="BJ859" s="102"/>
      <c r="BK859" s="102"/>
      <c r="BL859" s="102"/>
      <c r="BM859" s="102"/>
      <c r="BN859" s="102"/>
      <c r="BO859" s="102"/>
      <c r="BP859" s="102"/>
      <c r="BQ859" s="102"/>
      <c r="BR859" s="102"/>
      <c r="BS859" s="102"/>
      <c r="BT859" s="102"/>
      <c r="BU859" s="102"/>
      <c r="BV859" s="102"/>
      <c r="BW859" s="102"/>
      <c r="BX859" s="102"/>
      <c r="BY859" s="102"/>
      <c r="BZ859" s="102"/>
      <c r="CA859" s="102"/>
      <c r="CB859" s="102"/>
      <c r="CC859" s="102"/>
      <c r="CD859" s="102"/>
      <c r="CE859" s="102"/>
      <c r="CF859" s="102"/>
      <c r="CG859" s="102"/>
      <c r="CH859" s="102"/>
      <c r="CI859" s="102"/>
      <c r="CJ859" s="102"/>
      <c r="CK859" s="102"/>
      <c r="CL859" s="102"/>
      <c r="CM859" s="102"/>
      <c r="CN859" s="102"/>
      <c r="CO859" s="102"/>
      <c r="CP859" s="102"/>
      <c r="CQ859" s="102"/>
      <c r="CR859" s="102"/>
      <c r="CS859" s="102"/>
      <c r="CT859" s="102"/>
      <c r="CU859" s="102"/>
      <c r="CV859" s="102"/>
      <c r="CW859" s="102"/>
      <c r="CX859" s="102"/>
      <c r="CY859" s="102"/>
      <c r="CZ859" s="102"/>
      <c r="DA859" s="102"/>
      <c r="DB859" s="102"/>
      <c r="DC859" s="102"/>
      <c r="DD859" s="102"/>
      <c r="DE859" s="102"/>
      <c r="DF859" s="102"/>
      <c r="DG859" s="102"/>
      <c r="DH859" s="102"/>
      <c r="DI859" s="102"/>
      <c r="DJ859" s="102"/>
      <c r="DK859" s="102"/>
      <c r="DL859" s="102"/>
      <c r="DM859" s="102"/>
      <c r="DN859" s="102"/>
      <c r="DO859" s="102"/>
      <c r="DP859" s="102"/>
      <c r="DQ859" s="102"/>
      <c r="DR859" s="102"/>
      <c r="DS859" s="102"/>
      <c r="DT859" s="102"/>
      <c r="DU859" s="102"/>
      <c r="DV859" s="102"/>
      <c r="DW859" s="102"/>
      <c r="DX859" s="102"/>
      <c r="DY859" s="102"/>
      <c r="DZ859" s="102"/>
      <c r="EA859" s="102"/>
      <c r="EB859" s="102"/>
      <c r="EC859" s="102"/>
      <c r="ED859" s="102"/>
      <c r="EE859" s="102"/>
      <c r="EF859" s="102"/>
      <c r="EG859" s="102"/>
      <c r="EH859" s="102"/>
      <c r="EI859" s="102"/>
      <c r="EJ859" s="102"/>
      <c r="EK859" s="102"/>
      <c r="EL859" s="102"/>
      <c r="EM859" s="102"/>
      <c r="EN859" s="102"/>
      <c r="EO859" s="102"/>
      <c r="EP859" s="102"/>
      <c r="EQ859" s="102"/>
      <c r="ER859" s="102"/>
      <c r="ES859" s="102"/>
      <c r="ET859" s="102"/>
      <c r="EU859" s="102"/>
      <c r="EV859" s="102"/>
      <c r="EW859" s="102"/>
      <c r="EX859" s="102"/>
      <c r="EY859" s="102"/>
      <c r="EZ859" s="102"/>
      <c r="FA859" s="102"/>
      <c r="FB859" s="102"/>
      <c r="FC859" s="102"/>
      <c r="FD859" s="102"/>
      <c r="FE859" s="102"/>
      <c r="FF859" s="102"/>
      <c r="FG859" s="102"/>
      <c r="FH859" s="102"/>
      <c r="FI859" s="102"/>
      <c r="FJ859" s="102"/>
      <c r="FK859" s="102"/>
      <c r="FL859" s="102"/>
      <c r="FM859" s="102"/>
      <c r="FN859" s="102"/>
      <c r="FO859" s="102"/>
      <c r="FP859" s="102"/>
      <c r="FQ859" s="102"/>
      <c r="FR859" s="102"/>
      <c r="FS859" s="102"/>
      <c r="FT859" s="102"/>
      <c r="FU859" s="102"/>
      <c r="FV859" s="102"/>
      <c r="FW859" s="102"/>
      <c r="FX859" s="102"/>
      <c r="FY859" s="102"/>
      <c r="FZ859" s="102"/>
      <c r="GA859" s="102"/>
      <c r="GB859" s="102"/>
      <c r="GC859" s="102"/>
      <c r="GD859" s="102"/>
      <c r="GE859" s="102"/>
      <c r="GF859" s="102"/>
      <c r="GG859" s="102"/>
      <c r="GH859" s="102"/>
      <c r="GI859" s="102"/>
      <c r="GJ859" s="102"/>
      <c r="GK859" s="102"/>
      <c r="GL859" s="102"/>
      <c r="GM859" s="102"/>
      <c r="GN859" s="102"/>
      <c r="GO859" s="102"/>
      <c r="GP859" s="102"/>
      <c r="GQ859" s="102"/>
      <c r="GR859" s="102"/>
      <c r="GS859" s="102"/>
      <c r="GT859" s="102"/>
      <c r="GU859" s="102"/>
      <c r="GV859" s="102"/>
      <c r="GW859" s="102"/>
      <c r="GX859" s="102"/>
      <c r="GY859" s="102"/>
      <c r="GZ859" s="102"/>
      <c r="HA859" s="102"/>
      <c r="HB859" s="102"/>
      <c r="HC859" s="102"/>
      <c r="HD859" s="102"/>
      <c r="HE859" s="102"/>
      <c r="HF859" s="102"/>
      <c r="HG859" s="102"/>
      <c r="HH859" s="102"/>
      <c r="HI859" s="102"/>
      <c r="HJ859" s="102"/>
      <c r="HK859" s="102"/>
    </row>
    <row r="860" spans="1:236">
      <c r="A860" s="116" t="s">
        <v>2654</v>
      </c>
      <c r="B860" s="117" t="s">
        <v>2655</v>
      </c>
      <c r="C860" s="180"/>
      <c r="D860" s="118">
        <f t="shared" ref="D860:J860" si="331">D861</f>
        <v>6492044.4800000004</v>
      </c>
      <c r="E860" s="118">
        <f t="shared" si="331"/>
        <v>9582608.9700000007</v>
      </c>
      <c r="F860" s="118">
        <f t="shared" si="331"/>
        <v>14836364.390000001</v>
      </c>
      <c r="G860" s="118">
        <f t="shared" si="331"/>
        <v>18974822.77</v>
      </c>
      <c r="H860" s="118">
        <f t="shared" si="331"/>
        <v>0</v>
      </c>
      <c r="I860" s="118">
        <f t="shared" si="331"/>
        <v>0</v>
      </c>
      <c r="J860" s="118">
        <f t="shared" si="331"/>
        <v>0</v>
      </c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AW860" s="102"/>
      <c r="AX860" s="102"/>
      <c r="AY860" s="102"/>
      <c r="AZ860" s="102"/>
      <c r="BA860" s="102"/>
      <c r="BB860" s="102"/>
      <c r="BC860" s="102"/>
      <c r="BD860" s="102"/>
      <c r="BE860" s="102"/>
      <c r="BF860" s="102"/>
      <c r="BG860" s="102"/>
      <c r="BH860" s="102"/>
      <c r="BI860" s="102"/>
      <c r="BJ860" s="102"/>
      <c r="BK860" s="102"/>
      <c r="BL860" s="102"/>
      <c r="BM860" s="102"/>
      <c r="BN860" s="102"/>
      <c r="BO860" s="102"/>
      <c r="BP860" s="102"/>
      <c r="BQ860" s="102"/>
      <c r="BR860" s="102"/>
      <c r="BS860" s="102"/>
      <c r="BT860" s="102"/>
      <c r="BU860" s="102"/>
      <c r="BV860" s="102"/>
      <c r="BW860" s="102"/>
      <c r="BX860" s="102"/>
      <c r="BY860" s="102"/>
      <c r="BZ860" s="102"/>
      <c r="CA860" s="102"/>
      <c r="CB860" s="102"/>
      <c r="CC860" s="102"/>
      <c r="CD860" s="102"/>
      <c r="CE860" s="102"/>
      <c r="CF860" s="102"/>
      <c r="CG860" s="102"/>
      <c r="CH860" s="102"/>
      <c r="CI860" s="102"/>
      <c r="CJ860" s="102"/>
      <c r="CK860" s="102"/>
      <c r="CL860" s="102"/>
      <c r="CM860" s="102"/>
      <c r="CN860" s="102"/>
      <c r="CO860" s="102"/>
      <c r="CP860" s="102"/>
      <c r="CQ860" s="102"/>
      <c r="CR860" s="102"/>
      <c r="CS860" s="102"/>
      <c r="CT860" s="102"/>
      <c r="CU860" s="102"/>
      <c r="CV860" s="102"/>
      <c r="CW860" s="102"/>
      <c r="CX860" s="102"/>
      <c r="CY860" s="102"/>
      <c r="CZ860" s="102"/>
      <c r="DA860" s="102"/>
      <c r="DB860" s="102"/>
      <c r="DC860" s="102"/>
      <c r="DD860" s="102"/>
      <c r="DE860" s="102"/>
      <c r="DF860" s="102"/>
      <c r="DG860" s="102"/>
      <c r="DH860" s="102"/>
      <c r="DI860" s="102"/>
      <c r="DJ860" s="102"/>
      <c r="DK860" s="102"/>
      <c r="DL860" s="102"/>
      <c r="DM860" s="102"/>
      <c r="DN860" s="102"/>
      <c r="DO860" s="102"/>
      <c r="DP860" s="102"/>
      <c r="DQ860" s="102"/>
      <c r="DR860" s="102"/>
      <c r="DS860" s="102"/>
      <c r="DT860" s="102"/>
      <c r="DU860" s="102"/>
      <c r="DV860" s="102"/>
      <c r="DW860" s="102"/>
      <c r="DX860" s="102"/>
      <c r="DY860" s="102"/>
      <c r="DZ860" s="102"/>
      <c r="EA860" s="102"/>
      <c r="EB860" s="102"/>
      <c r="EC860" s="102"/>
      <c r="ED860" s="102"/>
      <c r="EE860" s="102"/>
      <c r="EF860" s="102"/>
      <c r="EG860" s="102"/>
      <c r="EH860" s="102"/>
      <c r="EI860" s="102"/>
      <c r="EJ860" s="102"/>
      <c r="EK860" s="102"/>
      <c r="EL860" s="102"/>
      <c r="EM860" s="102"/>
      <c r="EN860" s="102"/>
      <c r="EO860" s="102"/>
      <c r="EP860" s="102"/>
      <c r="EQ860" s="102"/>
      <c r="ER860" s="102"/>
      <c r="ES860" s="102"/>
      <c r="ET860" s="102"/>
      <c r="EU860" s="102"/>
      <c r="EV860" s="102"/>
      <c r="EW860" s="102"/>
      <c r="EX860" s="102"/>
      <c r="EY860" s="102"/>
      <c r="EZ860" s="102"/>
      <c r="FA860" s="102"/>
      <c r="FB860" s="102"/>
      <c r="FC860" s="102"/>
      <c r="FD860" s="102"/>
      <c r="FE860" s="102"/>
      <c r="FF860" s="102"/>
      <c r="FG860" s="102"/>
      <c r="FH860" s="102"/>
      <c r="FI860" s="102"/>
      <c r="FJ860" s="102"/>
      <c r="FK860" s="102"/>
      <c r="FL860" s="102"/>
      <c r="FM860" s="102"/>
      <c r="FN860" s="102"/>
      <c r="FO860" s="102"/>
      <c r="FP860" s="102"/>
      <c r="FQ860" s="102"/>
      <c r="FR860" s="102"/>
      <c r="FS860" s="102"/>
      <c r="FT860" s="102"/>
      <c r="FU860" s="102"/>
      <c r="FV860" s="102"/>
      <c r="FW860" s="102"/>
      <c r="FX860" s="102"/>
      <c r="FY860" s="102"/>
      <c r="FZ860" s="102"/>
      <c r="GA860" s="102"/>
      <c r="GB860" s="102"/>
      <c r="GC860" s="102"/>
      <c r="GD860" s="102"/>
      <c r="GE860" s="102"/>
      <c r="GF860" s="102"/>
      <c r="GG860" s="102"/>
      <c r="GH860" s="102"/>
      <c r="GI860" s="102"/>
      <c r="GJ860" s="102"/>
      <c r="GK860" s="102"/>
      <c r="GL860" s="102"/>
      <c r="GM860" s="102"/>
      <c r="GN860" s="102"/>
      <c r="GO860" s="102"/>
      <c r="GP860" s="102"/>
      <c r="GQ860" s="102"/>
      <c r="GR860" s="102"/>
      <c r="GS860" s="102"/>
      <c r="GT860" s="102"/>
      <c r="GU860" s="102"/>
      <c r="GV860" s="102"/>
      <c r="GW860" s="102"/>
      <c r="GX860" s="102"/>
      <c r="GY860" s="102"/>
      <c r="GZ860" s="102"/>
      <c r="HA860" s="102"/>
      <c r="HB860" s="102"/>
      <c r="HC860" s="102"/>
      <c r="HD860" s="102"/>
      <c r="HE860" s="102"/>
      <c r="HF860" s="102"/>
      <c r="HG860" s="102"/>
      <c r="HH860" s="102"/>
      <c r="HI860" s="102"/>
      <c r="HJ860" s="102"/>
      <c r="HK860" s="102"/>
    </row>
    <row r="861" spans="1:236">
      <c r="A861" s="119" t="s">
        <v>2656</v>
      </c>
      <c r="B861" s="120" t="s">
        <v>2657</v>
      </c>
      <c r="C861" s="180"/>
      <c r="D861" s="56">
        <f>D867</f>
        <v>6492044.4800000004</v>
      </c>
      <c r="E861" s="56">
        <f>E867</f>
        <v>9582608.9700000007</v>
      </c>
      <c r="F861" s="56">
        <f>F867+F862</f>
        <v>14836364.390000001</v>
      </c>
      <c r="G861" s="56">
        <f t="shared" ref="G861:J861" si="332">G867+G862</f>
        <v>18974822.77</v>
      </c>
      <c r="H861" s="56">
        <f t="shared" si="332"/>
        <v>0</v>
      </c>
      <c r="I861" s="56">
        <f t="shared" si="332"/>
        <v>0</v>
      </c>
      <c r="J861" s="56">
        <f t="shared" si="332"/>
        <v>0</v>
      </c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  <c r="BA861" s="102"/>
      <c r="BB861" s="102"/>
      <c r="BC861" s="102"/>
      <c r="BD861" s="102"/>
      <c r="BE861" s="102"/>
      <c r="BF861" s="102"/>
      <c r="BG861" s="102"/>
      <c r="BH861" s="102"/>
      <c r="BI861" s="102"/>
      <c r="BJ861" s="102"/>
      <c r="BK861" s="102"/>
      <c r="BL861" s="102"/>
      <c r="BM861" s="102"/>
      <c r="BN861" s="102"/>
      <c r="BO861" s="102"/>
      <c r="BP861" s="102"/>
      <c r="BQ861" s="102"/>
      <c r="BR861" s="102"/>
      <c r="BS861" s="102"/>
      <c r="BT861" s="102"/>
      <c r="BU861" s="102"/>
      <c r="BV861" s="102"/>
      <c r="BW861" s="102"/>
      <c r="BX861" s="102"/>
      <c r="BY861" s="102"/>
      <c r="BZ861" s="102"/>
      <c r="CA861" s="102"/>
      <c r="CB861" s="102"/>
      <c r="CC861" s="102"/>
      <c r="CD861" s="102"/>
      <c r="CE861" s="102"/>
      <c r="CF861" s="102"/>
      <c r="CG861" s="102"/>
      <c r="CH861" s="102"/>
      <c r="CI861" s="102"/>
      <c r="CJ861" s="102"/>
      <c r="CK861" s="102"/>
      <c r="CL861" s="102"/>
      <c r="CM861" s="102"/>
      <c r="CN861" s="102"/>
      <c r="CO861" s="102"/>
      <c r="CP861" s="102"/>
      <c r="CQ861" s="102"/>
      <c r="CR861" s="102"/>
      <c r="CS861" s="102"/>
      <c r="CT861" s="102"/>
      <c r="CU861" s="102"/>
      <c r="CV861" s="102"/>
      <c r="CW861" s="102"/>
      <c r="CX861" s="102"/>
      <c r="CY861" s="102"/>
      <c r="CZ861" s="102"/>
      <c r="DA861" s="102"/>
      <c r="DB861" s="102"/>
      <c r="DC861" s="102"/>
      <c r="DD861" s="102"/>
      <c r="DE861" s="102"/>
      <c r="DF861" s="102"/>
      <c r="DG861" s="102"/>
      <c r="DH861" s="102"/>
      <c r="DI861" s="102"/>
      <c r="DJ861" s="102"/>
      <c r="DK861" s="102"/>
      <c r="DL861" s="102"/>
      <c r="DM861" s="102"/>
      <c r="DN861" s="102"/>
      <c r="DO861" s="102"/>
      <c r="DP861" s="102"/>
      <c r="DQ861" s="102"/>
      <c r="DR861" s="102"/>
      <c r="DS861" s="102"/>
      <c r="DT861" s="102"/>
      <c r="DU861" s="102"/>
      <c r="DV861" s="102"/>
      <c r="DW861" s="102"/>
      <c r="DX861" s="102"/>
      <c r="DY861" s="102"/>
      <c r="DZ861" s="102"/>
      <c r="EA861" s="102"/>
      <c r="EB861" s="102"/>
      <c r="EC861" s="102"/>
      <c r="ED861" s="102"/>
      <c r="EE861" s="102"/>
      <c r="EF861" s="102"/>
      <c r="EG861" s="102"/>
      <c r="EH861" s="102"/>
      <c r="EI861" s="102"/>
      <c r="EJ861" s="102"/>
      <c r="EK861" s="102"/>
      <c r="EL861" s="102"/>
      <c r="EM861" s="102"/>
      <c r="EN861" s="102"/>
      <c r="EO861" s="102"/>
      <c r="EP861" s="102"/>
      <c r="EQ861" s="102"/>
      <c r="ER861" s="102"/>
      <c r="ES861" s="102"/>
      <c r="ET861" s="102"/>
      <c r="EU861" s="102"/>
      <c r="EV861" s="102"/>
      <c r="EW861" s="102"/>
      <c r="EX861" s="102"/>
      <c r="EY861" s="102"/>
      <c r="EZ861" s="102"/>
      <c r="FA861" s="102"/>
      <c r="FB861" s="102"/>
      <c r="FC861" s="102"/>
      <c r="FD861" s="102"/>
      <c r="FE861" s="102"/>
      <c r="FF861" s="102"/>
      <c r="FG861" s="102"/>
      <c r="FH861" s="102"/>
      <c r="FI861" s="102"/>
      <c r="FJ861" s="102"/>
      <c r="FK861" s="102"/>
      <c r="FL861" s="102"/>
      <c r="FM861" s="102"/>
      <c r="FN861" s="102"/>
      <c r="FO861" s="102"/>
      <c r="FP861" s="102"/>
      <c r="FQ861" s="102"/>
      <c r="FR861" s="102"/>
      <c r="FS861" s="102"/>
      <c r="FT861" s="102"/>
      <c r="FU861" s="102"/>
      <c r="FV861" s="102"/>
      <c r="FW861" s="102"/>
      <c r="FX861" s="102"/>
      <c r="FY861" s="102"/>
      <c r="FZ861" s="102"/>
      <c r="GA861" s="102"/>
      <c r="GB861" s="102"/>
      <c r="GC861" s="102"/>
      <c r="GD861" s="102"/>
      <c r="GE861" s="102"/>
      <c r="GF861" s="102"/>
      <c r="GG861" s="102"/>
      <c r="GH861" s="102"/>
      <c r="GI861" s="102"/>
      <c r="GJ861" s="102"/>
      <c r="GK861" s="102"/>
      <c r="GL861" s="102"/>
      <c r="GM861" s="102"/>
      <c r="GN861" s="102"/>
      <c r="GO861" s="102"/>
      <c r="GP861" s="102"/>
      <c r="GQ861" s="102"/>
      <c r="GR861" s="102"/>
      <c r="GS861" s="102"/>
      <c r="GT861" s="102"/>
      <c r="GU861" s="102"/>
      <c r="GV861" s="102"/>
      <c r="GW861" s="102"/>
      <c r="GX861" s="102"/>
      <c r="GY861" s="102"/>
      <c r="GZ861" s="102"/>
      <c r="HA861" s="102"/>
      <c r="HB861" s="102"/>
      <c r="HC861" s="102"/>
      <c r="HD861" s="102"/>
      <c r="HE861" s="102"/>
      <c r="HF861" s="102"/>
      <c r="HG861" s="102"/>
      <c r="HH861" s="102"/>
      <c r="HI861" s="102"/>
      <c r="HJ861" s="102"/>
      <c r="HK861" s="102"/>
    </row>
    <row r="862" spans="1:236" ht="15" customHeight="1">
      <c r="A862" s="95" t="s">
        <v>3215</v>
      </c>
      <c r="B862" s="110" t="s">
        <v>3216</v>
      </c>
      <c r="C862" s="180"/>
      <c r="D862" s="56"/>
      <c r="E862" s="56"/>
      <c r="F862" s="56">
        <f>F863</f>
        <v>1840000</v>
      </c>
      <c r="G862" s="56">
        <f t="shared" ref="G862:J864" si="333">G863</f>
        <v>7360000</v>
      </c>
      <c r="H862" s="56">
        <f t="shared" si="333"/>
        <v>0</v>
      </c>
      <c r="I862" s="56">
        <f t="shared" si="333"/>
        <v>0</v>
      </c>
      <c r="J862" s="56">
        <f t="shared" si="333"/>
        <v>0</v>
      </c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AW862" s="102"/>
      <c r="AX862" s="102"/>
      <c r="AY862" s="102"/>
      <c r="AZ862" s="102"/>
      <c r="BA862" s="102"/>
      <c r="BB862" s="102"/>
      <c r="BC862" s="102"/>
      <c r="BD862" s="102"/>
      <c r="BE862" s="102"/>
      <c r="BF862" s="102"/>
      <c r="BG862" s="102"/>
      <c r="BH862" s="102"/>
      <c r="BI862" s="102"/>
      <c r="BJ862" s="102"/>
      <c r="BK862" s="102"/>
      <c r="BL862" s="102"/>
      <c r="BM862" s="102"/>
      <c r="BN862" s="102"/>
      <c r="BO862" s="102"/>
      <c r="BP862" s="102"/>
      <c r="BQ862" s="102"/>
      <c r="BR862" s="102"/>
      <c r="BS862" s="102"/>
      <c r="BT862" s="102"/>
      <c r="BU862" s="102"/>
      <c r="BV862" s="102"/>
      <c r="BW862" s="102"/>
      <c r="BX862" s="102"/>
      <c r="BY862" s="102"/>
      <c r="BZ862" s="102"/>
      <c r="CA862" s="102"/>
      <c r="CB862" s="102"/>
      <c r="CC862" s="102"/>
      <c r="CD862" s="102"/>
      <c r="CE862" s="102"/>
      <c r="CF862" s="102"/>
      <c r="CG862" s="102"/>
      <c r="CH862" s="102"/>
      <c r="CI862" s="102"/>
      <c r="CJ862" s="102"/>
      <c r="CK862" s="102"/>
      <c r="CL862" s="102"/>
      <c r="CM862" s="102"/>
      <c r="CN862" s="102"/>
      <c r="CO862" s="102"/>
      <c r="CP862" s="102"/>
      <c r="CQ862" s="102"/>
      <c r="CR862" s="102"/>
      <c r="CS862" s="102"/>
      <c r="CT862" s="102"/>
      <c r="CU862" s="102"/>
      <c r="CV862" s="102"/>
      <c r="CW862" s="102"/>
      <c r="CX862" s="102"/>
      <c r="CY862" s="102"/>
      <c r="CZ862" s="102"/>
      <c r="DA862" s="102"/>
      <c r="DB862" s="102"/>
      <c r="DC862" s="102"/>
      <c r="DD862" s="102"/>
      <c r="DE862" s="102"/>
      <c r="DF862" s="102"/>
      <c r="DG862" s="102"/>
      <c r="DH862" s="102"/>
      <c r="DI862" s="102"/>
      <c r="DJ862" s="102"/>
      <c r="DK862" s="102"/>
      <c r="DL862" s="102"/>
      <c r="DM862" s="102"/>
      <c r="DN862" s="102"/>
      <c r="DO862" s="102"/>
      <c r="DP862" s="102"/>
      <c r="DQ862" s="102"/>
      <c r="DR862" s="102"/>
      <c r="DS862" s="102"/>
      <c r="DT862" s="102"/>
      <c r="DU862" s="102"/>
      <c r="DV862" s="102"/>
      <c r="DW862" s="102"/>
      <c r="DX862" s="102"/>
      <c r="DY862" s="102"/>
      <c r="DZ862" s="102"/>
      <c r="EA862" s="102"/>
      <c r="EB862" s="102"/>
      <c r="EC862" s="102"/>
      <c r="ED862" s="102"/>
      <c r="EE862" s="102"/>
      <c r="EF862" s="102"/>
      <c r="EG862" s="102"/>
      <c r="EH862" s="102"/>
      <c r="EI862" s="102"/>
      <c r="EJ862" s="102"/>
      <c r="EK862" s="102"/>
      <c r="EL862" s="102"/>
      <c r="EM862" s="102"/>
      <c r="EN862" s="102"/>
      <c r="EO862" s="102"/>
      <c r="EP862" s="102"/>
      <c r="EQ862" s="102"/>
      <c r="ER862" s="102"/>
      <c r="ES862" s="102"/>
      <c r="ET862" s="102"/>
      <c r="EU862" s="102"/>
      <c r="EV862" s="102"/>
      <c r="EW862" s="102"/>
      <c r="EX862" s="102"/>
      <c r="EY862" s="102"/>
      <c r="EZ862" s="102"/>
      <c r="FA862" s="102"/>
      <c r="FB862" s="102"/>
      <c r="FC862" s="102"/>
      <c r="FD862" s="102"/>
      <c r="FE862" s="102"/>
      <c r="FF862" s="102"/>
      <c r="FG862" s="102"/>
      <c r="FH862" s="102"/>
      <c r="FI862" s="102"/>
      <c r="FJ862" s="102"/>
      <c r="FK862" s="102"/>
      <c r="FL862" s="102"/>
      <c r="FM862" s="102"/>
      <c r="FN862" s="102"/>
      <c r="FO862" s="102"/>
      <c r="FP862" s="102"/>
      <c r="FQ862" s="102"/>
      <c r="FR862" s="102"/>
      <c r="FS862" s="102"/>
      <c r="FT862" s="102"/>
      <c r="FU862" s="102"/>
      <c r="FV862" s="102"/>
      <c r="FW862" s="102"/>
      <c r="FX862" s="102"/>
      <c r="FY862" s="102"/>
      <c r="FZ862" s="102"/>
      <c r="GA862" s="102"/>
      <c r="GB862" s="102"/>
      <c r="GC862" s="102"/>
      <c r="GD862" s="102"/>
      <c r="GE862" s="102"/>
      <c r="GF862" s="102"/>
      <c r="GG862" s="102"/>
      <c r="GH862" s="102"/>
      <c r="GI862" s="102"/>
      <c r="GJ862" s="102"/>
      <c r="GK862" s="102"/>
      <c r="GL862" s="102"/>
      <c r="GM862" s="102"/>
      <c r="GN862" s="102"/>
      <c r="GO862" s="102"/>
      <c r="GP862" s="102"/>
      <c r="GQ862" s="102"/>
      <c r="GR862" s="102"/>
      <c r="GS862" s="102"/>
      <c r="GT862" s="102"/>
      <c r="GU862" s="102"/>
      <c r="GV862" s="102"/>
      <c r="GW862" s="102"/>
      <c r="GX862" s="102"/>
      <c r="GY862" s="102"/>
      <c r="GZ862" s="102"/>
      <c r="HA862" s="102"/>
      <c r="HB862" s="102"/>
      <c r="HC862" s="102"/>
      <c r="HD862" s="102"/>
      <c r="HE862" s="102"/>
      <c r="HF862" s="102"/>
      <c r="HG862" s="102"/>
      <c r="HH862" s="102"/>
      <c r="HI862" s="102"/>
      <c r="HJ862" s="102"/>
      <c r="HK862" s="102"/>
    </row>
    <row r="863" spans="1:236" ht="22.5">
      <c r="A863" s="95" t="s">
        <v>3217</v>
      </c>
      <c r="B863" s="110" t="s">
        <v>3218</v>
      </c>
      <c r="C863" s="180"/>
      <c r="D863" s="56"/>
      <c r="E863" s="56"/>
      <c r="F863" s="56">
        <f>F864</f>
        <v>1840000</v>
      </c>
      <c r="G863" s="56">
        <f t="shared" si="333"/>
        <v>7360000</v>
      </c>
      <c r="H863" s="56">
        <f t="shared" si="333"/>
        <v>0</v>
      </c>
      <c r="I863" s="56">
        <f t="shared" si="333"/>
        <v>0</v>
      </c>
      <c r="J863" s="56">
        <f t="shared" si="333"/>
        <v>0</v>
      </c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AW863" s="102"/>
      <c r="AX863" s="102"/>
      <c r="AY863" s="102"/>
      <c r="AZ863" s="102"/>
      <c r="BA863" s="102"/>
      <c r="BB863" s="102"/>
      <c r="BC863" s="102"/>
      <c r="BD863" s="102"/>
      <c r="BE863" s="102"/>
      <c r="BF863" s="102"/>
      <c r="BG863" s="102"/>
      <c r="BH863" s="102"/>
      <c r="BI863" s="102"/>
      <c r="BJ863" s="102"/>
      <c r="BK863" s="102"/>
      <c r="BL863" s="102"/>
      <c r="BM863" s="102"/>
      <c r="BN863" s="102"/>
      <c r="BO863" s="102"/>
      <c r="BP863" s="102"/>
      <c r="BQ863" s="102"/>
      <c r="BR863" s="102"/>
      <c r="BS863" s="102"/>
      <c r="BT863" s="102"/>
      <c r="BU863" s="102"/>
      <c r="BV863" s="102"/>
      <c r="BW863" s="102"/>
      <c r="BX863" s="102"/>
      <c r="BY863" s="102"/>
      <c r="BZ863" s="102"/>
      <c r="CA863" s="102"/>
      <c r="CB863" s="102"/>
      <c r="CC863" s="102"/>
      <c r="CD863" s="102"/>
      <c r="CE863" s="102"/>
      <c r="CF863" s="102"/>
      <c r="CG863" s="102"/>
      <c r="CH863" s="102"/>
      <c r="CI863" s="102"/>
      <c r="CJ863" s="102"/>
      <c r="CK863" s="102"/>
      <c r="CL863" s="102"/>
      <c r="CM863" s="102"/>
      <c r="CN863" s="102"/>
      <c r="CO863" s="102"/>
      <c r="CP863" s="102"/>
      <c r="CQ863" s="102"/>
      <c r="CR863" s="102"/>
      <c r="CS863" s="102"/>
      <c r="CT863" s="102"/>
      <c r="CU863" s="102"/>
      <c r="CV863" s="102"/>
      <c r="CW863" s="102"/>
      <c r="CX863" s="102"/>
      <c r="CY863" s="102"/>
      <c r="CZ863" s="102"/>
      <c r="DA863" s="102"/>
      <c r="DB863" s="102"/>
      <c r="DC863" s="102"/>
      <c r="DD863" s="102"/>
      <c r="DE863" s="102"/>
      <c r="DF863" s="102"/>
      <c r="DG863" s="102"/>
      <c r="DH863" s="102"/>
      <c r="DI863" s="102"/>
      <c r="DJ863" s="102"/>
      <c r="DK863" s="102"/>
      <c r="DL863" s="102"/>
      <c r="DM863" s="102"/>
      <c r="DN863" s="102"/>
      <c r="DO863" s="102"/>
      <c r="DP863" s="102"/>
      <c r="DQ863" s="102"/>
      <c r="DR863" s="102"/>
      <c r="DS863" s="102"/>
      <c r="DT863" s="102"/>
      <c r="DU863" s="102"/>
      <c r="DV863" s="102"/>
      <c r="DW863" s="102"/>
      <c r="DX863" s="102"/>
      <c r="DY863" s="102"/>
      <c r="DZ863" s="102"/>
      <c r="EA863" s="102"/>
      <c r="EB863" s="102"/>
      <c r="EC863" s="102"/>
      <c r="ED863" s="102"/>
      <c r="EE863" s="102"/>
      <c r="EF863" s="102"/>
      <c r="EG863" s="102"/>
      <c r="EH863" s="102"/>
      <c r="EI863" s="102"/>
      <c r="EJ863" s="102"/>
      <c r="EK863" s="102"/>
      <c r="EL863" s="102"/>
      <c r="EM863" s="102"/>
      <c r="EN863" s="102"/>
      <c r="EO863" s="102"/>
      <c r="EP863" s="102"/>
      <c r="EQ863" s="102"/>
      <c r="ER863" s="102"/>
      <c r="ES863" s="102"/>
      <c r="ET863" s="102"/>
      <c r="EU863" s="102"/>
      <c r="EV863" s="102"/>
      <c r="EW863" s="102"/>
      <c r="EX863" s="102"/>
      <c r="EY863" s="102"/>
      <c r="EZ863" s="102"/>
      <c r="FA863" s="102"/>
      <c r="FB863" s="102"/>
      <c r="FC863" s="102"/>
      <c r="FD863" s="102"/>
      <c r="FE863" s="102"/>
      <c r="FF863" s="102"/>
      <c r="FG863" s="102"/>
      <c r="FH863" s="102"/>
      <c r="FI863" s="102"/>
      <c r="FJ863" s="102"/>
      <c r="FK863" s="102"/>
      <c r="FL863" s="102"/>
      <c r="FM863" s="102"/>
      <c r="FN863" s="102"/>
      <c r="FO863" s="102"/>
      <c r="FP863" s="102"/>
      <c r="FQ863" s="102"/>
      <c r="FR863" s="102"/>
      <c r="FS863" s="102"/>
      <c r="FT863" s="102"/>
      <c r="FU863" s="102"/>
      <c r="FV863" s="102"/>
      <c r="FW863" s="102"/>
      <c r="FX863" s="102"/>
      <c r="FY863" s="102"/>
      <c r="FZ863" s="102"/>
      <c r="GA863" s="102"/>
      <c r="GB863" s="102"/>
      <c r="GC863" s="102"/>
      <c r="GD863" s="102"/>
      <c r="GE863" s="102"/>
      <c r="GF863" s="102"/>
      <c r="GG863" s="102"/>
      <c r="GH863" s="102"/>
      <c r="GI863" s="102"/>
      <c r="GJ863" s="102"/>
      <c r="GK863" s="102"/>
      <c r="GL863" s="102"/>
      <c r="GM863" s="102"/>
      <c r="GN863" s="102"/>
      <c r="GO863" s="102"/>
      <c r="GP863" s="102"/>
      <c r="GQ863" s="102"/>
      <c r="GR863" s="102"/>
      <c r="GS863" s="102"/>
      <c r="GT863" s="102"/>
      <c r="GU863" s="102"/>
      <c r="GV863" s="102"/>
      <c r="GW863" s="102"/>
      <c r="GX863" s="102"/>
      <c r="GY863" s="102"/>
      <c r="GZ863" s="102"/>
      <c r="HA863" s="102"/>
      <c r="HB863" s="102"/>
      <c r="HC863" s="102"/>
      <c r="HD863" s="102"/>
      <c r="HE863" s="102"/>
      <c r="HF863" s="102"/>
      <c r="HG863" s="102"/>
      <c r="HH863" s="102"/>
      <c r="HI863" s="102"/>
      <c r="HJ863" s="102"/>
      <c r="HK863" s="102"/>
    </row>
    <row r="864" spans="1:236">
      <c r="A864" s="95" t="s">
        <v>3219</v>
      </c>
      <c r="B864" s="95" t="s">
        <v>3220</v>
      </c>
      <c r="C864" s="180"/>
      <c r="D864" s="56"/>
      <c r="E864" s="56"/>
      <c r="F864" s="56">
        <f>F865</f>
        <v>1840000</v>
      </c>
      <c r="G864" s="56">
        <f t="shared" si="333"/>
        <v>7360000</v>
      </c>
      <c r="H864" s="56">
        <f t="shared" si="333"/>
        <v>0</v>
      </c>
      <c r="I864" s="56">
        <f t="shared" si="333"/>
        <v>0</v>
      </c>
      <c r="J864" s="56">
        <f t="shared" si="333"/>
        <v>0</v>
      </c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102"/>
      <c r="AJ864" s="102"/>
      <c r="AK864" s="102"/>
      <c r="AL864" s="102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AW864" s="102"/>
      <c r="AX864" s="102"/>
      <c r="AY864" s="102"/>
      <c r="AZ864" s="102"/>
      <c r="BA864" s="102"/>
      <c r="BB864" s="102"/>
      <c r="BC864" s="102"/>
      <c r="BD864" s="102"/>
      <c r="BE864" s="102"/>
      <c r="BF864" s="102"/>
      <c r="BG864" s="102"/>
      <c r="BH864" s="102"/>
      <c r="BI864" s="102"/>
      <c r="BJ864" s="102"/>
      <c r="BK864" s="102"/>
      <c r="BL864" s="102"/>
      <c r="BM864" s="102"/>
      <c r="BN864" s="102"/>
      <c r="BO864" s="102"/>
      <c r="BP864" s="102"/>
      <c r="BQ864" s="102"/>
      <c r="BR864" s="102"/>
      <c r="BS864" s="102"/>
      <c r="BT864" s="102"/>
      <c r="BU864" s="102"/>
      <c r="BV864" s="102"/>
      <c r="BW864" s="102"/>
      <c r="BX864" s="102"/>
      <c r="BY864" s="102"/>
      <c r="BZ864" s="102"/>
      <c r="CA864" s="102"/>
      <c r="CB864" s="102"/>
      <c r="CC864" s="102"/>
      <c r="CD864" s="102"/>
      <c r="CE864" s="102"/>
      <c r="CF864" s="102"/>
      <c r="CG864" s="102"/>
      <c r="CH864" s="102"/>
      <c r="CI864" s="102"/>
      <c r="CJ864" s="102"/>
      <c r="CK864" s="102"/>
      <c r="CL864" s="102"/>
      <c r="CM864" s="102"/>
      <c r="CN864" s="102"/>
      <c r="CO864" s="102"/>
      <c r="CP864" s="102"/>
      <c r="CQ864" s="102"/>
      <c r="CR864" s="102"/>
      <c r="CS864" s="102"/>
      <c r="CT864" s="102"/>
      <c r="CU864" s="102"/>
      <c r="CV864" s="102"/>
      <c r="CW864" s="102"/>
      <c r="CX864" s="102"/>
      <c r="CY864" s="102"/>
      <c r="CZ864" s="102"/>
      <c r="DA864" s="102"/>
      <c r="DB864" s="102"/>
      <c r="DC864" s="102"/>
      <c r="DD864" s="102"/>
      <c r="DE864" s="102"/>
      <c r="DF864" s="102"/>
      <c r="DG864" s="102"/>
      <c r="DH864" s="102"/>
      <c r="DI864" s="102"/>
      <c r="DJ864" s="102"/>
      <c r="DK864" s="102"/>
      <c r="DL864" s="102"/>
      <c r="DM864" s="102"/>
      <c r="DN864" s="102"/>
      <c r="DO864" s="102"/>
      <c r="DP864" s="102"/>
      <c r="DQ864" s="102"/>
      <c r="DR864" s="102"/>
      <c r="DS864" s="102"/>
      <c r="DT864" s="102"/>
      <c r="DU864" s="102"/>
      <c r="DV864" s="102"/>
      <c r="DW864" s="102"/>
      <c r="DX864" s="102"/>
      <c r="DY864" s="102"/>
      <c r="DZ864" s="102"/>
      <c r="EA864" s="102"/>
      <c r="EB864" s="102"/>
      <c r="EC864" s="102"/>
      <c r="ED864" s="102"/>
      <c r="EE864" s="102"/>
      <c r="EF864" s="102"/>
      <c r="EG864" s="102"/>
      <c r="EH864" s="102"/>
      <c r="EI864" s="102"/>
      <c r="EJ864" s="102"/>
      <c r="EK864" s="102"/>
      <c r="EL864" s="102"/>
      <c r="EM864" s="102"/>
      <c r="EN864" s="102"/>
      <c r="EO864" s="102"/>
      <c r="EP864" s="102"/>
      <c r="EQ864" s="102"/>
      <c r="ER864" s="102"/>
      <c r="ES864" s="102"/>
      <c r="ET864" s="102"/>
      <c r="EU864" s="102"/>
      <c r="EV864" s="102"/>
      <c r="EW864" s="102"/>
      <c r="EX864" s="102"/>
      <c r="EY864" s="102"/>
      <c r="EZ864" s="102"/>
      <c r="FA864" s="102"/>
      <c r="FB864" s="102"/>
      <c r="FC864" s="102"/>
      <c r="FD864" s="102"/>
      <c r="FE864" s="102"/>
      <c r="FF864" s="102"/>
      <c r="FG864" s="102"/>
      <c r="FH864" s="102"/>
      <c r="FI864" s="102"/>
      <c r="FJ864" s="102"/>
      <c r="FK864" s="102"/>
      <c r="FL864" s="102"/>
      <c r="FM864" s="102"/>
      <c r="FN864" s="102"/>
      <c r="FO864" s="102"/>
      <c r="FP864" s="102"/>
      <c r="FQ864" s="102"/>
      <c r="FR864" s="102"/>
      <c r="FS864" s="102"/>
      <c r="FT864" s="102"/>
      <c r="FU864" s="102"/>
      <c r="FV864" s="102"/>
      <c r="FW864" s="102"/>
      <c r="FX864" s="102"/>
      <c r="FY864" s="102"/>
      <c r="FZ864" s="102"/>
      <c r="GA864" s="102"/>
      <c r="GB864" s="102"/>
      <c r="GC864" s="102"/>
      <c r="GD864" s="102"/>
      <c r="GE864" s="102"/>
      <c r="GF864" s="102"/>
      <c r="GG864" s="102"/>
      <c r="GH864" s="102"/>
      <c r="GI864" s="102"/>
      <c r="GJ864" s="102"/>
      <c r="GK864" s="102"/>
      <c r="GL864" s="102"/>
      <c r="GM864" s="102"/>
      <c r="GN864" s="102"/>
      <c r="GO864" s="102"/>
      <c r="GP864" s="102"/>
      <c r="GQ864" s="102"/>
      <c r="GR864" s="102"/>
      <c r="GS864" s="102"/>
      <c r="GT864" s="102"/>
      <c r="GU864" s="102"/>
      <c r="GV864" s="102"/>
      <c r="GW864" s="102"/>
      <c r="GX864" s="102"/>
      <c r="GY864" s="102"/>
      <c r="GZ864" s="102"/>
      <c r="HA864" s="102"/>
      <c r="HB864" s="102"/>
      <c r="HC864" s="102"/>
      <c r="HD864" s="102"/>
      <c r="HE864" s="102"/>
      <c r="HF864" s="102"/>
      <c r="HG864" s="102"/>
      <c r="HH864" s="102"/>
      <c r="HI864" s="102"/>
      <c r="HJ864" s="102"/>
      <c r="HK864" s="102"/>
    </row>
    <row r="865" spans="1:236">
      <c r="A865" s="95" t="s">
        <v>3221</v>
      </c>
      <c r="B865" s="95" t="s">
        <v>3222</v>
      </c>
      <c r="C865" s="123"/>
      <c r="D865" s="56"/>
      <c r="E865" s="56"/>
      <c r="F865" s="56">
        <f>F866</f>
        <v>1840000</v>
      </c>
      <c r="G865" s="56">
        <f>G866</f>
        <v>7360000</v>
      </c>
      <c r="H865" s="56">
        <v>0</v>
      </c>
      <c r="I865" s="56">
        <v>0</v>
      </c>
      <c r="J865" s="56">
        <v>0</v>
      </c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102"/>
      <c r="AJ865" s="102"/>
      <c r="AK865" s="102"/>
      <c r="AL865" s="102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AW865" s="102"/>
      <c r="AX865" s="102"/>
      <c r="AY865" s="102"/>
      <c r="AZ865" s="102"/>
      <c r="BA865" s="102"/>
      <c r="BB865" s="102"/>
      <c r="BC865" s="102"/>
      <c r="BD865" s="102"/>
      <c r="BE865" s="102"/>
      <c r="BF865" s="102"/>
      <c r="BG865" s="102"/>
      <c r="BH865" s="102"/>
      <c r="BI865" s="102"/>
      <c r="BJ865" s="102"/>
      <c r="BK865" s="102"/>
      <c r="BL865" s="102"/>
      <c r="BM865" s="102"/>
      <c r="BN865" s="102"/>
      <c r="BO865" s="102"/>
      <c r="BP865" s="102"/>
      <c r="BQ865" s="102"/>
      <c r="BR865" s="102"/>
      <c r="BS865" s="102"/>
      <c r="BT865" s="102"/>
      <c r="BU865" s="102"/>
      <c r="BV865" s="102"/>
      <c r="BW865" s="102"/>
      <c r="BX865" s="102"/>
      <c r="BY865" s="102"/>
      <c r="BZ865" s="102"/>
      <c r="CA865" s="102"/>
      <c r="CB865" s="102"/>
      <c r="CC865" s="102"/>
      <c r="CD865" s="102"/>
      <c r="CE865" s="102"/>
      <c r="CF865" s="102"/>
      <c r="CG865" s="102"/>
      <c r="CH865" s="102"/>
      <c r="CI865" s="102"/>
      <c r="CJ865" s="102"/>
      <c r="CK865" s="102"/>
      <c r="CL865" s="102"/>
      <c r="CM865" s="102"/>
      <c r="CN865" s="102"/>
      <c r="CO865" s="102"/>
      <c r="CP865" s="102"/>
      <c r="CQ865" s="102"/>
      <c r="CR865" s="102"/>
      <c r="CS865" s="102"/>
      <c r="CT865" s="102"/>
      <c r="CU865" s="102"/>
      <c r="CV865" s="102"/>
      <c r="CW865" s="102"/>
      <c r="CX865" s="102"/>
      <c r="CY865" s="102"/>
      <c r="CZ865" s="102"/>
      <c r="DA865" s="102"/>
      <c r="DB865" s="102"/>
      <c r="DC865" s="102"/>
      <c r="DD865" s="102"/>
      <c r="DE865" s="102"/>
      <c r="DF865" s="102"/>
      <c r="DG865" s="102"/>
      <c r="DH865" s="102"/>
      <c r="DI865" s="102"/>
      <c r="DJ865" s="102"/>
      <c r="DK865" s="102"/>
      <c r="DL865" s="102"/>
      <c r="DM865" s="102"/>
      <c r="DN865" s="102"/>
      <c r="DO865" s="102"/>
      <c r="DP865" s="102"/>
      <c r="DQ865" s="102"/>
      <c r="DR865" s="102"/>
      <c r="DS865" s="102"/>
      <c r="DT865" s="102"/>
      <c r="DU865" s="102"/>
      <c r="DV865" s="102"/>
      <c r="DW865" s="102"/>
      <c r="DX865" s="102"/>
      <c r="DY865" s="102"/>
      <c r="DZ865" s="102"/>
      <c r="EA865" s="102"/>
      <c r="EB865" s="102"/>
      <c r="EC865" s="102"/>
      <c r="ED865" s="102"/>
      <c r="EE865" s="102"/>
      <c r="EF865" s="102"/>
      <c r="EG865" s="102"/>
      <c r="EH865" s="102"/>
      <c r="EI865" s="102"/>
      <c r="EJ865" s="102"/>
      <c r="EK865" s="102"/>
      <c r="EL865" s="102"/>
      <c r="EM865" s="102"/>
      <c r="EN865" s="102"/>
      <c r="EO865" s="102"/>
      <c r="EP865" s="102"/>
      <c r="EQ865" s="102"/>
      <c r="ER865" s="102"/>
      <c r="ES865" s="102"/>
      <c r="ET865" s="102"/>
      <c r="EU865" s="102"/>
      <c r="EV865" s="102"/>
      <c r="EW865" s="102"/>
      <c r="EX865" s="102"/>
      <c r="EY865" s="102"/>
      <c r="EZ865" s="102"/>
      <c r="FA865" s="102"/>
      <c r="FB865" s="102"/>
      <c r="FC865" s="102"/>
      <c r="FD865" s="102"/>
      <c r="FE865" s="102"/>
      <c r="FF865" s="102"/>
      <c r="FG865" s="102"/>
      <c r="FH865" s="102"/>
      <c r="FI865" s="102"/>
      <c r="FJ865" s="102"/>
      <c r="FK865" s="102"/>
      <c r="FL865" s="102"/>
      <c r="FM865" s="102"/>
      <c r="FN865" s="102"/>
      <c r="FO865" s="102"/>
      <c r="FP865" s="102"/>
      <c r="FQ865" s="102"/>
      <c r="FR865" s="102"/>
      <c r="FS865" s="102"/>
      <c r="FT865" s="102"/>
      <c r="FU865" s="102"/>
      <c r="FV865" s="102"/>
      <c r="FW865" s="102"/>
      <c r="FX865" s="102"/>
      <c r="FY865" s="102"/>
      <c r="FZ865" s="102"/>
      <c r="GA865" s="102"/>
      <c r="GB865" s="102"/>
      <c r="GC865" s="102"/>
      <c r="GD865" s="102"/>
      <c r="GE865" s="102"/>
      <c r="GF865" s="102"/>
      <c r="GG865" s="102"/>
      <c r="GH865" s="102"/>
      <c r="GI865" s="102"/>
      <c r="GJ865" s="102"/>
      <c r="GK865" s="102"/>
      <c r="GL865" s="102"/>
      <c r="GM865" s="102"/>
      <c r="GN865" s="102"/>
      <c r="GO865" s="102"/>
      <c r="GP865" s="102"/>
      <c r="GQ865" s="102"/>
      <c r="GR865" s="102"/>
      <c r="GS865" s="102"/>
      <c r="GT865" s="102"/>
      <c r="GU865" s="102"/>
      <c r="GV865" s="102"/>
      <c r="GW865" s="102"/>
      <c r="GX865" s="102"/>
      <c r="GY865" s="102"/>
      <c r="GZ865" s="102"/>
      <c r="HA865" s="102"/>
      <c r="HB865" s="102"/>
      <c r="HC865" s="102"/>
      <c r="HD865" s="102"/>
      <c r="HE865" s="102"/>
      <c r="HF865" s="102"/>
      <c r="HG865" s="102"/>
      <c r="HH865" s="102"/>
      <c r="HI865" s="102"/>
      <c r="HJ865" s="102"/>
      <c r="HK865" s="102"/>
    </row>
    <row r="866" spans="1:236">
      <c r="A866" s="95" t="s">
        <v>3370</v>
      </c>
      <c r="B866" s="95" t="s">
        <v>3371</v>
      </c>
      <c r="C866" s="123" t="s">
        <v>1362</v>
      </c>
      <c r="D866" s="56"/>
      <c r="E866" s="56"/>
      <c r="F866" s="56">
        <v>1840000</v>
      </c>
      <c r="G866" s="56">
        <v>7360000</v>
      </c>
      <c r="H866" s="56"/>
      <c r="I866" s="56"/>
      <c r="J866" s="56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  <c r="AH866" s="102"/>
      <c r="AI866" s="102"/>
      <c r="AJ866" s="102"/>
      <c r="AK866" s="102"/>
      <c r="AL866" s="102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AW866" s="102"/>
      <c r="AX866" s="102"/>
      <c r="AY866" s="102"/>
      <c r="AZ866" s="102"/>
      <c r="BA866" s="102"/>
      <c r="BB866" s="102"/>
      <c r="BC866" s="102"/>
      <c r="BD866" s="102"/>
      <c r="BE866" s="102"/>
      <c r="BF866" s="102"/>
      <c r="BG866" s="102"/>
      <c r="BH866" s="102"/>
      <c r="BI866" s="102"/>
      <c r="BJ866" s="102"/>
      <c r="BK866" s="102"/>
      <c r="BL866" s="102"/>
      <c r="BM866" s="102"/>
      <c r="BN866" s="102"/>
      <c r="BO866" s="102"/>
      <c r="BP866" s="102"/>
      <c r="BQ866" s="102"/>
      <c r="BR866" s="102"/>
      <c r="BS866" s="102"/>
      <c r="BT866" s="102"/>
      <c r="BU866" s="102"/>
      <c r="BV866" s="102"/>
      <c r="BW866" s="102"/>
      <c r="BX866" s="102"/>
      <c r="BY866" s="102"/>
      <c r="BZ866" s="102"/>
      <c r="CA866" s="102"/>
      <c r="CB866" s="102"/>
      <c r="CC866" s="102"/>
      <c r="CD866" s="102"/>
      <c r="CE866" s="102"/>
      <c r="CF866" s="102"/>
      <c r="CG866" s="102"/>
      <c r="CH866" s="102"/>
      <c r="CI866" s="102"/>
      <c r="CJ866" s="102"/>
      <c r="CK866" s="102"/>
      <c r="CL866" s="102"/>
      <c r="CM866" s="102"/>
      <c r="CN866" s="102"/>
      <c r="CO866" s="102"/>
      <c r="CP866" s="102"/>
      <c r="CQ866" s="102"/>
      <c r="CR866" s="102"/>
      <c r="CS866" s="102"/>
      <c r="CT866" s="102"/>
      <c r="CU866" s="102"/>
      <c r="CV866" s="102"/>
      <c r="CW866" s="102"/>
      <c r="CX866" s="102"/>
      <c r="CY866" s="102"/>
      <c r="CZ866" s="102"/>
      <c r="DA866" s="102"/>
      <c r="DB866" s="102"/>
      <c r="DC866" s="102"/>
      <c r="DD866" s="102"/>
      <c r="DE866" s="102"/>
      <c r="DF866" s="102"/>
      <c r="DG866" s="102"/>
      <c r="DH866" s="102"/>
      <c r="DI866" s="102"/>
      <c r="DJ866" s="102"/>
      <c r="DK866" s="102"/>
      <c r="DL866" s="102"/>
      <c r="DM866" s="102"/>
      <c r="DN866" s="102"/>
      <c r="DO866" s="102"/>
      <c r="DP866" s="102"/>
      <c r="DQ866" s="102"/>
      <c r="DR866" s="102"/>
      <c r="DS866" s="102"/>
      <c r="DT866" s="102"/>
      <c r="DU866" s="102"/>
      <c r="DV866" s="102"/>
      <c r="DW866" s="102"/>
      <c r="DX866" s="102"/>
      <c r="DY866" s="102"/>
      <c r="DZ866" s="102"/>
      <c r="EA866" s="102"/>
      <c r="EB866" s="102"/>
      <c r="EC866" s="102"/>
      <c r="ED866" s="102"/>
      <c r="EE866" s="102"/>
      <c r="EF866" s="102"/>
      <c r="EG866" s="102"/>
      <c r="EH866" s="102"/>
      <c r="EI866" s="102"/>
      <c r="EJ866" s="102"/>
      <c r="EK866" s="102"/>
      <c r="EL866" s="102"/>
      <c r="EM866" s="102"/>
      <c r="EN866" s="102"/>
      <c r="EO866" s="102"/>
      <c r="EP866" s="102"/>
      <c r="EQ866" s="102"/>
      <c r="ER866" s="102"/>
      <c r="ES866" s="102"/>
      <c r="ET866" s="102"/>
      <c r="EU866" s="102"/>
      <c r="EV866" s="102"/>
      <c r="EW866" s="102"/>
      <c r="EX866" s="102"/>
      <c r="EY866" s="102"/>
      <c r="EZ866" s="102"/>
      <c r="FA866" s="102"/>
      <c r="FB866" s="102"/>
      <c r="FC866" s="102"/>
      <c r="FD866" s="102"/>
      <c r="FE866" s="102"/>
      <c r="FF866" s="102"/>
      <c r="FG866" s="102"/>
      <c r="FH866" s="102"/>
      <c r="FI866" s="102"/>
      <c r="FJ866" s="102"/>
      <c r="FK866" s="102"/>
      <c r="FL866" s="102"/>
      <c r="FM866" s="102"/>
      <c r="FN866" s="102"/>
      <c r="FO866" s="102"/>
      <c r="FP866" s="102"/>
      <c r="FQ866" s="102"/>
      <c r="FR866" s="102"/>
      <c r="FS866" s="102"/>
      <c r="FT866" s="102"/>
      <c r="FU866" s="102"/>
      <c r="FV866" s="102"/>
      <c r="FW866" s="102"/>
      <c r="FX866" s="102"/>
      <c r="FY866" s="102"/>
      <c r="FZ866" s="102"/>
      <c r="GA866" s="102"/>
      <c r="GB866" s="102"/>
      <c r="GC866" s="102"/>
      <c r="GD866" s="102"/>
      <c r="GE866" s="102"/>
      <c r="GF866" s="102"/>
      <c r="GG866" s="102"/>
      <c r="GH866" s="102"/>
      <c r="GI866" s="102"/>
      <c r="GJ866" s="102"/>
      <c r="GK866" s="102"/>
      <c r="GL866" s="102"/>
      <c r="GM866" s="102"/>
      <c r="GN866" s="102"/>
      <c r="GO866" s="102"/>
      <c r="GP866" s="102"/>
      <c r="GQ866" s="102"/>
      <c r="GR866" s="102"/>
      <c r="GS866" s="102"/>
      <c r="GT866" s="102"/>
      <c r="GU866" s="102"/>
      <c r="GV866" s="102"/>
      <c r="GW866" s="102"/>
      <c r="GX866" s="102"/>
      <c r="GY866" s="102"/>
      <c r="GZ866" s="102"/>
      <c r="HA866" s="102"/>
      <c r="HB866" s="102"/>
      <c r="HC866" s="102"/>
      <c r="HD866" s="102"/>
      <c r="HE866" s="102"/>
      <c r="HF866" s="102"/>
      <c r="HG866" s="102"/>
      <c r="HH866" s="102"/>
      <c r="HI866" s="102"/>
      <c r="HJ866" s="102"/>
      <c r="HK866" s="102"/>
    </row>
    <row r="867" spans="1:236" s="103" customFormat="1" ht="12" customHeight="1">
      <c r="A867" s="95" t="s">
        <v>2659</v>
      </c>
      <c r="B867" s="110" t="s">
        <v>2660</v>
      </c>
      <c r="C867" s="123"/>
      <c r="D867" s="56">
        <f>D868</f>
        <v>6492044.4800000004</v>
      </c>
      <c r="E867" s="56">
        <f t="shared" ref="D867:J868" si="334">E868</f>
        <v>9582608.9700000007</v>
      </c>
      <c r="F867" s="56">
        <f t="shared" si="334"/>
        <v>12996364.390000001</v>
      </c>
      <c r="G867" s="56">
        <f t="shared" si="334"/>
        <v>11614822.77</v>
      </c>
      <c r="H867" s="56">
        <f t="shared" si="334"/>
        <v>0</v>
      </c>
      <c r="I867" s="56">
        <f t="shared" si="334"/>
        <v>0</v>
      </c>
      <c r="J867" s="56">
        <f t="shared" si="334"/>
        <v>0</v>
      </c>
      <c r="HL867" s="102"/>
      <c r="HM867" s="102"/>
      <c r="HN867" s="102"/>
      <c r="HO867" s="102"/>
      <c r="HP867" s="102"/>
      <c r="HQ867" s="102"/>
      <c r="HR867" s="102"/>
      <c r="HS867" s="102"/>
      <c r="HT867" s="102"/>
      <c r="HU867" s="102"/>
      <c r="HV867" s="102"/>
      <c r="HW867" s="102"/>
      <c r="HX867" s="102"/>
      <c r="HY867" s="102"/>
      <c r="HZ867" s="102"/>
      <c r="IA867" s="102"/>
      <c r="IB867" s="102"/>
    </row>
    <row r="868" spans="1:236" s="103" customFormat="1" ht="12" customHeight="1">
      <c r="A868" s="95" t="s">
        <v>2661</v>
      </c>
      <c r="B868" s="110" t="s">
        <v>2660</v>
      </c>
      <c r="C868" s="123"/>
      <c r="D868" s="56">
        <f t="shared" si="334"/>
        <v>6492044.4800000004</v>
      </c>
      <c r="E868" s="56">
        <f t="shared" si="334"/>
        <v>9582608.9700000007</v>
      </c>
      <c r="F868" s="56">
        <f t="shared" si="334"/>
        <v>12996364.390000001</v>
      </c>
      <c r="G868" s="56">
        <f t="shared" si="334"/>
        <v>11614822.77</v>
      </c>
      <c r="H868" s="56">
        <f t="shared" si="334"/>
        <v>0</v>
      </c>
      <c r="I868" s="56">
        <f t="shared" si="334"/>
        <v>0</v>
      </c>
      <c r="J868" s="56">
        <f t="shared" si="334"/>
        <v>0</v>
      </c>
      <c r="HL868" s="102"/>
      <c r="HM868" s="102"/>
      <c r="HN868" s="102"/>
      <c r="HO868" s="102"/>
      <c r="HP868" s="102"/>
      <c r="HQ868" s="102"/>
      <c r="HR868" s="102"/>
      <c r="HS868" s="102"/>
      <c r="HT868" s="102"/>
      <c r="HU868" s="102"/>
      <c r="HV868" s="102"/>
      <c r="HW868" s="102"/>
      <c r="HX868" s="102"/>
      <c r="HY868" s="102"/>
      <c r="HZ868" s="102"/>
      <c r="IA868" s="102"/>
      <c r="IB868" s="102"/>
    </row>
    <row r="869" spans="1:236" s="103" customFormat="1" ht="21" customHeight="1">
      <c r="A869" s="95" t="s">
        <v>2662</v>
      </c>
      <c r="B869" s="110" t="s">
        <v>2663</v>
      </c>
      <c r="C869" s="123"/>
      <c r="D869" s="56">
        <f>D870+D871+D872</f>
        <v>6492044.4800000004</v>
      </c>
      <c r="E869" s="56">
        <f>SUM(E870:E872)</f>
        <v>9582608.9700000007</v>
      </c>
      <c r="F869" s="56">
        <f>SUM(F870:F873)</f>
        <v>12996364.390000001</v>
      </c>
      <c r="G869" s="56">
        <f t="shared" ref="G869:J869" si="335">SUM(G870:G873)</f>
        <v>11614822.77</v>
      </c>
      <c r="H869" s="56">
        <f t="shared" si="335"/>
        <v>0</v>
      </c>
      <c r="I869" s="56">
        <f t="shared" si="335"/>
        <v>0</v>
      </c>
      <c r="J869" s="56">
        <f t="shared" si="335"/>
        <v>0</v>
      </c>
      <c r="HL869" s="102"/>
      <c r="HM869" s="102"/>
      <c r="HN869" s="102"/>
      <c r="HO869" s="102"/>
      <c r="HP869" s="102"/>
      <c r="HQ869" s="102"/>
      <c r="HR869" s="102"/>
      <c r="HS869" s="102"/>
      <c r="HT869" s="102"/>
      <c r="HU869" s="102"/>
      <c r="HV869" s="102"/>
      <c r="HW869" s="102"/>
      <c r="HX869" s="102"/>
      <c r="HY869" s="102"/>
      <c r="HZ869" s="102"/>
      <c r="IA869" s="102"/>
      <c r="IB869" s="102"/>
    </row>
    <row r="870" spans="1:236">
      <c r="A870" s="93" t="s">
        <v>1354</v>
      </c>
      <c r="B870" s="111" t="s">
        <v>1590</v>
      </c>
      <c r="C870" s="123" t="s">
        <v>1355</v>
      </c>
      <c r="D870" s="58">
        <v>79301.25</v>
      </c>
      <c r="E870" s="58">
        <v>0</v>
      </c>
      <c r="F870" s="58">
        <v>0</v>
      </c>
      <c r="G870" s="58">
        <v>0</v>
      </c>
      <c r="H870" s="58">
        <v>0</v>
      </c>
      <c r="I870" s="58">
        <v>0</v>
      </c>
      <c r="J870" s="58">
        <v>0</v>
      </c>
    </row>
    <row r="871" spans="1:236">
      <c r="A871" s="93" t="s">
        <v>2664</v>
      </c>
      <c r="B871" s="111" t="s">
        <v>2665</v>
      </c>
      <c r="C871" s="123" t="s">
        <v>1558</v>
      </c>
      <c r="D871" s="58">
        <v>812743.23</v>
      </c>
      <c r="E871" s="58">
        <v>1234580.01</v>
      </c>
      <c r="F871" s="58">
        <v>2057236.4</v>
      </c>
      <c r="G871" s="58">
        <v>2000000</v>
      </c>
      <c r="H871" s="58"/>
      <c r="I871" s="58"/>
      <c r="J871" s="58"/>
    </row>
    <row r="872" spans="1:236">
      <c r="A872" s="93" t="s">
        <v>3006</v>
      </c>
      <c r="B872" s="111" t="s">
        <v>2658</v>
      </c>
      <c r="C872" s="123" t="s">
        <v>2106</v>
      </c>
      <c r="D872" s="58">
        <v>5600000</v>
      </c>
      <c r="E872" s="58">
        <v>8348028.96</v>
      </c>
      <c r="F872" s="58">
        <v>10939127.99</v>
      </c>
      <c r="G872" s="58">
        <v>8445000</v>
      </c>
      <c r="H872" s="58"/>
      <c r="I872" s="58"/>
      <c r="J872" s="58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102"/>
      <c r="AJ872" s="102"/>
      <c r="AK872" s="102"/>
      <c r="AL872" s="102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AW872" s="102"/>
      <c r="AX872" s="102"/>
      <c r="AY872" s="102"/>
      <c r="AZ872" s="102"/>
      <c r="BA872" s="102"/>
      <c r="BB872" s="102"/>
      <c r="BC872" s="102"/>
      <c r="BD872" s="102"/>
      <c r="BE872" s="102"/>
      <c r="BF872" s="102"/>
      <c r="BG872" s="102"/>
      <c r="BH872" s="102"/>
      <c r="BI872" s="102"/>
      <c r="BJ872" s="102"/>
      <c r="BK872" s="102"/>
      <c r="BL872" s="102"/>
      <c r="BM872" s="102"/>
      <c r="BN872" s="102"/>
      <c r="BO872" s="102"/>
      <c r="BP872" s="102"/>
      <c r="BQ872" s="102"/>
      <c r="BR872" s="102"/>
      <c r="BS872" s="102"/>
      <c r="BT872" s="102"/>
      <c r="BU872" s="102"/>
      <c r="BV872" s="102"/>
      <c r="BW872" s="102"/>
      <c r="BX872" s="102"/>
      <c r="BY872" s="102"/>
      <c r="BZ872" s="102"/>
      <c r="CA872" s="102"/>
      <c r="CB872" s="102"/>
      <c r="CC872" s="102"/>
      <c r="CD872" s="102"/>
      <c r="CE872" s="102"/>
      <c r="CF872" s="102"/>
      <c r="CG872" s="102"/>
      <c r="CH872" s="102"/>
      <c r="CI872" s="102"/>
      <c r="CJ872" s="102"/>
      <c r="CK872" s="102"/>
      <c r="CL872" s="102"/>
      <c r="CM872" s="102"/>
      <c r="CN872" s="102"/>
      <c r="CO872" s="102"/>
      <c r="CP872" s="102"/>
      <c r="CQ872" s="102"/>
      <c r="CR872" s="102"/>
      <c r="CS872" s="102"/>
      <c r="CT872" s="102"/>
      <c r="CU872" s="102"/>
      <c r="CV872" s="102"/>
      <c r="CW872" s="102"/>
      <c r="CX872" s="102"/>
      <c r="CY872" s="102"/>
      <c r="CZ872" s="102"/>
      <c r="DA872" s="102"/>
      <c r="DB872" s="102"/>
      <c r="DC872" s="102"/>
      <c r="DD872" s="102"/>
      <c r="DE872" s="102"/>
      <c r="DF872" s="102"/>
      <c r="DG872" s="102"/>
      <c r="DH872" s="102"/>
      <c r="DI872" s="102"/>
      <c r="DJ872" s="102"/>
      <c r="DK872" s="102"/>
      <c r="DL872" s="102"/>
      <c r="DM872" s="102"/>
      <c r="DN872" s="102"/>
      <c r="DO872" s="102"/>
      <c r="DP872" s="102"/>
      <c r="DQ872" s="102"/>
      <c r="DR872" s="102"/>
      <c r="DS872" s="102"/>
      <c r="DT872" s="102"/>
      <c r="DU872" s="102"/>
      <c r="DV872" s="102"/>
      <c r="DW872" s="102"/>
      <c r="DX872" s="102"/>
      <c r="DY872" s="102"/>
      <c r="DZ872" s="102"/>
      <c r="EA872" s="102"/>
      <c r="EB872" s="102"/>
      <c r="EC872" s="102"/>
      <c r="ED872" s="102"/>
      <c r="EE872" s="102"/>
      <c r="EF872" s="102"/>
      <c r="EG872" s="102"/>
      <c r="EH872" s="102"/>
      <c r="EI872" s="102"/>
      <c r="EJ872" s="102"/>
      <c r="EK872" s="102"/>
      <c r="EL872" s="102"/>
      <c r="EM872" s="102"/>
      <c r="EN872" s="102"/>
      <c r="EO872" s="102"/>
      <c r="EP872" s="102"/>
      <c r="EQ872" s="102"/>
      <c r="ER872" s="102"/>
      <c r="ES872" s="102"/>
      <c r="ET872" s="102"/>
      <c r="EU872" s="102"/>
      <c r="EV872" s="102"/>
      <c r="EW872" s="102"/>
      <c r="EX872" s="102"/>
      <c r="EY872" s="102"/>
      <c r="EZ872" s="102"/>
      <c r="FA872" s="102"/>
      <c r="FB872" s="102"/>
      <c r="FC872" s="102"/>
      <c r="FD872" s="102"/>
      <c r="FE872" s="102"/>
      <c r="FF872" s="102"/>
      <c r="FG872" s="102"/>
      <c r="FH872" s="102"/>
      <c r="FI872" s="102"/>
      <c r="FJ872" s="102"/>
      <c r="FK872" s="102"/>
      <c r="FL872" s="102"/>
      <c r="FM872" s="102"/>
      <c r="FN872" s="102"/>
      <c r="FO872" s="102"/>
      <c r="FP872" s="102"/>
      <c r="FQ872" s="102"/>
      <c r="FR872" s="102"/>
      <c r="FS872" s="102"/>
      <c r="FT872" s="102"/>
      <c r="FU872" s="102"/>
      <c r="FV872" s="102"/>
      <c r="FW872" s="102"/>
      <c r="FX872" s="102"/>
      <c r="FY872" s="102"/>
      <c r="FZ872" s="102"/>
      <c r="GA872" s="102"/>
      <c r="GB872" s="102"/>
      <c r="GC872" s="102"/>
      <c r="GD872" s="102"/>
      <c r="GE872" s="102"/>
      <c r="GF872" s="102"/>
      <c r="GG872" s="102"/>
      <c r="GH872" s="102"/>
      <c r="GI872" s="102"/>
      <c r="GJ872" s="102"/>
      <c r="GK872" s="102"/>
      <c r="GL872" s="102"/>
      <c r="GM872" s="102"/>
      <c r="GN872" s="102"/>
      <c r="GO872" s="102"/>
      <c r="GP872" s="102"/>
      <c r="GQ872" s="102"/>
      <c r="GR872" s="102"/>
      <c r="GS872" s="102"/>
      <c r="GT872" s="102"/>
      <c r="GU872" s="102"/>
      <c r="GV872" s="102"/>
      <c r="GW872" s="102"/>
      <c r="GX872" s="102"/>
      <c r="GY872" s="102"/>
      <c r="GZ872" s="102"/>
      <c r="HA872" s="102"/>
      <c r="HB872" s="102"/>
      <c r="HC872" s="102"/>
      <c r="HD872" s="102"/>
      <c r="HE872" s="102"/>
      <c r="HF872" s="102"/>
      <c r="HG872" s="102"/>
      <c r="HH872" s="102"/>
      <c r="HI872" s="102"/>
      <c r="HJ872" s="102"/>
      <c r="HK872" s="102"/>
    </row>
    <row r="873" spans="1:236">
      <c r="A873" s="93" t="s">
        <v>3097</v>
      </c>
      <c r="B873" s="111" t="s">
        <v>3223</v>
      </c>
      <c r="C873" s="123" t="s">
        <v>3073</v>
      </c>
      <c r="D873" s="58"/>
      <c r="E873" s="58"/>
      <c r="F873" s="58">
        <v>0</v>
      </c>
      <c r="G873" s="58">
        <v>1169822.77</v>
      </c>
      <c r="H873" s="58"/>
      <c r="I873" s="58"/>
      <c r="J873" s="58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102"/>
      <c r="AJ873" s="102"/>
      <c r="AK873" s="102"/>
      <c r="AL873" s="102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AW873" s="102"/>
      <c r="AX873" s="102"/>
      <c r="AY873" s="102"/>
      <c r="AZ873" s="102"/>
      <c r="BA873" s="102"/>
      <c r="BB873" s="102"/>
      <c r="BC873" s="102"/>
      <c r="BD873" s="102"/>
      <c r="BE873" s="102"/>
      <c r="BF873" s="102"/>
      <c r="BG873" s="102"/>
      <c r="BH873" s="102"/>
      <c r="BI873" s="102"/>
      <c r="BJ873" s="102"/>
      <c r="BK873" s="102"/>
      <c r="BL873" s="102"/>
      <c r="BM873" s="102"/>
      <c r="BN873" s="102"/>
      <c r="BO873" s="102"/>
      <c r="BP873" s="102"/>
      <c r="BQ873" s="102"/>
      <c r="BR873" s="102"/>
      <c r="BS873" s="102"/>
      <c r="BT873" s="102"/>
      <c r="BU873" s="102"/>
      <c r="BV873" s="102"/>
      <c r="BW873" s="102"/>
      <c r="BX873" s="102"/>
      <c r="BY873" s="102"/>
      <c r="BZ873" s="102"/>
      <c r="CA873" s="102"/>
      <c r="CB873" s="102"/>
      <c r="CC873" s="102"/>
      <c r="CD873" s="102"/>
      <c r="CE873" s="102"/>
      <c r="CF873" s="102"/>
      <c r="CG873" s="102"/>
      <c r="CH873" s="102"/>
      <c r="CI873" s="102"/>
      <c r="CJ873" s="102"/>
      <c r="CK873" s="102"/>
      <c r="CL873" s="102"/>
      <c r="CM873" s="102"/>
      <c r="CN873" s="102"/>
      <c r="CO873" s="102"/>
      <c r="CP873" s="102"/>
      <c r="CQ873" s="102"/>
      <c r="CR873" s="102"/>
      <c r="CS873" s="102"/>
      <c r="CT873" s="102"/>
      <c r="CU873" s="102"/>
      <c r="CV873" s="102"/>
      <c r="CW873" s="102"/>
      <c r="CX873" s="102"/>
      <c r="CY873" s="102"/>
      <c r="CZ873" s="102"/>
      <c r="DA873" s="102"/>
      <c r="DB873" s="102"/>
      <c r="DC873" s="102"/>
      <c r="DD873" s="102"/>
      <c r="DE873" s="102"/>
      <c r="DF873" s="102"/>
      <c r="DG873" s="102"/>
      <c r="DH873" s="102"/>
      <c r="DI873" s="102"/>
      <c r="DJ873" s="102"/>
      <c r="DK873" s="102"/>
      <c r="DL873" s="102"/>
      <c r="DM873" s="102"/>
      <c r="DN873" s="102"/>
      <c r="DO873" s="102"/>
      <c r="DP873" s="102"/>
      <c r="DQ873" s="102"/>
      <c r="DR873" s="102"/>
      <c r="DS873" s="102"/>
      <c r="DT873" s="102"/>
      <c r="DU873" s="102"/>
      <c r="DV873" s="102"/>
      <c r="DW873" s="102"/>
      <c r="DX873" s="102"/>
      <c r="DY873" s="102"/>
      <c r="DZ873" s="102"/>
      <c r="EA873" s="102"/>
      <c r="EB873" s="102"/>
      <c r="EC873" s="102"/>
      <c r="ED873" s="102"/>
      <c r="EE873" s="102"/>
      <c r="EF873" s="102"/>
      <c r="EG873" s="102"/>
      <c r="EH873" s="102"/>
      <c r="EI873" s="102"/>
      <c r="EJ873" s="102"/>
      <c r="EK873" s="102"/>
      <c r="EL873" s="102"/>
      <c r="EM873" s="102"/>
      <c r="EN873" s="102"/>
      <c r="EO873" s="102"/>
      <c r="EP873" s="102"/>
      <c r="EQ873" s="102"/>
      <c r="ER873" s="102"/>
      <c r="ES873" s="102"/>
      <c r="ET873" s="102"/>
      <c r="EU873" s="102"/>
      <c r="EV873" s="102"/>
      <c r="EW873" s="102"/>
      <c r="EX873" s="102"/>
      <c r="EY873" s="102"/>
      <c r="EZ873" s="102"/>
      <c r="FA873" s="102"/>
      <c r="FB873" s="102"/>
      <c r="FC873" s="102"/>
      <c r="FD873" s="102"/>
      <c r="FE873" s="102"/>
      <c r="FF873" s="102"/>
      <c r="FG873" s="102"/>
      <c r="FH873" s="102"/>
      <c r="FI873" s="102"/>
      <c r="FJ873" s="102"/>
      <c r="FK873" s="102"/>
      <c r="FL873" s="102"/>
      <c r="FM873" s="102"/>
      <c r="FN873" s="102"/>
      <c r="FO873" s="102"/>
      <c r="FP873" s="102"/>
      <c r="FQ873" s="102"/>
      <c r="FR873" s="102"/>
      <c r="FS873" s="102"/>
      <c r="FT873" s="102"/>
      <c r="FU873" s="102"/>
      <c r="FV873" s="102"/>
      <c r="FW873" s="102"/>
      <c r="FX873" s="102"/>
      <c r="FY873" s="102"/>
      <c r="FZ873" s="102"/>
      <c r="GA873" s="102"/>
      <c r="GB873" s="102"/>
      <c r="GC873" s="102"/>
      <c r="GD873" s="102"/>
      <c r="GE873" s="102"/>
      <c r="GF873" s="102"/>
      <c r="GG873" s="102"/>
      <c r="GH873" s="102"/>
      <c r="GI873" s="102"/>
      <c r="GJ873" s="102"/>
      <c r="GK873" s="102"/>
      <c r="GL873" s="102"/>
      <c r="GM873" s="102"/>
      <c r="GN873" s="102"/>
      <c r="GO873" s="102"/>
      <c r="GP873" s="102"/>
      <c r="GQ873" s="102"/>
      <c r="GR873" s="102"/>
      <c r="GS873" s="102"/>
      <c r="GT873" s="102"/>
      <c r="GU873" s="102"/>
      <c r="GV873" s="102"/>
      <c r="GW873" s="102"/>
      <c r="GX873" s="102"/>
      <c r="GY873" s="102"/>
      <c r="GZ873" s="102"/>
      <c r="HA873" s="102"/>
      <c r="HB873" s="102"/>
      <c r="HC873" s="102"/>
      <c r="HD873" s="102"/>
      <c r="HE873" s="102"/>
      <c r="HF873" s="102"/>
      <c r="HG873" s="102"/>
      <c r="HH873" s="102"/>
      <c r="HI873" s="102"/>
      <c r="HJ873" s="102"/>
      <c r="HK873" s="102"/>
    </row>
    <row r="874" spans="1:236">
      <c r="A874" s="116" t="s">
        <v>2666</v>
      </c>
      <c r="B874" s="117" t="s">
        <v>2541</v>
      </c>
      <c r="C874" s="180"/>
      <c r="D874" s="118">
        <f>D883</f>
        <v>88860.85</v>
      </c>
      <c r="E874" s="118">
        <f>E883+E875</f>
        <v>183820.02000000002</v>
      </c>
      <c r="F874" s="118">
        <f>F883+F875</f>
        <v>1403175.3599999999</v>
      </c>
      <c r="G874" s="118">
        <f>G883</f>
        <v>5415800</v>
      </c>
      <c r="H874" s="118">
        <f>H883</f>
        <v>9356000</v>
      </c>
      <c r="I874" s="118">
        <f>I883</f>
        <v>1900000</v>
      </c>
      <c r="J874" s="118">
        <f>J883</f>
        <v>1961750</v>
      </c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102"/>
      <c r="AJ874" s="102"/>
      <c r="AK874" s="102"/>
      <c r="AL874" s="102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AW874" s="102"/>
      <c r="AX874" s="102"/>
      <c r="AY874" s="102"/>
      <c r="AZ874" s="102"/>
      <c r="BA874" s="102"/>
      <c r="BB874" s="102"/>
      <c r="BC874" s="102"/>
      <c r="BD874" s="102"/>
      <c r="BE874" s="102"/>
      <c r="BF874" s="102"/>
      <c r="BG874" s="102"/>
      <c r="BH874" s="102"/>
      <c r="BI874" s="102"/>
      <c r="BJ874" s="102"/>
      <c r="BK874" s="102"/>
      <c r="BL874" s="102"/>
      <c r="BM874" s="102"/>
      <c r="BN874" s="102"/>
      <c r="BO874" s="102"/>
      <c r="BP874" s="102"/>
      <c r="BQ874" s="102"/>
      <c r="BR874" s="102"/>
      <c r="BS874" s="102"/>
      <c r="BT874" s="102"/>
      <c r="BU874" s="102"/>
      <c r="BV874" s="102"/>
      <c r="BW874" s="102"/>
      <c r="BX874" s="102"/>
      <c r="BY874" s="102"/>
      <c r="BZ874" s="102"/>
      <c r="CA874" s="102"/>
      <c r="CB874" s="102"/>
      <c r="CC874" s="102"/>
      <c r="CD874" s="102"/>
      <c r="CE874" s="102"/>
      <c r="CF874" s="102"/>
      <c r="CG874" s="102"/>
      <c r="CH874" s="102"/>
      <c r="CI874" s="102"/>
      <c r="CJ874" s="102"/>
      <c r="CK874" s="102"/>
      <c r="CL874" s="102"/>
      <c r="CM874" s="102"/>
      <c r="CN874" s="102"/>
      <c r="CO874" s="102"/>
      <c r="CP874" s="102"/>
      <c r="CQ874" s="102"/>
      <c r="CR874" s="102"/>
      <c r="CS874" s="102"/>
      <c r="CT874" s="102"/>
      <c r="CU874" s="102"/>
      <c r="CV874" s="102"/>
      <c r="CW874" s="102"/>
      <c r="CX874" s="102"/>
      <c r="CY874" s="102"/>
      <c r="CZ874" s="102"/>
      <c r="DA874" s="102"/>
      <c r="DB874" s="102"/>
      <c r="DC874" s="102"/>
      <c r="DD874" s="102"/>
      <c r="DE874" s="102"/>
      <c r="DF874" s="102"/>
      <c r="DG874" s="102"/>
      <c r="DH874" s="102"/>
      <c r="DI874" s="102"/>
      <c r="DJ874" s="102"/>
      <c r="DK874" s="102"/>
      <c r="DL874" s="102"/>
      <c r="DM874" s="102"/>
      <c r="DN874" s="102"/>
      <c r="DO874" s="102"/>
      <c r="DP874" s="102"/>
      <c r="DQ874" s="102"/>
      <c r="DR874" s="102"/>
      <c r="DS874" s="102"/>
      <c r="DT874" s="102"/>
      <c r="DU874" s="102"/>
      <c r="DV874" s="102"/>
      <c r="DW874" s="102"/>
      <c r="DX874" s="102"/>
      <c r="DY874" s="102"/>
      <c r="DZ874" s="102"/>
      <c r="EA874" s="102"/>
      <c r="EB874" s="102"/>
      <c r="EC874" s="102"/>
      <c r="ED874" s="102"/>
      <c r="EE874" s="102"/>
      <c r="EF874" s="102"/>
      <c r="EG874" s="102"/>
      <c r="EH874" s="102"/>
      <c r="EI874" s="102"/>
      <c r="EJ874" s="102"/>
      <c r="EK874" s="102"/>
      <c r="EL874" s="102"/>
      <c r="EM874" s="102"/>
      <c r="EN874" s="102"/>
      <c r="EO874" s="102"/>
      <c r="EP874" s="102"/>
      <c r="EQ874" s="102"/>
      <c r="ER874" s="102"/>
      <c r="ES874" s="102"/>
      <c r="ET874" s="102"/>
      <c r="EU874" s="102"/>
      <c r="EV874" s="102"/>
      <c r="EW874" s="102"/>
      <c r="EX874" s="102"/>
      <c r="EY874" s="102"/>
      <c r="EZ874" s="102"/>
      <c r="FA874" s="102"/>
      <c r="FB874" s="102"/>
      <c r="FC874" s="102"/>
      <c r="FD874" s="102"/>
      <c r="FE874" s="102"/>
      <c r="FF874" s="102"/>
      <c r="FG874" s="102"/>
      <c r="FH874" s="102"/>
      <c r="FI874" s="102"/>
      <c r="FJ874" s="102"/>
      <c r="FK874" s="102"/>
      <c r="FL874" s="102"/>
      <c r="FM874" s="102"/>
      <c r="FN874" s="102"/>
      <c r="FO874" s="102"/>
      <c r="FP874" s="102"/>
      <c r="FQ874" s="102"/>
      <c r="FR874" s="102"/>
      <c r="FS874" s="102"/>
      <c r="FT874" s="102"/>
      <c r="FU874" s="102"/>
      <c r="FV874" s="102"/>
      <c r="FW874" s="102"/>
      <c r="FX874" s="102"/>
      <c r="FY874" s="102"/>
      <c r="FZ874" s="102"/>
      <c r="GA874" s="102"/>
      <c r="GB874" s="102"/>
      <c r="GC874" s="102"/>
      <c r="GD874" s="102"/>
      <c r="GE874" s="102"/>
      <c r="GF874" s="102"/>
      <c r="GG874" s="102"/>
      <c r="GH874" s="102"/>
      <c r="GI874" s="102"/>
      <c r="GJ874" s="102"/>
      <c r="GK874" s="102"/>
      <c r="GL874" s="102"/>
      <c r="GM874" s="102"/>
      <c r="GN874" s="102"/>
      <c r="GO874" s="102"/>
      <c r="GP874" s="102"/>
      <c r="GQ874" s="102"/>
      <c r="GR874" s="102"/>
      <c r="GS874" s="102"/>
      <c r="GT874" s="102"/>
      <c r="GU874" s="102"/>
      <c r="GV874" s="102"/>
      <c r="GW874" s="102"/>
      <c r="GX874" s="102"/>
      <c r="GY874" s="102"/>
      <c r="GZ874" s="102"/>
      <c r="HA874" s="102"/>
      <c r="HB874" s="102"/>
      <c r="HC874" s="102"/>
      <c r="HD874" s="102"/>
      <c r="HE874" s="102"/>
      <c r="HF874" s="102"/>
      <c r="HG874" s="102"/>
      <c r="HH874" s="102"/>
      <c r="HI874" s="102"/>
      <c r="HJ874" s="102"/>
      <c r="HK874" s="102"/>
    </row>
    <row r="875" spans="1:236">
      <c r="A875" s="119" t="s">
        <v>3025</v>
      </c>
      <c r="B875" s="120" t="s">
        <v>3026</v>
      </c>
      <c r="C875" s="180"/>
      <c r="D875" s="118"/>
      <c r="E875" s="118">
        <f>E876</f>
        <v>91200</v>
      </c>
      <c r="F875" s="118">
        <f t="shared" ref="F875:J878" si="336">F876</f>
        <v>1250349.8999999999</v>
      </c>
      <c r="G875" s="118">
        <f t="shared" si="336"/>
        <v>0</v>
      </c>
      <c r="H875" s="118">
        <f t="shared" si="336"/>
        <v>0</v>
      </c>
      <c r="I875" s="118">
        <f t="shared" si="336"/>
        <v>0</v>
      </c>
      <c r="J875" s="118">
        <f t="shared" si="336"/>
        <v>0</v>
      </c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  <c r="BA875" s="102"/>
      <c r="BB875" s="102"/>
      <c r="BC875" s="102"/>
      <c r="BD875" s="102"/>
      <c r="BE875" s="102"/>
      <c r="BF875" s="102"/>
      <c r="BG875" s="102"/>
      <c r="BH875" s="102"/>
      <c r="BI875" s="102"/>
      <c r="BJ875" s="102"/>
      <c r="BK875" s="102"/>
      <c r="BL875" s="102"/>
      <c r="BM875" s="102"/>
      <c r="BN875" s="102"/>
      <c r="BO875" s="102"/>
      <c r="BP875" s="102"/>
      <c r="BQ875" s="102"/>
      <c r="BR875" s="102"/>
      <c r="BS875" s="102"/>
      <c r="BT875" s="102"/>
      <c r="BU875" s="102"/>
      <c r="BV875" s="102"/>
      <c r="BW875" s="102"/>
      <c r="BX875" s="102"/>
      <c r="BY875" s="102"/>
      <c r="BZ875" s="102"/>
      <c r="CA875" s="102"/>
      <c r="CB875" s="102"/>
      <c r="CC875" s="102"/>
      <c r="CD875" s="102"/>
      <c r="CE875" s="102"/>
      <c r="CF875" s="102"/>
      <c r="CG875" s="102"/>
      <c r="CH875" s="102"/>
      <c r="CI875" s="102"/>
      <c r="CJ875" s="102"/>
      <c r="CK875" s="102"/>
      <c r="CL875" s="102"/>
      <c r="CM875" s="102"/>
      <c r="CN875" s="102"/>
      <c r="CO875" s="102"/>
      <c r="CP875" s="102"/>
      <c r="CQ875" s="102"/>
      <c r="CR875" s="102"/>
      <c r="CS875" s="102"/>
      <c r="CT875" s="102"/>
      <c r="CU875" s="102"/>
      <c r="CV875" s="102"/>
      <c r="CW875" s="102"/>
      <c r="CX875" s="102"/>
      <c r="CY875" s="102"/>
      <c r="CZ875" s="102"/>
      <c r="DA875" s="102"/>
      <c r="DB875" s="102"/>
      <c r="DC875" s="102"/>
      <c r="DD875" s="102"/>
      <c r="DE875" s="102"/>
      <c r="DF875" s="102"/>
      <c r="DG875" s="102"/>
      <c r="DH875" s="102"/>
      <c r="DI875" s="102"/>
      <c r="DJ875" s="102"/>
      <c r="DK875" s="102"/>
      <c r="DL875" s="102"/>
      <c r="DM875" s="102"/>
      <c r="DN875" s="102"/>
      <c r="DO875" s="102"/>
      <c r="DP875" s="102"/>
      <c r="DQ875" s="102"/>
      <c r="DR875" s="102"/>
      <c r="DS875" s="102"/>
      <c r="DT875" s="102"/>
      <c r="DU875" s="102"/>
      <c r="DV875" s="102"/>
      <c r="DW875" s="102"/>
      <c r="DX875" s="102"/>
      <c r="DY875" s="102"/>
      <c r="DZ875" s="102"/>
      <c r="EA875" s="102"/>
      <c r="EB875" s="102"/>
      <c r="EC875" s="102"/>
      <c r="ED875" s="102"/>
      <c r="EE875" s="102"/>
      <c r="EF875" s="102"/>
      <c r="EG875" s="102"/>
      <c r="EH875" s="102"/>
      <c r="EI875" s="102"/>
      <c r="EJ875" s="102"/>
      <c r="EK875" s="102"/>
      <c r="EL875" s="102"/>
      <c r="EM875" s="102"/>
      <c r="EN875" s="102"/>
      <c r="EO875" s="102"/>
      <c r="EP875" s="102"/>
      <c r="EQ875" s="102"/>
      <c r="ER875" s="102"/>
      <c r="ES875" s="102"/>
      <c r="ET875" s="102"/>
      <c r="EU875" s="102"/>
      <c r="EV875" s="102"/>
      <c r="EW875" s="102"/>
      <c r="EX875" s="102"/>
      <c r="EY875" s="102"/>
      <c r="EZ875" s="102"/>
      <c r="FA875" s="102"/>
      <c r="FB875" s="102"/>
      <c r="FC875" s="102"/>
      <c r="FD875" s="102"/>
      <c r="FE875" s="102"/>
      <c r="FF875" s="102"/>
      <c r="FG875" s="102"/>
      <c r="FH875" s="102"/>
      <c r="FI875" s="102"/>
      <c r="FJ875" s="102"/>
      <c r="FK875" s="102"/>
      <c r="FL875" s="102"/>
      <c r="FM875" s="102"/>
      <c r="FN875" s="102"/>
      <c r="FO875" s="102"/>
      <c r="FP875" s="102"/>
      <c r="FQ875" s="102"/>
      <c r="FR875" s="102"/>
      <c r="FS875" s="102"/>
      <c r="FT875" s="102"/>
      <c r="FU875" s="102"/>
      <c r="FV875" s="102"/>
      <c r="FW875" s="102"/>
      <c r="FX875" s="102"/>
      <c r="FY875" s="102"/>
      <c r="FZ875" s="102"/>
      <c r="GA875" s="102"/>
      <c r="GB875" s="102"/>
      <c r="GC875" s="102"/>
      <c r="GD875" s="102"/>
      <c r="GE875" s="102"/>
      <c r="GF875" s="102"/>
      <c r="GG875" s="102"/>
      <c r="GH875" s="102"/>
      <c r="GI875" s="102"/>
      <c r="GJ875" s="102"/>
      <c r="GK875" s="102"/>
      <c r="GL875" s="102"/>
      <c r="GM875" s="102"/>
      <c r="GN875" s="102"/>
      <c r="GO875" s="102"/>
      <c r="GP875" s="102"/>
      <c r="GQ875" s="102"/>
      <c r="GR875" s="102"/>
      <c r="GS875" s="102"/>
      <c r="GT875" s="102"/>
      <c r="GU875" s="102"/>
      <c r="GV875" s="102"/>
      <c r="GW875" s="102"/>
      <c r="GX875" s="102"/>
      <c r="GY875" s="102"/>
      <c r="GZ875" s="102"/>
      <c r="HA875" s="102"/>
      <c r="HB875" s="102"/>
      <c r="HC875" s="102"/>
      <c r="HD875" s="102"/>
      <c r="HE875" s="102"/>
      <c r="HF875" s="102"/>
      <c r="HG875" s="102"/>
      <c r="HH875" s="102"/>
      <c r="HI875" s="102"/>
      <c r="HJ875" s="102"/>
      <c r="HK875" s="102"/>
    </row>
    <row r="876" spans="1:236" hidden="1">
      <c r="A876" s="95" t="s">
        <v>3027</v>
      </c>
      <c r="B876" s="110" t="s">
        <v>3028</v>
      </c>
      <c r="C876" s="123"/>
      <c r="D876" s="118"/>
      <c r="E876" s="118">
        <f>E877</f>
        <v>91200</v>
      </c>
      <c r="F876" s="118">
        <f t="shared" si="336"/>
        <v>1250349.8999999999</v>
      </c>
      <c r="G876" s="118">
        <f t="shared" si="336"/>
        <v>0</v>
      </c>
      <c r="H876" s="118">
        <f t="shared" si="336"/>
        <v>0</v>
      </c>
      <c r="I876" s="118">
        <f t="shared" si="336"/>
        <v>0</v>
      </c>
      <c r="J876" s="118">
        <f t="shared" si="336"/>
        <v>0</v>
      </c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102"/>
      <c r="AJ876" s="102"/>
      <c r="AK876" s="102"/>
      <c r="AL876" s="102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AW876" s="102"/>
      <c r="AX876" s="102"/>
      <c r="AY876" s="102"/>
      <c r="AZ876" s="102"/>
      <c r="BA876" s="102"/>
      <c r="BB876" s="102"/>
      <c r="BC876" s="102"/>
      <c r="BD876" s="102"/>
      <c r="BE876" s="102"/>
      <c r="BF876" s="102"/>
      <c r="BG876" s="102"/>
      <c r="BH876" s="102"/>
      <c r="BI876" s="102"/>
      <c r="BJ876" s="102"/>
      <c r="BK876" s="102"/>
      <c r="BL876" s="102"/>
      <c r="BM876" s="102"/>
      <c r="BN876" s="102"/>
      <c r="BO876" s="102"/>
      <c r="BP876" s="102"/>
      <c r="BQ876" s="102"/>
      <c r="BR876" s="102"/>
      <c r="BS876" s="102"/>
      <c r="BT876" s="102"/>
      <c r="BU876" s="102"/>
      <c r="BV876" s="102"/>
      <c r="BW876" s="102"/>
      <c r="BX876" s="102"/>
      <c r="BY876" s="102"/>
      <c r="BZ876" s="102"/>
      <c r="CA876" s="102"/>
      <c r="CB876" s="102"/>
      <c r="CC876" s="102"/>
      <c r="CD876" s="102"/>
      <c r="CE876" s="102"/>
      <c r="CF876" s="102"/>
      <c r="CG876" s="102"/>
      <c r="CH876" s="102"/>
      <c r="CI876" s="102"/>
      <c r="CJ876" s="102"/>
      <c r="CK876" s="102"/>
      <c r="CL876" s="102"/>
      <c r="CM876" s="102"/>
      <c r="CN876" s="102"/>
      <c r="CO876" s="102"/>
      <c r="CP876" s="102"/>
      <c r="CQ876" s="102"/>
      <c r="CR876" s="102"/>
      <c r="CS876" s="102"/>
      <c r="CT876" s="102"/>
      <c r="CU876" s="102"/>
      <c r="CV876" s="102"/>
      <c r="CW876" s="102"/>
      <c r="CX876" s="102"/>
      <c r="CY876" s="102"/>
      <c r="CZ876" s="102"/>
      <c r="DA876" s="102"/>
      <c r="DB876" s="102"/>
      <c r="DC876" s="102"/>
      <c r="DD876" s="102"/>
      <c r="DE876" s="102"/>
      <c r="DF876" s="102"/>
      <c r="DG876" s="102"/>
      <c r="DH876" s="102"/>
      <c r="DI876" s="102"/>
      <c r="DJ876" s="102"/>
      <c r="DK876" s="102"/>
      <c r="DL876" s="102"/>
      <c r="DM876" s="102"/>
      <c r="DN876" s="102"/>
      <c r="DO876" s="102"/>
      <c r="DP876" s="102"/>
      <c r="DQ876" s="102"/>
      <c r="DR876" s="102"/>
      <c r="DS876" s="102"/>
      <c r="DT876" s="102"/>
      <c r="DU876" s="102"/>
      <c r="DV876" s="102"/>
      <c r="DW876" s="102"/>
      <c r="DX876" s="102"/>
      <c r="DY876" s="102"/>
      <c r="DZ876" s="102"/>
      <c r="EA876" s="102"/>
      <c r="EB876" s="102"/>
      <c r="EC876" s="102"/>
      <c r="ED876" s="102"/>
      <c r="EE876" s="102"/>
      <c r="EF876" s="102"/>
      <c r="EG876" s="102"/>
      <c r="EH876" s="102"/>
      <c r="EI876" s="102"/>
      <c r="EJ876" s="102"/>
      <c r="EK876" s="102"/>
      <c r="EL876" s="102"/>
      <c r="EM876" s="102"/>
      <c r="EN876" s="102"/>
      <c r="EO876" s="102"/>
      <c r="EP876" s="102"/>
      <c r="EQ876" s="102"/>
      <c r="ER876" s="102"/>
      <c r="ES876" s="102"/>
      <c r="ET876" s="102"/>
      <c r="EU876" s="102"/>
      <c r="EV876" s="102"/>
      <c r="EW876" s="102"/>
      <c r="EX876" s="102"/>
      <c r="EY876" s="102"/>
      <c r="EZ876" s="102"/>
      <c r="FA876" s="102"/>
      <c r="FB876" s="102"/>
      <c r="FC876" s="102"/>
      <c r="FD876" s="102"/>
      <c r="FE876" s="102"/>
      <c r="FF876" s="102"/>
      <c r="FG876" s="102"/>
      <c r="FH876" s="102"/>
      <c r="FI876" s="102"/>
      <c r="FJ876" s="102"/>
      <c r="FK876" s="102"/>
      <c r="FL876" s="102"/>
      <c r="FM876" s="102"/>
      <c r="FN876" s="102"/>
      <c r="FO876" s="102"/>
      <c r="FP876" s="102"/>
      <c r="FQ876" s="102"/>
      <c r="FR876" s="102"/>
      <c r="FS876" s="102"/>
      <c r="FT876" s="102"/>
      <c r="FU876" s="102"/>
      <c r="FV876" s="102"/>
      <c r="FW876" s="102"/>
      <c r="FX876" s="102"/>
      <c r="FY876" s="102"/>
      <c r="FZ876" s="102"/>
      <c r="GA876" s="102"/>
      <c r="GB876" s="102"/>
      <c r="GC876" s="102"/>
      <c r="GD876" s="102"/>
      <c r="GE876" s="102"/>
      <c r="GF876" s="102"/>
      <c r="GG876" s="102"/>
      <c r="GH876" s="102"/>
      <c r="GI876" s="102"/>
      <c r="GJ876" s="102"/>
      <c r="GK876" s="102"/>
      <c r="GL876" s="102"/>
      <c r="GM876" s="102"/>
      <c r="GN876" s="102"/>
      <c r="GO876" s="102"/>
      <c r="GP876" s="102"/>
      <c r="GQ876" s="102"/>
      <c r="GR876" s="102"/>
      <c r="GS876" s="102"/>
      <c r="GT876" s="102"/>
      <c r="GU876" s="102"/>
      <c r="GV876" s="102"/>
      <c r="GW876" s="102"/>
      <c r="GX876" s="102"/>
      <c r="GY876" s="102"/>
      <c r="GZ876" s="102"/>
      <c r="HA876" s="102"/>
      <c r="HB876" s="102"/>
      <c r="HC876" s="102"/>
      <c r="HD876" s="102"/>
      <c r="HE876" s="102"/>
      <c r="HF876" s="102"/>
      <c r="HG876" s="102"/>
      <c r="HH876" s="102"/>
      <c r="HI876" s="102"/>
      <c r="HJ876" s="102"/>
      <c r="HK876" s="102"/>
    </row>
    <row r="877" spans="1:236" hidden="1">
      <c r="A877" s="95" t="s">
        <v>3029</v>
      </c>
      <c r="B877" s="110" t="s">
        <v>3028</v>
      </c>
      <c r="C877" s="123"/>
      <c r="D877" s="118"/>
      <c r="E877" s="118">
        <f>E878</f>
        <v>91200</v>
      </c>
      <c r="F877" s="118">
        <f t="shared" si="336"/>
        <v>1250349.8999999999</v>
      </c>
      <c r="G877" s="118">
        <f t="shared" si="336"/>
        <v>0</v>
      </c>
      <c r="H877" s="118">
        <f t="shared" si="336"/>
        <v>0</v>
      </c>
      <c r="I877" s="118">
        <f t="shared" si="336"/>
        <v>0</v>
      </c>
      <c r="J877" s="118">
        <f t="shared" si="336"/>
        <v>0</v>
      </c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102"/>
      <c r="AJ877" s="102"/>
      <c r="AK877" s="102"/>
      <c r="AL877" s="102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AW877" s="102"/>
      <c r="AX877" s="102"/>
      <c r="AY877" s="102"/>
      <c r="AZ877" s="102"/>
      <c r="BA877" s="102"/>
      <c r="BB877" s="102"/>
      <c r="BC877" s="102"/>
      <c r="BD877" s="102"/>
      <c r="BE877" s="102"/>
      <c r="BF877" s="102"/>
      <c r="BG877" s="102"/>
      <c r="BH877" s="102"/>
      <c r="BI877" s="102"/>
      <c r="BJ877" s="102"/>
      <c r="BK877" s="102"/>
      <c r="BL877" s="102"/>
      <c r="BM877" s="102"/>
      <c r="BN877" s="102"/>
      <c r="BO877" s="102"/>
      <c r="BP877" s="102"/>
      <c r="BQ877" s="102"/>
      <c r="BR877" s="102"/>
      <c r="BS877" s="102"/>
      <c r="BT877" s="102"/>
      <c r="BU877" s="102"/>
      <c r="BV877" s="102"/>
      <c r="BW877" s="102"/>
      <c r="BX877" s="102"/>
      <c r="BY877" s="102"/>
      <c r="BZ877" s="102"/>
      <c r="CA877" s="102"/>
      <c r="CB877" s="102"/>
      <c r="CC877" s="102"/>
      <c r="CD877" s="102"/>
      <c r="CE877" s="102"/>
      <c r="CF877" s="102"/>
      <c r="CG877" s="102"/>
      <c r="CH877" s="102"/>
      <c r="CI877" s="102"/>
      <c r="CJ877" s="102"/>
      <c r="CK877" s="102"/>
      <c r="CL877" s="102"/>
      <c r="CM877" s="102"/>
      <c r="CN877" s="102"/>
      <c r="CO877" s="102"/>
      <c r="CP877" s="102"/>
      <c r="CQ877" s="102"/>
      <c r="CR877" s="102"/>
      <c r="CS877" s="102"/>
      <c r="CT877" s="102"/>
      <c r="CU877" s="102"/>
      <c r="CV877" s="102"/>
      <c r="CW877" s="102"/>
      <c r="CX877" s="102"/>
      <c r="CY877" s="102"/>
      <c r="CZ877" s="102"/>
      <c r="DA877" s="102"/>
      <c r="DB877" s="102"/>
      <c r="DC877" s="102"/>
      <c r="DD877" s="102"/>
      <c r="DE877" s="102"/>
      <c r="DF877" s="102"/>
      <c r="DG877" s="102"/>
      <c r="DH877" s="102"/>
      <c r="DI877" s="102"/>
      <c r="DJ877" s="102"/>
      <c r="DK877" s="102"/>
      <c r="DL877" s="102"/>
      <c r="DM877" s="102"/>
      <c r="DN877" s="102"/>
      <c r="DO877" s="102"/>
      <c r="DP877" s="102"/>
      <c r="DQ877" s="102"/>
      <c r="DR877" s="102"/>
      <c r="DS877" s="102"/>
      <c r="DT877" s="102"/>
      <c r="DU877" s="102"/>
      <c r="DV877" s="102"/>
      <c r="DW877" s="102"/>
      <c r="DX877" s="102"/>
      <c r="DY877" s="102"/>
      <c r="DZ877" s="102"/>
      <c r="EA877" s="102"/>
      <c r="EB877" s="102"/>
      <c r="EC877" s="102"/>
      <c r="ED877" s="102"/>
      <c r="EE877" s="102"/>
      <c r="EF877" s="102"/>
      <c r="EG877" s="102"/>
      <c r="EH877" s="102"/>
      <c r="EI877" s="102"/>
      <c r="EJ877" s="102"/>
      <c r="EK877" s="102"/>
      <c r="EL877" s="102"/>
      <c r="EM877" s="102"/>
      <c r="EN877" s="102"/>
      <c r="EO877" s="102"/>
      <c r="EP877" s="102"/>
      <c r="EQ877" s="102"/>
      <c r="ER877" s="102"/>
      <c r="ES877" s="102"/>
      <c r="ET877" s="102"/>
      <c r="EU877" s="102"/>
      <c r="EV877" s="102"/>
      <c r="EW877" s="102"/>
      <c r="EX877" s="102"/>
      <c r="EY877" s="102"/>
      <c r="EZ877" s="102"/>
      <c r="FA877" s="102"/>
      <c r="FB877" s="102"/>
      <c r="FC877" s="102"/>
      <c r="FD877" s="102"/>
      <c r="FE877" s="102"/>
      <c r="FF877" s="102"/>
      <c r="FG877" s="102"/>
      <c r="FH877" s="102"/>
      <c r="FI877" s="102"/>
      <c r="FJ877" s="102"/>
      <c r="FK877" s="102"/>
      <c r="FL877" s="102"/>
      <c r="FM877" s="102"/>
      <c r="FN877" s="102"/>
      <c r="FO877" s="102"/>
      <c r="FP877" s="102"/>
      <c r="FQ877" s="102"/>
      <c r="FR877" s="102"/>
      <c r="FS877" s="102"/>
      <c r="FT877" s="102"/>
      <c r="FU877" s="102"/>
      <c r="FV877" s="102"/>
      <c r="FW877" s="102"/>
      <c r="FX877" s="102"/>
      <c r="FY877" s="102"/>
      <c r="FZ877" s="102"/>
      <c r="GA877" s="102"/>
      <c r="GB877" s="102"/>
      <c r="GC877" s="102"/>
      <c r="GD877" s="102"/>
      <c r="GE877" s="102"/>
      <c r="GF877" s="102"/>
      <c r="GG877" s="102"/>
      <c r="GH877" s="102"/>
      <c r="GI877" s="102"/>
      <c r="GJ877" s="102"/>
      <c r="GK877" s="102"/>
      <c r="GL877" s="102"/>
      <c r="GM877" s="102"/>
      <c r="GN877" s="102"/>
      <c r="GO877" s="102"/>
      <c r="GP877" s="102"/>
      <c r="GQ877" s="102"/>
      <c r="GR877" s="102"/>
      <c r="GS877" s="102"/>
      <c r="GT877" s="102"/>
      <c r="GU877" s="102"/>
      <c r="GV877" s="102"/>
      <c r="GW877" s="102"/>
      <c r="GX877" s="102"/>
      <c r="GY877" s="102"/>
      <c r="GZ877" s="102"/>
      <c r="HA877" s="102"/>
      <c r="HB877" s="102"/>
      <c r="HC877" s="102"/>
      <c r="HD877" s="102"/>
      <c r="HE877" s="102"/>
      <c r="HF877" s="102"/>
      <c r="HG877" s="102"/>
      <c r="HH877" s="102"/>
      <c r="HI877" s="102"/>
      <c r="HJ877" s="102"/>
      <c r="HK877" s="102"/>
    </row>
    <row r="878" spans="1:236" hidden="1">
      <c r="A878" s="95" t="s">
        <v>3030</v>
      </c>
      <c r="B878" s="110" t="s">
        <v>3031</v>
      </c>
      <c r="C878" s="123"/>
      <c r="D878" s="118"/>
      <c r="E878" s="118">
        <f>E879</f>
        <v>91200</v>
      </c>
      <c r="F878" s="118">
        <f t="shared" si="336"/>
        <v>1250349.8999999999</v>
      </c>
      <c r="G878" s="118">
        <f t="shared" si="336"/>
        <v>0</v>
      </c>
      <c r="H878" s="118">
        <f t="shared" si="336"/>
        <v>0</v>
      </c>
      <c r="I878" s="118">
        <f t="shared" si="336"/>
        <v>0</v>
      </c>
      <c r="J878" s="118">
        <f t="shared" si="336"/>
        <v>0</v>
      </c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102"/>
      <c r="AJ878" s="102"/>
      <c r="AK878" s="102"/>
      <c r="AL878" s="102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AW878" s="102"/>
      <c r="AX878" s="102"/>
      <c r="AY878" s="102"/>
      <c r="AZ878" s="102"/>
      <c r="BA878" s="102"/>
      <c r="BB878" s="102"/>
      <c r="BC878" s="102"/>
      <c r="BD878" s="102"/>
      <c r="BE878" s="102"/>
      <c r="BF878" s="102"/>
      <c r="BG878" s="102"/>
      <c r="BH878" s="102"/>
      <c r="BI878" s="102"/>
      <c r="BJ878" s="102"/>
      <c r="BK878" s="102"/>
      <c r="BL878" s="102"/>
      <c r="BM878" s="102"/>
      <c r="BN878" s="102"/>
      <c r="BO878" s="102"/>
      <c r="BP878" s="102"/>
      <c r="BQ878" s="102"/>
      <c r="BR878" s="102"/>
      <c r="BS878" s="102"/>
      <c r="BT878" s="102"/>
      <c r="BU878" s="102"/>
      <c r="BV878" s="102"/>
      <c r="BW878" s="102"/>
      <c r="BX878" s="102"/>
      <c r="BY878" s="102"/>
      <c r="BZ878" s="102"/>
      <c r="CA878" s="102"/>
      <c r="CB878" s="102"/>
      <c r="CC878" s="102"/>
      <c r="CD878" s="102"/>
      <c r="CE878" s="102"/>
      <c r="CF878" s="102"/>
      <c r="CG878" s="102"/>
      <c r="CH878" s="102"/>
      <c r="CI878" s="102"/>
      <c r="CJ878" s="102"/>
      <c r="CK878" s="102"/>
      <c r="CL878" s="102"/>
      <c r="CM878" s="102"/>
      <c r="CN878" s="102"/>
      <c r="CO878" s="102"/>
      <c r="CP878" s="102"/>
      <c r="CQ878" s="102"/>
      <c r="CR878" s="102"/>
      <c r="CS878" s="102"/>
      <c r="CT878" s="102"/>
      <c r="CU878" s="102"/>
      <c r="CV878" s="102"/>
      <c r="CW878" s="102"/>
      <c r="CX878" s="102"/>
      <c r="CY878" s="102"/>
      <c r="CZ878" s="102"/>
      <c r="DA878" s="102"/>
      <c r="DB878" s="102"/>
      <c r="DC878" s="102"/>
      <c r="DD878" s="102"/>
      <c r="DE878" s="102"/>
      <c r="DF878" s="102"/>
      <c r="DG878" s="102"/>
      <c r="DH878" s="102"/>
      <c r="DI878" s="102"/>
      <c r="DJ878" s="102"/>
      <c r="DK878" s="102"/>
      <c r="DL878" s="102"/>
      <c r="DM878" s="102"/>
      <c r="DN878" s="102"/>
      <c r="DO878" s="102"/>
      <c r="DP878" s="102"/>
      <c r="DQ878" s="102"/>
      <c r="DR878" s="102"/>
      <c r="DS878" s="102"/>
      <c r="DT878" s="102"/>
      <c r="DU878" s="102"/>
      <c r="DV878" s="102"/>
      <c r="DW878" s="102"/>
      <c r="DX878" s="102"/>
      <c r="DY878" s="102"/>
      <c r="DZ878" s="102"/>
      <c r="EA878" s="102"/>
      <c r="EB878" s="102"/>
      <c r="EC878" s="102"/>
      <c r="ED878" s="102"/>
      <c r="EE878" s="102"/>
      <c r="EF878" s="102"/>
      <c r="EG878" s="102"/>
      <c r="EH878" s="102"/>
      <c r="EI878" s="102"/>
      <c r="EJ878" s="102"/>
      <c r="EK878" s="102"/>
      <c r="EL878" s="102"/>
      <c r="EM878" s="102"/>
      <c r="EN878" s="102"/>
      <c r="EO878" s="102"/>
      <c r="EP878" s="102"/>
      <c r="EQ878" s="102"/>
      <c r="ER878" s="102"/>
      <c r="ES878" s="102"/>
      <c r="ET878" s="102"/>
      <c r="EU878" s="102"/>
      <c r="EV878" s="102"/>
      <c r="EW878" s="102"/>
      <c r="EX878" s="102"/>
      <c r="EY878" s="102"/>
      <c r="EZ878" s="102"/>
      <c r="FA878" s="102"/>
      <c r="FB878" s="102"/>
      <c r="FC878" s="102"/>
      <c r="FD878" s="102"/>
      <c r="FE878" s="102"/>
      <c r="FF878" s="102"/>
      <c r="FG878" s="102"/>
      <c r="FH878" s="102"/>
      <c r="FI878" s="102"/>
      <c r="FJ878" s="102"/>
      <c r="FK878" s="102"/>
      <c r="FL878" s="102"/>
      <c r="FM878" s="102"/>
      <c r="FN878" s="102"/>
      <c r="FO878" s="102"/>
      <c r="FP878" s="102"/>
      <c r="FQ878" s="102"/>
      <c r="FR878" s="102"/>
      <c r="FS878" s="102"/>
      <c r="FT878" s="102"/>
      <c r="FU878" s="102"/>
      <c r="FV878" s="102"/>
      <c r="FW878" s="102"/>
      <c r="FX878" s="102"/>
      <c r="FY878" s="102"/>
      <c r="FZ878" s="102"/>
      <c r="GA878" s="102"/>
      <c r="GB878" s="102"/>
      <c r="GC878" s="102"/>
      <c r="GD878" s="102"/>
      <c r="GE878" s="102"/>
      <c r="GF878" s="102"/>
      <c r="GG878" s="102"/>
      <c r="GH878" s="102"/>
      <c r="GI878" s="102"/>
      <c r="GJ878" s="102"/>
      <c r="GK878" s="102"/>
      <c r="GL878" s="102"/>
      <c r="GM878" s="102"/>
      <c r="GN878" s="102"/>
      <c r="GO878" s="102"/>
      <c r="GP878" s="102"/>
      <c r="GQ878" s="102"/>
      <c r="GR878" s="102"/>
      <c r="GS878" s="102"/>
      <c r="GT878" s="102"/>
      <c r="GU878" s="102"/>
      <c r="GV878" s="102"/>
      <c r="GW878" s="102"/>
      <c r="GX878" s="102"/>
      <c r="GY878" s="102"/>
      <c r="GZ878" s="102"/>
      <c r="HA878" s="102"/>
      <c r="HB878" s="102"/>
      <c r="HC878" s="102"/>
      <c r="HD878" s="102"/>
      <c r="HE878" s="102"/>
      <c r="HF878" s="102"/>
      <c r="HG878" s="102"/>
      <c r="HH878" s="102"/>
      <c r="HI878" s="102"/>
      <c r="HJ878" s="102"/>
      <c r="HK878" s="102"/>
    </row>
    <row r="879" spans="1:236" ht="21" hidden="1" customHeight="1">
      <c r="A879" s="95" t="s">
        <v>3033</v>
      </c>
      <c r="B879" s="110" t="s">
        <v>3032</v>
      </c>
      <c r="C879" s="123"/>
      <c r="D879" s="118"/>
      <c r="E879" s="118">
        <f t="shared" ref="E879:J879" si="337">SUM(E880:E882)</f>
        <v>91200</v>
      </c>
      <c r="F879" s="118">
        <f t="shared" si="337"/>
        <v>1250349.8999999999</v>
      </c>
      <c r="G879" s="118">
        <f t="shared" si="337"/>
        <v>0</v>
      </c>
      <c r="H879" s="118">
        <f t="shared" si="337"/>
        <v>0</v>
      </c>
      <c r="I879" s="118">
        <f t="shared" si="337"/>
        <v>0</v>
      </c>
      <c r="J879" s="118">
        <f t="shared" si="337"/>
        <v>0</v>
      </c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102"/>
      <c r="AJ879" s="102"/>
      <c r="AK879" s="102"/>
      <c r="AL879" s="102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AW879" s="102"/>
      <c r="AX879" s="102"/>
      <c r="AY879" s="102"/>
      <c r="AZ879" s="102"/>
      <c r="BA879" s="102"/>
      <c r="BB879" s="102"/>
      <c r="BC879" s="102"/>
      <c r="BD879" s="102"/>
      <c r="BE879" s="102"/>
      <c r="BF879" s="102"/>
      <c r="BG879" s="102"/>
      <c r="BH879" s="102"/>
      <c r="BI879" s="102"/>
      <c r="BJ879" s="102"/>
      <c r="BK879" s="102"/>
      <c r="BL879" s="102"/>
      <c r="BM879" s="102"/>
      <c r="BN879" s="102"/>
      <c r="BO879" s="102"/>
      <c r="BP879" s="102"/>
      <c r="BQ879" s="102"/>
      <c r="BR879" s="102"/>
      <c r="BS879" s="102"/>
      <c r="BT879" s="102"/>
      <c r="BU879" s="102"/>
      <c r="BV879" s="102"/>
      <c r="BW879" s="102"/>
      <c r="BX879" s="102"/>
      <c r="BY879" s="102"/>
      <c r="BZ879" s="102"/>
      <c r="CA879" s="102"/>
      <c r="CB879" s="102"/>
      <c r="CC879" s="102"/>
      <c r="CD879" s="102"/>
      <c r="CE879" s="102"/>
      <c r="CF879" s="102"/>
      <c r="CG879" s="102"/>
      <c r="CH879" s="102"/>
      <c r="CI879" s="102"/>
      <c r="CJ879" s="102"/>
      <c r="CK879" s="102"/>
      <c r="CL879" s="102"/>
      <c r="CM879" s="102"/>
      <c r="CN879" s="102"/>
      <c r="CO879" s="102"/>
      <c r="CP879" s="102"/>
      <c r="CQ879" s="102"/>
      <c r="CR879" s="102"/>
      <c r="CS879" s="102"/>
      <c r="CT879" s="102"/>
      <c r="CU879" s="102"/>
      <c r="CV879" s="102"/>
      <c r="CW879" s="102"/>
      <c r="CX879" s="102"/>
      <c r="CY879" s="102"/>
      <c r="CZ879" s="102"/>
      <c r="DA879" s="102"/>
      <c r="DB879" s="102"/>
      <c r="DC879" s="102"/>
      <c r="DD879" s="102"/>
      <c r="DE879" s="102"/>
      <c r="DF879" s="102"/>
      <c r="DG879" s="102"/>
      <c r="DH879" s="102"/>
      <c r="DI879" s="102"/>
      <c r="DJ879" s="102"/>
      <c r="DK879" s="102"/>
      <c r="DL879" s="102"/>
      <c r="DM879" s="102"/>
      <c r="DN879" s="102"/>
      <c r="DO879" s="102"/>
      <c r="DP879" s="102"/>
      <c r="DQ879" s="102"/>
      <c r="DR879" s="102"/>
      <c r="DS879" s="102"/>
      <c r="DT879" s="102"/>
      <c r="DU879" s="102"/>
      <c r="DV879" s="102"/>
      <c r="DW879" s="102"/>
      <c r="DX879" s="102"/>
      <c r="DY879" s="102"/>
      <c r="DZ879" s="102"/>
      <c r="EA879" s="102"/>
      <c r="EB879" s="102"/>
      <c r="EC879" s="102"/>
      <c r="ED879" s="102"/>
      <c r="EE879" s="102"/>
      <c r="EF879" s="102"/>
      <c r="EG879" s="102"/>
      <c r="EH879" s="102"/>
      <c r="EI879" s="102"/>
      <c r="EJ879" s="102"/>
      <c r="EK879" s="102"/>
      <c r="EL879" s="102"/>
      <c r="EM879" s="102"/>
      <c r="EN879" s="102"/>
      <c r="EO879" s="102"/>
      <c r="EP879" s="102"/>
      <c r="EQ879" s="102"/>
      <c r="ER879" s="102"/>
      <c r="ES879" s="102"/>
      <c r="ET879" s="102"/>
      <c r="EU879" s="102"/>
      <c r="EV879" s="102"/>
      <c r="EW879" s="102"/>
      <c r="EX879" s="102"/>
      <c r="EY879" s="102"/>
      <c r="EZ879" s="102"/>
      <c r="FA879" s="102"/>
      <c r="FB879" s="102"/>
      <c r="FC879" s="102"/>
      <c r="FD879" s="102"/>
      <c r="FE879" s="102"/>
      <c r="FF879" s="102"/>
      <c r="FG879" s="102"/>
      <c r="FH879" s="102"/>
      <c r="FI879" s="102"/>
      <c r="FJ879" s="102"/>
      <c r="FK879" s="102"/>
      <c r="FL879" s="102"/>
      <c r="FM879" s="102"/>
      <c r="FN879" s="102"/>
      <c r="FO879" s="102"/>
      <c r="FP879" s="102"/>
      <c r="FQ879" s="102"/>
      <c r="FR879" s="102"/>
      <c r="FS879" s="102"/>
      <c r="FT879" s="102"/>
      <c r="FU879" s="102"/>
      <c r="FV879" s="102"/>
      <c r="FW879" s="102"/>
      <c r="FX879" s="102"/>
      <c r="FY879" s="102"/>
      <c r="FZ879" s="102"/>
      <c r="GA879" s="102"/>
      <c r="GB879" s="102"/>
      <c r="GC879" s="102"/>
      <c r="GD879" s="102"/>
      <c r="GE879" s="102"/>
      <c r="GF879" s="102"/>
      <c r="GG879" s="102"/>
      <c r="GH879" s="102"/>
      <c r="GI879" s="102"/>
      <c r="GJ879" s="102"/>
      <c r="GK879" s="102"/>
      <c r="GL879" s="102"/>
      <c r="GM879" s="102"/>
      <c r="GN879" s="102"/>
      <c r="GO879" s="102"/>
      <c r="GP879" s="102"/>
      <c r="GQ879" s="102"/>
      <c r="GR879" s="102"/>
      <c r="GS879" s="102"/>
      <c r="GT879" s="102"/>
      <c r="GU879" s="102"/>
      <c r="GV879" s="102"/>
      <c r="GW879" s="102"/>
      <c r="GX879" s="102"/>
      <c r="GY879" s="102"/>
      <c r="GZ879" s="102"/>
      <c r="HA879" s="102"/>
      <c r="HB879" s="102"/>
      <c r="HC879" s="102"/>
      <c r="HD879" s="102"/>
      <c r="HE879" s="102"/>
      <c r="HF879" s="102"/>
      <c r="HG879" s="102"/>
      <c r="HH879" s="102"/>
      <c r="HI879" s="102"/>
      <c r="HJ879" s="102"/>
      <c r="HK879" s="102"/>
    </row>
    <row r="880" spans="1:236" hidden="1">
      <c r="A880" s="93" t="s">
        <v>3034</v>
      </c>
      <c r="B880" s="111" t="s">
        <v>1591</v>
      </c>
      <c r="C880" s="123" t="s">
        <v>537</v>
      </c>
      <c r="D880" s="118"/>
      <c r="E880" s="58">
        <v>67600</v>
      </c>
      <c r="F880" s="56">
        <v>656302.9</v>
      </c>
      <c r="G880" s="118"/>
      <c r="H880" s="118"/>
      <c r="I880" s="118"/>
      <c r="J880" s="118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102"/>
      <c r="AJ880" s="102"/>
      <c r="AK880" s="102"/>
      <c r="AL880" s="102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AW880" s="102"/>
      <c r="AX880" s="102"/>
      <c r="AY880" s="102"/>
      <c r="AZ880" s="102"/>
      <c r="BA880" s="102"/>
      <c r="BB880" s="102"/>
      <c r="BC880" s="102"/>
      <c r="BD880" s="102"/>
      <c r="BE880" s="102"/>
      <c r="BF880" s="102"/>
      <c r="BG880" s="102"/>
      <c r="BH880" s="102"/>
      <c r="BI880" s="102"/>
      <c r="BJ880" s="102"/>
      <c r="BK880" s="102"/>
      <c r="BL880" s="102"/>
      <c r="BM880" s="102"/>
      <c r="BN880" s="102"/>
      <c r="BO880" s="102"/>
      <c r="BP880" s="102"/>
      <c r="BQ880" s="102"/>
      <c r="BR880" s="102"/>
      <c r="BS880" s="102"/>
      <c r="BT880" s="102"/>
      <c r="BU880" s="102"/>
      <c r="BV880" s="102"/>
      <c r="BW880" s="102"/>
      <c r="BX880" s="102"/>
      <c r="BY880" s="102"/>
      <c r="BZ880" s="102"/>
      <c r="CA880" s="102"/>
      <c r="CB880" s="102"/>
      <c r="CC880" s="102"/>
      <c r="CD880" s="102"/>
      <c r="CE880" s="102"/>
      <c r="CF880" s="102"/>
      <c r="CG880" s="102"/>
      <c r="CH880" s="102"/>
      <c r="CI880" s="102"/>
      <c r="CJ880" s="102"/>
      <c r="CK880" s="102"/>
      <c r="CL880" s="102"/>
      <c r="CM880" s="102"/>
      <c r="CN880" s="102"/>
      <c r="CO880" s="102"/>
      <c r="CP880" s="102"/>
      <c r="CQ880" s="102"/>
      <c r="CR880" s="102"/>
      <c r="CS880" s="102"/>
      <c r="CT880" s="102"/>
      <c r="CU880" s="102"/>
      <c r="CV880" s="102"/>
      <c r="CW880" s="102"/>
      <c r="CX880" s="102"/>
      <c r="CY880" s="102"/>
      <c r="CZ880" s="102"/>
      <c r="DA880" s="102"/>
      <c r="DB880" s="102"/>
      <c r="DC880" s="102"/>
      <c r="DD880" s="102"/>
      <c r="DE880" s="102"/>
      <c r="DF880" s="102"/>
      <c r="DG880" s="102"/>
      <c r="DH880" s="102"/>
      <c r="DI880" s="102"/>
      <c r="DJ880" s="102"/>
      <c r="DK880" s="102"/>
      <c r="DL880" s="102"/>
      <c r="DM880" s="102"/>
      <c r="DN880" s="102"/>
      <c r="DO880" s="102"/>
      <c r="DP880" s="102"/>
      <c r="DQ880" s="102"/>
      <c r="DR880" s="102"/>
      <c r="DS880" s="102"/>
      <c r="DT880" s="102"/>
      <c r="DU880" s="102"/>
      <c r="DV880" s="102"/>
      <c r="DW880" s="102"/>
      <c r="DX880" s="102"/>
      <c r="DY880" s="102"/>
      <c r="DZ880" s="102"/>
      <c r="EA880" s="102"/>
      <c r="EB880" s="102"/>
      <c r="EC880" s="102"/>
      <c r="ED880" s="102"/>
      <c r="EE880" s="102"/>
      <c r="EF880" s="102"/>
      <c r="EG880" s="102"/>
      <c r="EH880" s="102"/>
      <c r="EI880" s="102"/>
      <c r="EJ880" s="102"/>
      <c r="EK880" s="102"/>
      <c r="EL880" s="102"/>
      <c r="EM880" s="102"/>
      <c r="EN880" s="102"/>
      <c r="EO880" s="102"/>
      <c r="EP880" s="102"/>
      <c r="EQ880" s="102"/>
      <c r="ER880" s="102"/>
      <c r="ES880" s="102"/>
      <c r="ET880" s="102"/>
      <c r="EU880" s="102"/>
      <c r="EV880" s="102"/>
      <c r="EW880" s="102"/>
      <c r="EX880" s="102"/>
      <c r="EY880" s="102"/>
      <c r="EZ880" s="102"/>
      <c r="FA880" s="102"/>
      <c r="FB880" s="102"/>
      <c r="FC880" s="102"/>
      <c r="FD880" s="102"/>
      <c r="FE880" s="102"/>
      <c r="FF880" s="102"/>
      <c r="FG880" s="102"/>
      <c r="FH880" s="102"/>
      <c r="FI880" s="102"/>
      <c r="FJ880" s="102"/>
      <c r="FK880" s="102"/>
      <c r="FL880" s="102"/>
      <c r="FM880" s="102"/>
      <c r="FN880" s="102"/>
      <c r="FO880" s="102"/>
      <c r="FP880" s="102"/>
      <c r="FQ880" s="102"/>
      <c r="FR880" s="102"/>
      <c r="FS880" s="102"/>
      <c r="FT880" s="102"/>
      <c r="FU880" s="102"/>
      <c r="FV880" s="102"/>
      <c r="FW880" s="102"/>
      <c r="FX880" s="102"/>
      <c r="FY880" s="102"/>
      <c r="FZ880" s="102"/>
      <c r="GA880" s="102"/>
      <c r="GB880" s="102"/>
      <c r="GC880" s="102"/>
      <c r="GD880" s="102"/>
      <c r="GE880" s="102"/>
      <c r="GF880" s="102"/>
      <c r="GG880" s="102"/>
      <c r="GH880" s="102"/>
      <c r="GI880" s="102"/>
      <c r="GJ880" s="102"/>
      <c r="GK880" s="102"/>
      <c r="GL880" s="102"/>
      <c r="GM880" s="102"/>
      <c r="GN880" s="102"/>
      <c r="GO880" s="102"/>
      <c r="GP880" s="102"/>
      <c r="GQ880" s="102"/>
      <c r="GR880" s="102"/>
      <c r="GS880" s="102"/>
      <c r="GT880" s="102"/>
      <c r="GU880" s="102"/>
      <c r="GV880" s="102"/>
      <c r="GW880" s="102"/>
      <c r="GX880" s="102"/>
      <c r="GY880" s="102"/>
      <c r="GZ880" s="102"/>
      <c r="HA880" s="102"/>
      <c r="HB880" s="102"/>
      <c r="HC880" s="102"/>
      <c r="HD880" s="102"/>
      <c r="HE880" s="102"/>
      <c r="HF880" s="102"/>
      <c r="HG880" s="102"/>
      <c r="HH880" s="102"/>
      <c r="HI880" s="102"/>
      <c r="HJ880" s="102"/>
      <c r="HK880" s="102"/>
    </row>
    <row r="881" spans="1:236" hidden="1">
      <c r="A881" s="93" t="s">
        <v>3035</v>
      </c>
      <c r="B881" s="111" t="s">
        <v>3036</v>
      </c>
      <c r="C881" s="123" t="s">
        <v>537</v>
      </c>
      <c r="D881" s="118"/>
      <c r="E881" s="58">
        <v>18500</v>
      </c>
      <c r="F881" s="56">
        <v>594047</v>
      </c>
      <c r="G881" s="118"/>
      <c r="H881" s="118"/>
      <c r="I881" s="118"/>
      <c r="J881" s="118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  <c r="AH881" s="102"/>
      <c r="AI881" s="102"/>
      <c r="AJ881" s="102"/>
      <c r="AK881" s="102"/>
      <c r="AL881" s="102"/>
      <c r="AM881" s="102"/>
      <c r="AN881" s="102"/>
      <c r="AO881" s="102"/>
      <c r="AP881" s="102"/>
      <c r="AQ881" s="102"/>
      <c r="AR881" s="102"/>
      <c r="AS881" s="102"/>
      <c r="AT881" s="102"/>
      <c r="AU881" s="102"/>
      <c r="AV881" s="102"/>
      <c r="AW881" s="102"/>
      <c r="AX881" s="102"/>
      <c r="AY881" s="102"/>
      <c r="AZ881" s="102"/>
      <c r="BA881" s="102"/>
      <c r="BB881" s="102"/>
      <c r="BC881" s="102"/>
      <c r="BD881" s="102"/>
      <c r="BE881" s="102"/>
      <c r="BF881" s="102"/>
      <c r="BG881" s="102"/>
      <c r="BH881" s="102"/>
      <c r="BI881" s="102"/>
      <c r="BJ881" s="102"/>
      <c r="BK881" s="102"/>
      <c r="BL881" s="102"/>
      <c r="BM881" s="102"/>
      <c r="BN881" s="102"/>
      <c r="BO881" s="102"/>
      <c r="BP881" s="102"/>
      <c r="BQ881" s="102"/>
      <c r="BR881" s="102"/>
      <c r="BS881" s="102"/>
      <c r="BT881" s="102"/>
      <c r="BU881" s="102"/>
      <c r="BV881" s="102"/>
      <c r="BW881" s="102"/>
      <c r="BX881" s="102"/>
      <c r="BY881" s="102"/>
      <c r="BZ881" s="102"/>
      <c r="CA881" s="102"/>
      <c r="CB881" s="102"/>
      <c r="CC881" s="102"/>
      <c r="CD881" s="102"/>
      <c r="CE881" s="102"/>
      <c r="CF881" s="102"/>
      <c r="CG881" s="102"/>
      <c r="CH881" s="102"/>
      <c r="CI881" s="102"/>
      <c r="CJ881" s="102"/>
      <c r="CK881" s="102"/>
      <c r="CL881" s="102"/>
      <c r="CM881" s="102"/>
      <c r="CN881" s="102"/>
      <c r="CO881" s="102"/>
      <c r="CP881" s="102"/>
      <c r="CQ881" s="102"/>
      <c r="CR881" s="102"/>
      <c r="CS881" s="102"/>
      <c r="CT881" s="102"/>
      <c r="CU881" s="102"/>
      <c r="CV881" s="102"/>
      <c r="CW881" s="102"/>
      <c r="CX881" s="102"/>
      <c r="CY881" s="102"/>
      <c r="CZ881" s="102"/>
      <c r="DA881" s="102"/>
      <c r="DB881" s="102"/>
      <c r="DC881" s="102"/>
      <c r="DD881" s="102"/>
      <c r="DE881" s="102"/>
      <c r="DF881" s="102"/>
      <c r="DG881" s="102"/>
      <c r="DH881" s="102"/>
      <c r="DI881" s="102"/>
      <c r="DJ881" s="102"/>
      <c r="DK881" s="102"/>
      <c r="DL881" s="102"/>
      <c r="DM881" s="102"/>
      <c r="DN881" s="102"/>
      <c r="DO881" s="102"/>
      <c r="DP881" s="102"/>
      <c r="DQ881" s="102"/>
      <c r="DR881" s="102"/>
      <c r="DS881" s="102"/>
      <c r="DT881" s="102"/>
      <c r="DU881" s="102"/>
      <c r="DV881" s="102"/>
      <c r="DW881" s="102"/>
      <c r="DX881" s="102"/>
      <c r="DY881" s="102"/>
      <c r="DZ881" s="102"/>
      <c r="EA881" s="102"/>
      <c r="EB881" s="102"/>
      <c r="EC881" s="102"/>
      <c r="ED881" s="102"/>
      <c r="EE881" s="102"/>
      <c r="EF881" s="102"/>
      <c r="EG881" s="102"/>
      <c r="EH881" s="102"/>
      <c r="EI881" s="102"/>
      <c r="EJ881" s="102"/>
      <c r="EK881" s="102"/>
      <c r="EL881" s="102"/>
      <c r="EM881" s="102"/>
      <c r="EN881" s="102"/>
      <c r="EO881" s="102"/>
      <c r="EP881" s="102"/>
      <c r="EQ881" s="102"/>
      <c r="ER881" s="102"/>
      <c r="ES881" s="102"/>
      <c r="ET881" s="102"/>
      <c r="EU881" s="102"/>
      <c r="EV881" s="102"/>
      <c r="EW881" s="102"/>
      <c r="EX881" s="102"/>
      <c r="EY881" s="102"/>
      <c r="EZ881" s="102"/>
      <c r="FA881" s="102"/>
      <c r="FB881" s="102"/>
      <c r="FC881" s="102"/>
      <c r="FD881" s="102"/>
      <c r="FE881" s="102"/>
      <c r="FF881" s="102"/>
      <c r="FG881" s="102"/>
      <c r="FH881" s="102"/>
      <c r="FI881" s="102"/>
      <c r="FJ881" s="102"/>
      <c r="FK881" s="102"/>
      <c r="FL881" s="102"/>
      <c r="FM881" s="102"/>
      <c r="FN881" s="102"/>
      <c r="FO881" s="102"/>
      <c r="FP881" s="102"/>
      <c r="FQ881" s="102"/>
      <c r="FR881" s="102"/>
      <c r="FS881" s="102"/>
      <c r="FT881" s="102"/>
      <c r="FU881" s="102"/>
      <c r="FV881" s="102"/>
      <c r="FW881" s="102"/>
      <c r="FX881" s="102"/>
      <c r="FY881" s="102"/>
      <c r="FZ881" s="102"/>
      <c r="GA881" s="102"/>
      <c r="GB881" s="102"/>
      <c r="GC881" s="102"/>
      <c r="GD881" s="102"/>
      <c r="GE881" s="102"/>
      <c r="GF881" s="102"/>
      <c r="GG881" s="102"/>
      <c r="GH881" s="102"/>
      <c r="GI881" s="102"/>
      <c r="GJ881" s="102"/>
      <c r="GK881" s="102"/>
      <c r="GL881" s="102"/>
      <c r="GM881" s="102"/>
      <c r="GN881" s="102"/>
      <c r="GO881" s="102"/>
      <c r="GP881" s="102"/>
      <c r="GQ881" s="102"/>
      <c r="GR881" s="102"/>
      <c r="GS881" s="102"/>
      <c r="GT881" s="102"/>
      <c r="GU881" s="102"/>
      <c r="GV881" s="102"/>
      <c r="GW881" s="102"/>
      <c r="GX881" s="102"/>
      <c r="GY881" s="102"/>
      <c r="GZ881" s="102"/>
      <c r="HA881" s="102"/>
      <c r="HB881" s="102"/>
      <c r="HC881" s="102"/>
      <c r="HD881" s="102"/>
      <c r="HE881" s="102"/>
      <c r="HF881" s="102"/>
      <c r="HG881" s="102"/>
      <c r="HH881" s="102"/>
      <c r="HI881" s="102"/>
      <c r="HJ881" s="102"/>
      <c r="HK881" s="102"/>
    </row>
    <row r="882" spans="1:236" hidden="1">
      <c r="A882" s="93" t="s">
        <v>3037</v>
      </c>
      <c r="B882" s="111" t="s">
        <v>3038</v>
      </c>
      <c r="C882" s="123" t="s">
        <v>537</v>
      </c>
      <c r="D882" s="118"/>
      <c r="E882" s="58">
        <v>5100</v>
      </c>
      <c r="F882" s="118"/>
      <c r="G882" s="118"/>
      <c r="H882" s="118"/>
      <c r="I882" s="118"/>
      <c r="J882" s="118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02"/>
      <c r="AM882" s="102"/>
      <c r="AN882" s="102"/>
      <c r="AO882" s="102"/>
      <c r="AP882" s="102"/>
      <c r="AQ882" s="102"/>
      <c r="AR882" s="102"/>
      <c r="AS882" s="102"/>
      <c r="AT882" s="102"/>
      <c r="AU882" s="102"/>
      <c r="AV882" s="102"/>
      <c r="AW882" s="102"/>
      <c r="AX882" s="102"/>
      <c r="AY882" s="102"/>
      <c r="AZ882" s="102"/>
      <c r="BA882" s="102"/>
      <c r="BB882" s="102"/>
      <c r="BC882" s="102"/>
      <c r="BD882" s="102"/>
      <c r="BE882" s="102"/>
      <c r="BF882" s="102"/>
      <c r="BG882" s="102"/>
      <c r="BH882" s="102"/>
      <c r="BI882" s="102"/>
      <c r="BJ882" s="102"/>
      <c r="BK882" s="102"/>
      <c r="BL882" s="102"/>
      <c r="BM882" s="102"/>
      <c r="BN882" s="102"/>
      <c r="BO882" s="102"/>
      <c r="BP882" s="102"/>
      <c r="BQ882" s="102"/>
      <c r="BR882" s="102"/>
      <c r="BS882" s="102"/>
      <c r="BT882" s="102"/>
      <c r="BU882" s="102"/>
      <c r="BV882" s="102"/>
      <c r="BW882" s="102"/>
      <c r="BX882" s="102"/>
      <c r="BY882" s="102"/>
      <c r="BZ882" s="102"/>
      <c r="CA882" s="102"/>
      <c r="CB882" s="102"/>
      <c r="CC882" s="102"/>
      <c r="CD882" s="102"/>
      <c r="CE882" s="102"/>
      <c r="CF882" s="102"/>
      <c r="CG882" s="102"/>
      <c r="CH882" s="102"/>
      <c r="CI882" s="102"/>
      <c r="CJ882" s="102"/>
      <c r="CK882" s="102"/>
      <c r="CL882" s="102"/>
      <c r="CM882" s="102"/>
      <c r="CN882" s="102"/>
      <c r="CO882" s="102"/>
      <c r="CP882" s="102"/>
      <c r="CQ882" s="102"/>
      <c r="CR882" s="102"/>
      <c r="CS882" s="102"/>
      <c r="CT882" s="102"/>
      <c r="CU882" s="102"/>
      <c r="CV882" s="102"/>
      <c r="CW882" s="102"/>
      <c r="CX882" s="102"/>
      <c r="CY882" s="102"/>
      <c r="CZ882" s="102"/>
      <c r="DA882" s="102"/>
      <c r="DB882" s="102"/>
      <c r="DC882" s="102"/>
      <c r="DD882" s="102"/>
      <c r="DE882" s="102"/>
      <c r="DF882" s="102"/>
      <c r="DG882" s="102"/>
      <c r="DH882" s="102"/>
      <c r="DI882" s="102"/>
      <c r="DJ882" s="102"/>
      <c r="DK882" s="102"/>
      <c r="DL882" s="102"/>
      <c r="DM882" s="102"/>
      <c r="DN882" s="102"/>
      <c r="DO882" s="102"/>
      <c r="DP882" s="102"/>
      <c r="DQ882" s="102"/>
      <c r="DR882" s="102"/>
      <c r="DS882" s="102"/>
      <c r="DT882" s="102"/>
      <c r="DU882" s="102"/>
      <c r="DV882" s="102"/>
      <c r="DW882" s="102"/>
      <c r="DX882" s="102"/>
      <c r="DY882" s="102"/>
      <c r="DZ882" s="102"/>
      <c r="EA882" s="102"/>
      <c r="EB882" s="102"/>
      <c r="EC882" s="102"/>
      <c r="ED882" s="102"/>
      <c r="EE882" s="102"/>
      <c r="EF882" s="102"/>
      <c r="EG882" s="102"/>
      <c r="EH882" s="102"/>
      <c r="EI882" s="102"/>
      <c r="EJ882" s="102"/>
      <c r="EK882" s="102"/>
      <c r="EL882" s="102"/>
      <c r="EM882" s="102"/>
      <c r="EN882" s="102"/>
      <c r="EO882" s="102"/>
      <c r="EP882" s="102"/>
      <c r="EQ882" s="102"/>
      <c r="ER882" s="102"/>
      <c r="ES882" s="102"/>
      <c r="ET882" s="102"/>
      <c r="EU882" s="102"/>
      <c r="EV882" s="102"/>
      <c r="EW882" s="102"/>
      <c r="EX882" s="102"/>
      <c r="EY882" s="102"/>
      <c r="EZ882" s="102"/>
      <c r="FA882" s="102"/>
      <c r="FB882" s="102"/>
      <c r="FC882" s="102"/>
      <c r="FD882" s="102"/>
      <c r="FE882" s="102"/>
      <c r="FF882" s="102"/>
      <c r="FG882" s="102"/>
      <c r="FH882" s="102"/>
      <c r="FI882" s="102"/>
      <c r="FJ882" s="102"/>
      <c r="FK882" s="102"/>
      <c r="FL882" s="102"/>
      <c r="FM882" s="102"/>
      <c r="FN882" s="102"/>
      <c r="FO882" s="102"/>
      <c r="FP882" s="102"/>
      <c r="FQ882" s="102"/>
      <c r="FR882" s="102"/>
      <c r="FS882" s="102"/>
      <c r="FT882" s="102"/>
      <c r="FU882" s="102"/>
      <c r="FV882" s="102"/>
      <c r="FW882" s="102"/>
      <c r="FX882" s="102"/>
      <c r="FY882" s="102"/>
      <c r="FZ882" s="102"/>
      <c r="GA882" s="102"/>
      <c r="GB882" s="102"/>
      <c r="GC882" s="102"/>
      <c r="GD882" s="102"/>
      <c r="GE882" s="102"/>
      <c r="GF882" s="102"/>
      <c r="GG882" s="102"/>
      <c r="GH882" s="102"/>
      <c r="GI882" s="102"/>
      <c r="GJ882" s="102"/>
      <c r="GK882" s="102"/>
      <c r="GL882" s="102"/>
      <c r="GM882" s="102"/>
      <c r="GN882" s="102"/>
      <c r="GO882" s="102"/>
      <c r="GP882" s="102"/>
      <c r="GQ882" s="102"/>
      <c r="GR882" s="102"/>
      <c r="GS882" s="102"/>
      <c r="GT882" s="102"/>
      <c r="GU882" s="102"/>
      <c r="GV882" s="102"/>
      <c r="GW882" s="102"/>
      <c r="GX882" s="102"/>
      <c r="GY882" s="102"/>
      <c r="GZ882" s="102"/>
      <c r="HA882" s="102"/>
      <c r="HB882" s="102"/>
      <c r="HC882" s="102"/>
      <c r="HD882" s="102"/>
      <c r="HE882" s="102"/>
      <c r="HF882" s="102"/>
      <c r="HG882" s="102"/>
      <c r="HH882" s="102"/>
      <c r="HI882" s="102"/>
      <c r="HJ882" s="102"/>
      <c r="HK882" s="102"/>
    </row>
    <row r="883" spans="1:236">
      <c r="A883" s="119" t="s">
        <v>2667</v>
      </c>
      <c r="B883" s="120" t="s">
        <v>2668</v>
      </c>
      <c r="C883" s="180"/>
      <c r="D883" s="118">
        <f t="shared" ref="D883:E883" si="338">D884</f>
        <v>88860.85</v>
      </c>
      <c r="E883" s="118">
        <f t="shared" si="338"/>
        <v>92620.02</v>
      </c>
      <c r="F883" s="118">
        <f>F884+F892</f>
        <v>152825.46000000002</v>
      </c>
      <c r="G883" s="118">
        <f t="shared" ref="G883:I883" si="339">G884+G892</f>
        <v>5415800</v>
      </c>
      <c r="H883" s="118">
        <f t="shared" si="339"/>
        <v>9356000</v>
      </c>
      <c r="I883" s="118">
        <f t="shared" si="339"/>
        <v>1900000</v>
      </c>
      <c r="J883" s="118">
        <f t="shared" ref="J883" si="340">J884+J892</f>
        <v>1961750</v>
      </c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  <c r="AH883" s="102"/>
      <c r="AI883" s="102"/>
      <c r="AJ883" s="102"/>
      <c r="AK883" s="102"/>
      <c r="AL883" s="102"/>
      <c r="AM883" s="102"/>
      <c r="AN883" s="102"/>
      <c r="AO883" s="102"/>
      <c r="AP883" s="102"/>
      <c r="AQ883" s="102"/>
      <c r="AR883" s="102"/>
      <c r="AS883" s="102"/>
      <c r="AT883" s="102"/>
      <c r="AU883" s="102"/>
      <c r="AV883" s="102"/>
      <c r="AW883" s="102"/>
      <c r="AX883" s="102"/>
      <c r="AY883" s="102"/>
      <c r="AZ883" s="102"/>
      <c r="BA883" s="102"/>
      <c r="BB883" s="102"/>
      <c r="BC883" s="102"/>
      <c r="BD883" s="102"/>
      <c r="BE883" s="102"/>
      <c r="BF883" s="102"/>
      <c r="BG883" s="102"/>
      <c r="BH883" s="102"/>
      <c r="BI883" s="102"/>
      <c r="BJ883" s="102"/>
      <c r="BK883" s="102"/>
      <c r="BL883" s="102"/>
      <c r="BM883" s="102"/>
      <c r="BN883" s="102"/>
      <c r="BO883" s="102"/>
      <c r="BP883" s="102"/>
      <c r="BQ883" s="102"/>
      <c r="BR883" s="102"/>
      <c r="BS883" s="102"/>
      <c r="BT883" s="102"/>
      <c r="BU883" s="102"/>
      <c r="BV883" s="102"/>
      <c r="BW883" s="102"/>
      <c r="BX883" s="102"/>
      <c r="BY883" s="102"/>
      <c r="BZ883" s="102"/>
      <c r="CA883" s="102"/>
      <c r="CB883" s="102"/>
      <c r="CC883" s="102"/>
      <c r="CD883" s="102"/>
      <c r="CE883" s="102"/>
      <c r="CF883" s="102"/>
      <c r="CG883" s="102"/>
      <c r="CH883" s="102"/>
      <c r="CI883" s="102"/>
      <c r="CJ883" s="102"/>
      <c r="CK883" s="102"/>
      <c r="CL883" s="102"/>
      <c r="CM883" s="102"/>
      <c r="CN883" s="102"/>
      <c r="CO883" s="102"/>
      <c r="CP883" s="102"/>
      <c r="CQ883" s="102"/>
      <c r="CR883" s="102"/>
      <c r="CS883" s="102"/>
      <c r="CT883" s="102"/>
      <c r="CU883" s="102"/>
      <c r="CV883" s="102"/>
      <c r="CW883" s="102"/>
      <c r="CX883" s="102"/>
      <c r="CY883" s="102"/>
      <c r="CZ883" s="102"/>
      <c r="DA883" s="102"/>
      <c r="DB883" s="102"/>
      <c r="DC883" s="102"/>
      <c r="DD883" s="102"/>
      <c r="DE883" s="102"/>
      <c r="DF883" s="102"/>
      <c r="DG883" s="102"/>
      <c r="DH883" s="102"/>
      <c r="DI883" s="102"/>
      <c r="DJ883" s="102"/>
      <c r="DK883" s="102"/>
      <c r="DL883" s="102"/>
      <c r="DM883" s="102"/>
      <c r="DN883" s="102"/>
      <c r="DO883" s="102"/>
      <c r="DP883" s="102"/>
      <c r="DQ883" s="102"/>
      <c r="DR883" s="102"/>
      <c r="DS883" s="102"/>
      <c r="DT883" s="102"/>
      <c r="DU883" s="102"/>
      <c r="DV883" s="102"/>
      <c r="DW883" s="102"/>
      <c r="DX883" s="102"/>
      <c r="DY883" s="102"/>
      <c r="DZ883" s="102"/>
      <c r="EA883" s="102"/>
      <c r="EB883" s="102"/>
      <c r="EC883" s="102"/>
      <c r="ED883" s="102"/>
      <c r="EE883" s="102"/>
      <c r="EF883" s="102"/>
      <c r="EG883" s="102"/>
      <c r="EH883" s="102"/>
      <c r="EI883" s="102"/>
      <c r="EJ883" s="102"/>
      <c r="EK883" s="102"/>
      <c r="EL883" s="102"/>
      <c r="EM883" s="102"/>
      <c r="EN883" s="102"/>
      <c r="EO883" s="102"/>
      <c r="EP883" s="102"/>
      <c r="EQ883" s="102"/>
      <c r="ER883" s="102"/>
      <c r="ES883" s="102"/>
      <c r="ET883" s="102"/>
      <c r="EU883" s="102"/>
      <c r="EV883" s="102"/>
      <c r="EW883" s="102"/>
      <c r="EX883" s="102"/>
      <c r="EY883" s="102"/>
      <c r="EZ883" s="102"/>
      <c r="FA883" s="102"/>
      <c r="FB883" s="102"/>
      <c r="FC883" s="102"/>
      <c r="FD883" s="102"/>
      <c r="FE883" s="102"/>
      <c r="FF883" s="102"/>
      <c r="FG883" s="102"/>
      <c r="FH883" s="102"/>
      <c r="FI883" s="102"/>
      <c r="FJ883" s="102"/>
      <c r="FK883" s="102"/>
      <c r="FL883" s="102"/>
      <c r="FM883" s="102"/>
      <c r="FN883" s="102"/>
      <c r="FO883" s="102"/>
      <c r="FP883" s="102"/>
      <c r="FQ883" s="102"/>
      <c r="FR883" s="102"/>
      <c r="FS883" s="102"/>
      <c r="FT883" s="102"/>
      <c r="FU883" s="102"/>
      <c r="FV883" s="102"/>
      <c r="FW883" s="102"/>
      <c r="FX883" s="102"/>
      <c r="FY883" s="102"/>
      <c r="FZ883" s="102"/>
      <c r="GA883" s="102"/>
      <c r="GB883" s="102"/>
      <c r="GC883" s="102"/>
      <c r="GD883" s="102"/>
      <c r="GE883" s="102"/>
      <c r="GF883" s="102"/>
      <c r="GG883" s="102"/>
      <c r="GH883" s="102"/>
      <c r="GI883" s="102"/>
      <c r="GJ883" s="102"/>
      <c r="GK883" s="102"/>
      <c r="GL883" s="102"/>
      <c r="GM883" s="102"/>
      <c r="GN883" s="102"/>
      <c r="GO883" s="102"/>
      <c r="GP883" s="102"/>
      <c r="GQ883" s="102"/>
      <c r="GR883" s="102"/>
      <c r="GS883" s="102"/>
      <c r="GT883" s="102"/>
      <c r="GU883" s="102"/>
      <c r="GV883" s="102"/>
      <c r="GW883" s="102"/>
      <c r="GX883" s="102"/>
      <c r="GY883" s="102"/>
      <c r="GZ883" s="102"/>
      <c r="HA883" s="102"/>
      <c r="HB883" s="102"/>
      <c r="HC883" s="102"/>
      <c r="HD883" s="102"/>
      <c r="HE883" s="102"/>
      <c r="HF883" s="102"/>
      <c r="HG883" s="102"/>
      <c r="HH883" s="102"/>
      <c r="HI883" s="102"/>
      <c r="HJ883" s="102"/>
      <c r="HK883" s="102"/>
    </row>
    <row r="884" spans="1:236" s="103" customFormat="1" ht="12" customHeight="1">
      <c r="A884" s="95" t="s">
        <v>2669</v>
      </c>
      <c r="B884" s="110" t="s">
        <v>2668</v>
      </c>
      <c r="C884" s="123"/>
      <c r="D884" s="56">
        <f>D885+D889+D892+D895</f>
        <v>88860.85</v>
      </c>
      <c r="E884" s="56">
        <f>SUM(E885+E887+E889+E892+E895)</f>
        <v>92620.02</v>
      </c>
      <c r="F884" s="56">
        <f>SUM(F885+F887)</f>
        <v>147689.17000000001</v>
      </c>
      <c r="G884" s="56">
        <f t="shared" ref="G884:I884" si="341">SUM(G885+G887)</f>
        <v>5415800</v>
      </c>
      <c r="H884" s="56">
        <f t="shared" si="341"/>
        <v>9356000</v>
      </c>
      <c r="I884" s="56">
        <f t="shared" si="341"/>
        <v>1900000</v>
      </c>
      <c r="J884" s="56">
        <f t="shared" ref="J884" si="342">SUM(J885+J887)</f>
        <v>1961750</v>
      </c>
      <c r="HL884" s="102"/>
      <c r="HM884" s="102"/>
      <c r="HN884" s="102"/>
      <c r="HO884" s="102"/>
      <c r="HP884" s="102"/>
      <c r="HQ884" s="102"/>
      <c r="HR884" s="102"/>
      <c r="HS884" s="102"/>
      <c r="HT884" s="102"/>
      <c r="HU884" s="102"/>
      <c r="HV884" s="102"/>
      <c r="HW884" s="102"/>
      <c r="HX884" s="102"/>
      <c r="HY884" s="102"/>
      <c r="HZ884" s="102"/>
      <c r="IA884" s="102"/>
      <c r="IB884" s="102"/>
    </row>
    <row r="885" spans="1:236" s="103" customFormat="1" ht="12" customHeight="1">
      <c r="A885" s="95" t="s">
        <v>2670</v>
      </c>
      <c r="B885" s="110" t="s">
        <v>2671</v>
      </c>
      <c r="C885" s="123"/>
      <c r="D885" s="56">
        <f>D886+D887</f>
        <v>78159.210000000006</v>
      </c>
      <c r="E885" s="56">
        <f>E886</f>
        <v>0</v>
      </c>
      <c r="F885" s="56">
        <f>F886</f>
        <v>0</v>
      </c>
      <c r="G885" s="56">
        <f t="shared" ref="G885:J885" si="343">G886</f>
        <v>950000</v>
      </c>
      <c r="H885" s="56">
        <f t="shared" si="343"/>
        <v>1568000</v>
      </c>
      <c r="I885" s="56">
        <f t="shared" si="343"/>
        <v>0</v>
      </c>
      <c r="J885" s="56">
        <f t="shared" si="343"/>
        <v>0</v>
      </c>
      <c r="HL885" s="102"/>
      <c r="HM885" s="102"/>
      <c r="HN885" s="102"/>
      <c r="HO885" s="102"/>
      <c r="HP885" s="102"/>
      <c r="HQ885" s="102"/>
      <c r="HR885" s="102"/>
      <c r="HS885" s="102"/>
      <c r="HT885" s="102"/>
      <c r="HU885" s="102"/>
      <c r="HV885" s="102"/>
      <c r="HW885" s="102"/>
      <c r="HX885" s="102"/>
      <c r="HY885" s="102"/>
      <c r="HZ885" s="102"/>
      <c r="IA885" s="102"/>
      <c r="IB885" s="102"/>
    </row>
    <row r="886" spans="1:236">
      <c r="A886" s="93" t="s">
        <v>2672</v>
      </c>
      <c r="B886" s="111" t="s">
        <v>2673</v>
      </c>
      <c r="C886" s="123" t="s">
        <v>173</v>
      </c>
      <c r="D886" s="58">
        <v>0</v>
      </c>
      <c r="E886" s="58">
        <v>0</v>
      </c>
      <c r="F886" s="58">
        <v>0</v>
      </c>
      <c r="G886" s="58">
        <v>950000</v>
      </c>
      <c r="H886" s="58">
        <v>1568000</v>
      </c>
      <c r="I886" s="58">
        <v>0</v>
      </c>
      <c r="J886" s="58">
        <v>0</v>
      </c>
    </row>
    <row r="887" spans="1:236" s="103" customFormat="1" ht="12" customHeight="1">
      <c r="A887" s="95" t="s">
        <v>2674</v>
      </c>
      <c r="B887" s="110" t="s">
        <v>2675</v>
      </c>
      <c r="C887" s="123"/>
      <c r="D887" s="56">
        <f t="shared" ref="D887:J887" si="344">D888</f>
        <v>78159.210000000006</v>
      </c>
      <c r="E887" s="56">
        <f t="shared" si="344"/>
        <v>87131.25</v>
      </c>
      <c r="F887" s="56">
        <f>F888</f>
        <v>147689.17000000001</v>
      </c>
      <c r="G887" s="56">
        <f t="shared" si="344"/>
        <v>4465800</v>
      </c>
      <c r="H887" s="56">
        <f t="shared" si="344"/>
        <v>7788000</v>
      </c>
      <c r="I887" s="56">
        <f t="shared" si="344"/>
        <v>1900000</v>
      </c>
      <c r="J887" s="56">
        <f t="shared" si="344"/>
        <v>1961750</v>
      </c>
      <c r="HL887" s="102"/>
      <c r="HM887" s="102"/>
      <c r="HN887" s="102"/>
      <c r="HO887" s="102"/>
      <c r="HP887" s="102"/>
      <c r="HQ887" s="102"/>
      <c r="HR887" s="102"/>
      <c r="HS887" s="102"/>
      <c r="HT887" s="102"/>
      <c r="HU887" s="102"/>
      <c r="HV887" s="102"/>
      <c r="HW887" s="102"/>
      <c r="HX887" s="102"/>
      <c r="HY887" s="102"/>
      <c r="HZ887" s="102"/>
      <c r="IA887" s="102"/>
      <c r="IB887" s="102"/>
    </row>
    <row r="888" spans="1:236" s="122" customFormat="1" ht="12.75" customHeight="1">
      <c r="A888" s="95" t="s">
        <v>2676</v>
      </c>
      <c r="B888" s="111" t="s">
        <v>1592</v>
      </c>
      <c r="C888" s="123" t="s">
        <v>537</v>
      </c>
      <c r="D888" s="58">
        <v>78159.210000000006</v>
      </c>
      <c r="E888" s="58">
        <v>87131.25</v>
      </c>
      <c r="F888" s="58">
        <v>147689.17000000001</v>
      </c>
      <c r="G888" s="58">
        <v>4465800</v>
      </c>
      <c r="H888" s="58">
        <v>7788000</v>
      </c>
      <c r="I888" s="58">
        <v>1900000</v>
      </c>
      <c r="J888" s="58">
        <v>1961750</v>
      </c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  <c r="AA888" s="124"/>
      <c r="AB888" s="124"/>
      <c r="AC888" s="124"/>
      <c r="AD888" s="124"/>
      <c r="AE888" s="124"/>
      <c r="AF888" s="124"/>
      <c r="AG888" s="124"/>
      <c r="AH888" s="124"/>
      <c r="AI888" s="124"/>
      <c r="AJ888" s="124"/>
      <c r="AK888" s="124"/>
      <c r="AL888" s="124"/>
      <c r="AM888" s="124"/>
      <c r="AN888" s="124"/>
      <c r="AO888" s="124"/>
      <c r="AP888" s="124"/>
      <c r="AQ888" s="124"/>
      <c r="AR888" s="124"/>
      <c r="AS888" s="124"/>
      <c r="AT888" s="124"/>
      <c r="AU888" s="124"/>
      <c r="AV888" s="124"/>
      <c r="AW888" s="124"/>
      <c r="AX888" s="124"/>
      <c r="AY888" s="124"/>
      <c r="AZ888" s="124"/>
      <c r="BA888" s="124"/>
      <c r="BB888" s="124"/>
      <c r="BC888" s="124"/>
      <c r="BD888" s="124"/>
      <c r="BE888" s="124"/>
      <c r="BF888" s="124"/>
      <c r="BG888" s="124"/>
      <c r="BH888" s="124"/>
      <c r="BI888" s="124"/>
      <c r="BJ888" s="124"/>
      <c r="BK888" s="124"/>
      <c r="BL888" s="124"/>
      <c r="BM888" s="124"/>
      <c r="BN888" s="124"/>
      <c r="BO888" s="124"/>
      <c r="BP888" s="124"/>
      <c r="BQ888" s="124"/>
      <c r="BR888" s="124"/>
      <c r="BS888" s="124"/>
      <c r="BT888" s="124"/>
      <c r="BU888" s="124"/>
      <c r="BV888" s="124"/>
      <c r="BW888" s="124"/>
      <c r="BX888" s="124"/>
      <c r="BY888" s="124"/>
      <c r="BZ888" s="124"/>
      <c r="CA888" s="124"/>
      <c r="CB888" s="124"/>
      <c r="CC888" s="124"/>
      <c r="CD888" s="124"/>
      <c r="CE888" s="124"/>
      <c r="CF888" s="124"/>
      <c r="CG888" s="124"/>
      <c r="CH888" s="124"/>
      <c r="CI888" s="124"/>
      <c r="CJ888" s="124"/>
      <c r="CK888" s="124"/>
      <c r="CL888" s="124"/>
      <c r="CM888" s="124"/>
      <c r="CN888" s="124"/>
      <c r="CO888" s="124"/>
      <c r="CP888" s="124"/>
      <c r="CQ888" s="124"/>
      <c r="CR888" s="124"/>
      <c r="CS888" s="124"/>
      <c r="CT888" s="124"/>
      <c r="CU888" s="124"/>
      <c r="CV888" s="124"/>
      <c r="CW888" s="124"/>
      <c r="CX888" s="124"/>
      <c r="CY888" s="124"/>
      <c r="CZ888" s="124"/>
      <c r="DA888" s="124"/>
      <c r="DB888" s="124"/>
      <c r="DC888" s="124"/>
      <c r="DD888" s="124"/>
      <c r="DE888" s="124"/>
      <c r="DF888" s="124"/>
      <c r="DG888" s="124"/>
      <c r="DH888" s="124"/>
      <c r="DI888" s="124"/>
      <c r="DJ888" s="124"/>
      <c r="DK888" s="124"/>
      <c r="DL888" s="124"/>
      <c r="DM888" s="124"/>
      <c r="DN888" s="124"/>
      <c r="DO888" s="124"/>
      <c r="DP888" s="124"/>
      <c r="DQ888" s="124"/>
      <c r="DR888" s="124"/>
      <c r="DS888" s="124"/>
      <c r="DT888" s="124"/>
      <c r="DU888" s="124"/>
      <c r="DV888" s="124"/>
      <c r="DW888" s="124"/>
      <c r="DX888" s="124"/>
      <c r="DY888" s="124"/>
      <c r="DZ888" s="124"/>
      <c r="EA888" s="124"/>
      <c r="EB888" s="124"/>
      <c r="EC888" s="124"/>
      <c r="ED888" s="124"/>
      <c r="EE888" s="124"/>
      <c r="EF888" s="124"/>
      <c r="EG888" s="124"/>
      <c r="EH888" s="124"/>
      <c r="EI888" s="124"/>
      <c r="EJ888" s="124"/>
      <c r="EK888" s="124"/>
      <c r="EL888" s="124"/>
      <c r="EM888" s="124"/>
      <c r="EN888" s="124"/>
      <c r="EO888" s="124"/>
      <c r="EP888" s="124"/>
      <c r="EQ888" s="124"/>
      <c r="ER888" s="124"/>
      <c r="ES888" s="124"/>
      <c r="ET888" s="124"/>
      <c r="EU888" s="124"/>
      <c r="EV888" s="124"/>
      <c r="EW888" s="124"/>
      <c r="EX888" s="124"/>
      <c r="EY888" s="124"/>
      <c r="EZ888" s="124"/>
      <c r="FA888" s="124"/>
      <c r="FB888" s="124"/>
      <c r="FC888" s="124"/>
      <c r="FD888" s="124"/>
      <c r="FE888" s="124"/>
      <c r="FF888" s="124"/>
      <c r="FG888" s="124"/>
      <c r="FH888" s="124"/>
      <c r="FI888" s="124"/>
      <c r="FJ888" s="124"/>
      <c r="FK888" s="124"/>
      <c r="FL888" s="124"/>
      <c r="FM888" s="124"/>
      <c r="FN888" s="124"/>
      <c r="FO888" s="124"/>
      <c r="FP888" s="124"/>
      <c r="FQ888" s="124"/>
      <c r="FR888" s="124"/>
      <c r="FS888" s="124"/>
      <c r="FT888" s="124"/>
      <c r="FU888" s="124"/>
      <c r="FV888" s="124"/>
      <c r="FW888" s="124"/>
      <c r="FX888" s="124"/>
      <c r="FY888" s="124"/>
      <c r="FZ888" s="124"/>
      <c r="GA888" s="124"/>
      <c r="GB888" s="124"/>
      <c r="GC888" s="124"/>
      <c r="GD888" s="124"/>
      <c r="GE888" s="124"/>
      <c r="GF888" s="124"/>
      <c r="GG888" s="124"/>
      <c r="GH888" s="124"/>
      <c r="GI888" s="124"/>
      <c r="GJ888" s="124"/>
      <c r="GK888" s="124"/>
      <c r="GL888" s="124"/>
      <c r="GM888" s="124"/>
      <c r="GN888" s="124"/>
      <c r="GO888" s="124"/>
      <c r="GP888" s="124"/>
      <c r="GQ888" s="124"/>
      <c r="GR888" s="124"/>
      <c r="GS888" s="124"/>
      <c r="GT888" s="124"/>
      <c r="GU888" s="124"/>
      <c r="GV888" s="124"/>
      <c r="GW888" s="124"/>
      <c r="GX888" s="124"/>
      <c r="GY888" s="124"/>
      <c r="GZ888" s="124"/>
      <c r="HA888" s="124"/>
      <c r="HB888" s="124"/>
      <c r="HC888" s="124"/>
      <c r="HD888" s="124"/>
      <c r="HE888" s="124"/>
      <c r="HF888" s="124"/>
      <c r="HG888" s="124"/>
      <c r="HH888" s="124"/>
      <c r="HI888" s="124"/>
      <c r="HJ888" s="124"/>
      <c r="HK888" s="124"/>
    </row>
    <row r="889" spans="1:236" ht="12.75" customHeight="1">
      <c r="A889" s="95" t="s">
        <v>2677</v>
      </c>
      <c r="B889" s="110" t="s">
        <v>2678</v>
      </c>
      <c r="C889" s="123"/>
      <c r="D889" s="58">
        <f t="shared" ref="D889:J890" si="345">D890</f>
        <v>0</v>
      </c>
      <c r="E889" s="58">
        <f t="shared" si="345"/>
        <v>5022.08</v>
      </c>
      <c r="F889" s="58">
        <f t="shared" si="345"/>
        <v>0</v>
      </c>
      <c r="G889" s="58">
        <f t="shared" si="345"/>
        <v>0</v>
      </c>
      <c r="H889" s="58">
        <f t="shared" si="345"/>
        <v>0</v>
      </c>
      <c r="I889" s="58">
        <f t="shared" si="345"/>
        <v>0</v>
      </c>
      <c r="J889" s="58">
        <f t="shared" si="345"/>
        <v>0</v>
      </c>
    </row>
    <row r="890" spans="1:236" ht="21.75" hidden="1" customHeight="1">
      <c r="A890" s="95" t="s">
        <v>2679</v>
      </c>
      <c r="B890" s="110" t="s">
        <v>2680</v>
      </c>
      <c r="C890" s="123"/>
      <c r="D890" s="58">
        <f t="shared" si="345"/>
        <v>0</v>
      </c>
      <c r="E890" s="58">
        <f t="shared" si="345"/>
        <v>5022.08</v>
      </c>
      <c r="F890" s="58">
        <f t="shared" si="345"/>
        <v>0</v>
      </c>
      <c r="G890" s="58">
        <f t="shared" si="345"/>
        <v>0</v>
      </c>
      <c r="H890" s="58">
        <f t="shared" si="345"/>
        <v>0</v>
      </c>
      <c r="I890" s="58">
        <f t="shared" si="345"/>
        <v>0</v>
      </c>
      <c r="J890" s="58">
        <f t="shared" si="345"/>
        <v>0</v>
      </c>
    </row>
    <row r="891" spans="1:236" ht="16.5" hidden="1" customHeight="1">
      <c r="A891" s="95" t="s">
        <v>2681</v>
      </c>
      <c r="B891" s="111" t="s">
        <v>1592</v>
      </c>
      <c r="C891" s="123" t="s">
        <v>537</v>
      </c>
      <c r="D891" s="58">
        <v>0</v>
      </c>
      <c r="E891" s="58">
        <v>5022.08</v>
      </c>
      <c r="F891" s="58">
        <v>0</v>
      </c>
      <c r="G891" s="58"/>
      <c r="H891" s="58"/>
      <c r="I891" s="58"/>
      <c r="J891" s="58"/>
    </row>
    <row r="892" spans="1:236" ht="12.75" hidden="1" customHeight="1">
      <c r="A892" s="95" t="s">
        <v>2682</v>
      </c>
      <c r="B892" s="110" t="s">
        <v>2683</v>
      </c>
      <c r="C892" s="123"/>
      <c r="D892" s="58">
        <f t="shared" ref="D892:J893" si="346">D893</f>
        <v>6191.59</v>
      </c>
      <c r="E892" s="58">
        <f t="shared" si="346"/>
        <v>466.69</v>
      </c>
      <c r="F892" s="58">
        <f t="shared" si="346"/>
        <v>5136.29</v>
      </c>
      <c r="G892" s="58">
        <f t="shared" si="346"/>
        <v>0</v>
      </c>
      <c r="H892" s="58">
        <f t="shared" si="346"/>
        <v>0</v>
      </c>
      <c r="I892" s="58">
        <f t="shared" si="346"/>
        <v>0</v>
      </c>
      <c r="J892" s="58">
        <f t="shared" si="346"/>
        <v>0</v>
      </c>
    </row>
    <row r="893" spans="1:236" ht="12.75" hidden="1" customHeight="1">
      <c r="A893" s="95" t="s">
        <v>2684</v>
      </c>
      <c r="B893" s="110" t="s">
        <v>2685</v>
      </c>
      <c r="C893" s="123"/>
      <c r="D893" s="58">
        <f t="shared" si="346"/>
        <v>6191.59</v>
      </c>
      <c r="E893" s="58">
        <f t="shared" si="346"/>
        <v>466.69</v>
      </c>
      <c r="F893" s="58">
        <f t="shared" si="346"/>
        <v>5136.29</v>
      </c>
      <c r="G893" s="58">
        <f t="shared" si="346"/>
        <v>0</v>
      </c>
      <c r="H893" s="58">
        <f t="shared" si="346"/>
        <v>0</v>
      </c>
      <c r="I893" s="58">
        <f t="shared" si="346"/>
        <v>0</v>
      </c>
      <c r="J893" s="58">
        <f t="shared" si="346"/>
        <v>0</v>
      </c>
    </row>
    <row r="894" spans="1:236" ht="12.75" hidden="1" customHeight="1">
      <c r="A894" s="95" t="s">
        <v>2686</v>
      </c>
      <c r="B894" s="111" t="s">
        <v>1592</v>
      </c>
      <c r="C894" s="123" t="s">
        <v>537</v>
      </c>
      <c r="D894" s="58">
        <v>6191.59</v>
      </c>
      <c r="E894" s="58">
        <v>466.69</v>
      </c>
      <c r="F894" s="58">
        <v>5136.29</v>
      </c>
      <c r="G894" s="58"/>
      <c r="H894" s="58"/>
      <c r="I894" s="58"/>
      <c r="J894" s="58"/>
    </row>
    <row r="895" spans="1:236" ht="22.5" hidden="1" customHeight="1">
      <c r="A895" s="95" t="s">
        <v>2687</v>
      </c>
      <c r="B895" s="110" t="s">
        <v>2688</v>
      </c>
      <c r="C895" s="123"/>
      <c r="D895" s="58">
        <f t="shared" ref="D895:J896" si="347">D896</f>
        <v>4510.05</v>
      </c>
      <c r="E895" s="58">
        <f t="shared" si="347"/>
        <v>0</v>
      </c>
      <c r="F895" s="58">
        <f t="shared" si="347"/>
        <v>0</v>
      </c>
      <c r="G895" s="58">
        <f t="shared" si="347"/>
        <v>0</v>
      </c>
      <c r="H895" s="58">
        <f t="shared" si="347"/>
        <v>0</v>
      </c>
      <c r="I895" s="58">
        <f t="shared" si="347"/>
        <v>0</v>
      </c>
      <c r="J895" s="58">
        <f t="shared" si="347"/>
        <v>0</v>
      </c>
    </row>
    <row r="896" spans="1:236" ht="22.5" hidden="1" customHeight="1">
      <c r="A896" s="95" t="s">
        <v>2689</v>
      </c>
      <c r="B896" s="110" t="s">
        <v>2690</v>
      </c>
      <c r="C896" s="123"/>
      <c r="D896" s="58">
        <f t="shared" si="347"/>
        <v>4510.05</v>
      </c>
      <c r="E896" s="58">
        <f t="shared" si="347"/>
        <v>0</v>
      </c>
      <c r="F896" s="58">
        <f t="shared" si="347"/>
        <v>0</v>
      </c>
      <c r="G896" s="58">
        <f t="shared" si="347"/>
        <v>0</v>
      </c>
      <c r="H896" s="58">
        <f t="shared" si="347"/>
        <v>0</v>
      </c>
      <c r="I896" s="58">
        <f t="shared" si="347"/>
        <v>0</v>
      </c>
      <c r="J896" s="58">
        <f t="shared" si="347"/>
        <v>0</v>
      </c>
    </row>
    <row r="897" spans="1:236" ht="12.75" hidden="1" customHeight="1">
      <c r="A897" s="95" t="s">
        <v>2691</v>
      </c>
      <c r="B897" s="111" t="s">
        <v>1592</v>
      </c>
      <c r="C897" s="123" t="s">
        <v>537</v>
      </c>
      <c r="D897" s="58">
        <v>4510.05</v>
      </c>
      <c r="E897" s="58"/>
      <c r="F897" s="58"/>
      <c r="G897" s="58"/>
      <c r="H897" s="58"/>
      <c r="I897" s="58"/>
      <c r="J897" s="58"/>
    </row>
    <row r="898" spans="1:236">
      <c r="A898" s="116" t="s">
        <v>2692</v>
      </c>
      <c r="B898" s="117" t="s">
        <v>2693</v>
      </c>
      <c r="C898" s="180"/>
      <c r="D898" s="118">
        <f t="shared" ref="D898:J899" si="348">D899</f>
        <v>29825.97</v>
      </c>
      <c r="E898" s="118">
        <f t="shared" si="348"/>
        <v>31172.530000000002</v>
      </c>
      <c r="F898" s="118">
        <f t="shared" si="348"/>
        <v>45508.32</v>
      </c>
      <c r="G898" s="118">
        <f t="shared" si="348"/>
        <v>30400</v>
      </c>
      <c r="H898" s="118">
        <f t="shared" si="348"/>
        <v>31400</v>
      </c>
      <c r="I898" s="118">
        <f t="shared" si="348"/>
        <v>32500</v>
      </c>
      <c r="J898" s="118">
        <f t="shared" si="348"/>
        <v>33550</v>
      </c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  <c r="AH898" s="102"/>
      <c r="AI898" s="102"/>
      <c r="AJ898" s="102"/>
      <c r="AK898" s="102"/>
      <c r="AL898" s="102"/>
      <c r="AM898" s="102"/>
      <c r="AN898" s="102"/>
      <c r="AO898" s="102"/>
      <c r="AP898" s="102"/>
      <c r="AQ898" s="102"/>
      <c r="AR898" s="102"/>
      <c r="AS898" s="102"/>
      <c r="AT898" s="102"/>
      <c r="AU898" s="102"/>
      <c r="AV898" s="102"/>
      <c r="AW898" s="102"/>
      <c r="AX898" s="102"/>
      <c r="AY898" s="102"/>
      <c r="AZ898" s="102"/>
      <c r="BA898" s="102"/>
      <c r="BB898" s="102"/>
      <c r="BC898" s="102"/>
      <c r="BD898" s="102"/>
      <c r="BE898" s="102"/>
      <c r="BF898" s="102"/>
      <c r="BG898" s="102"/>
      <c r="BH898" s="102"/>
      <c r="BI898" s="102"/>
      <c r="BJ898" s="102"/>
      <c r="BK898" s="102"/>
      <c r="BL898" s="102"/>
      <c r="BM898" s="102"/>
      <c r="BN898" s="102"/>
      <c r="BO898" s="102"/>
      <c r="BP898" s="102"/>
      <c r="BQ898" s="102"/>
      <c r="BR898" s="102"/>
      <c r="BS898" s="102"/>
      <c r="BT898" s="102"/>
      <c r="BU898" s="102"/>
      <c r="BV898" s="102"/>
      <c r="BW898" s="102"/>
      <c r="BX898" s="102"/>
      <c r="BY898" s="102"/>
      <c r="BZ898" s="102"/>
      <c r="CA898" s="102"/>
      <c r="CB898" s="102"/>
      <c r="CC898" s="102"/>
      <c r="CD898" s="102"/>
      <c r="CE898" s="102"/>
      <c r="CF898" s="102"/>
      <c r="CG898" s="102"/>
      <c r="CH898" s="102"/>
      <c r="CI898" s="102"/>
      <c r="CJ898" s="102"/>
      <c r="CK898" s="102"/>
      <c r="CL898" s="102"/>
      <c r="CM898" s="102"/>
      <c r="CN898" s="102"/>
      <c r="CO898" s="102"/>
      <c r="CP898" s="102"/>
      <c r="CQ898" s="102"/>
      <c r="CR898" s="102"/>
      <c r="CS898" s="102"/>
      <c r="CT898" s="102"/>
      <c r="CU898" s="102"/>
      <c r="CV898" s="102"/>
      <c r="CW898" s="102"/>
      <c r="CX898" s="102"/>
      <c r="CY898" s="102"/>
      <c r="CZ898" s="102"/>
      <c r="DA898" s="102"/>
      <c r="DB898" s="102"/>
      <c r="DC898" s="102"/>
      <c r="DD898" s="102"/>
      <c r="DE898" s="102"/>
      <c r="DF898" s="102"/>
      <c r="DG898" s="102"/>
      <c r="DH898" s="102"/>
      <c r="DI898" s="102"/>
      <c r="DJ898" s="102"/>
      <c r="DK898" s="102"/>
      <c r="DL898" s="102"/>
      <c r="DM898" s="102"/>
      <c r="DN898" s="102"/>
      <c r="DO898" s="102"/>
      <c r="DP898" s="102"/>
      <c r="DQ898" s="102"/>
      <c r="DR898" s="102"/>
      <c r="DS898" s="102"/>
      <c r="DT898" s="102"/>
      <c r="DU898" s="102"/>
      <c r="DV898" s="102"/>
      <c r="DW898" s="102"/>
      <c r="DX898" s="102"/>
      <c r="DY898" s="102"/>
      <c r="DZ898" s="102"/>
      <c r="EA898" s="102"/>
      <c r="EB898" s="102"/>
      <c r="EC898" s="102"/>
      <c r="ED898" s="102"/>
      <c r="EE898" s="102"/>
      <c r="EF898" s="102"/>
      <c r="EG898" s="102"/>
      <c r="EH898" s="102"/>
      <c r="EI898" s="102"/>
      <c r="EJ898" s="102"/>
      <c r="EK898" s="102"/>
      <c r="EL898" s="102"/>
      <c r="EM898" s="102"/>
      <c r="EN898" s="102"/>
      <c r="EO898" s="102"/>
      <c r="EP898" s="102"/>
      <c r="EQ898" s="102"/>
      <c r="ER898" s="102"/>
      <c r="ES898" s="102"/>
      <c r="ET898" s="102"/>
      <c r="EU898" s="102"/>
      <c r="EV898" s="102"/>
      <c r="EW898" s="102"/>
      <c r="EX898" s="102"/>
      <c r="EY898" s="102"/>
      <c r="EZ898" s="102"/>
      <c r="FA898" s="102"/>
      <c r="FB898" s="102"/>
      <c r="FC898" s="102"/>
      <c r="FD898" s="102"/>
      <c r="FE898" s="102"/>
      <c r="FF898" s="102"/>
      <c r="FG898" s="102"/>
      <c r="FH898" s="102"/>
      <c r="FI898" s="102"/>
      <c r="FJ898" s="102"/>
      <c r="FK898" s="102"/>
      <c r="FL898" s="102"/>
      <c r="FM898" s="102"/>
      <c r="FN898" s="102"/>
      <c r="FO898" s="102"/>
      <c r="FP898" s="102"/>
      <c r="FQ898" s="102"/>
      <c r="FR898" s="102"/>
      <c r="FS898" s="102"/>
      <c r="FT898" s="102"/>
      <c r="FU898" s="102"/>
      <c r="FV898" s="102"/>
      <c r="FW898" s="102"/>
      <c r="FX898" s="102"/>
      <c r="FY898" s="102"/>
      <c r="FZ898" s="102"/>
      <c r="GA898" s="102"/>
      <c r="GB898" s="102"/>
      <c r="GC898" s="102"/>
      <c r="GD898" s="102"/>
      <c r="GE898" s="102"/>
      <c r="GF898" s="102"/>
      <c r="GG898" s="102"/>
      <c r="GH898" s="102"/>
      <c r="GI898" s="102"/>
      <c r="GJ898" s="102"/>
      <c r="GK898" s="102"/>
      <c r="GL898" s="102"/>
      <c r="GM898" s="102"/>
      <c r="GN898" s="102"/>
      <c r="GO898" s="102"/>
      <c r="GP898" s="102"/>
      <c r="GQ898" s="102"/>
      <c r="GR898" s="102"/>
      <c r="GS898" s="102"/>
      <c r="GT898" s="102"/>
      <c r="GU898" s="102"/>
      <c r="GV898" s="102"/>
      <c r="GW898" s="102"/>
      <c r="GX898" s="102"/>
      <c r="GY898" s="102"/>
      <c r="GZ898" s="102"/>
      <c r="HA898" s="102"/>
      <c r="HB898" s="102"/>
      <c r="HC898" s="102"/>
      <c r="HD898" s="102"/>
      <c r="HE898" s="102"/>
      <c r="HF898" s="102"/>
      <c r="HG898" s="102"/>
      <c r="HH898" s="102"/>
      <c r="HI898" s="102"/>
      <c r="HJ898" s="102"/>
      <c r="HK898" s="102"/>
    </row>
    <row r="899" spans="1:236">
      <c r="A899" s="119" t="s">
        <v>2694</v>
      </c>
      <c r="B899" s="120" t="s">
        <v>2695</v>
      </c>
      <c r="C899" s="180"/>
      <c r="D899" s="56">
        <f t="shared" si="348"/>
        <v>29825.97</v>
      </c>
      <c r="E899" s="56">
        <f t="shared" si="348"/>
        <v>31172.530000000002</v>
      </c>
      <c r="F899" s="56">
        <f t="shared" si="348"/>
        <v>45508.32</v>
      </c>
      <c r="G899" s="56">
        <f t="shared" si="348"/>
        <v>30400</v>
      </c>
      <c r="H899" s="56">
        <f t="shared" si="348"/>
        <v>31400</v>
      </c>
      <c r="I899" s="56">
        <f t="shared" si="348"/>
        <v>32500</v>
      </c>
      <c r="J899" s="56">
        <f t="shared" si="348"/>
        <v>33550</v>
      </c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  <c r="AH899" s="102"/>
      <c r="AI899" s="102"/>
      <c r="AJ899" s="102"/>
      <c r="AK899" s="102"/>
      <c r="AL899" s="102"/>
      <c r="AM899" s="102"/>
      <c r="AN899" s="102"/>
      <c r="AO899" s="102"/>
      <c r="AP899" s="102"/>
      <c r="AQ899" s="102"/>
      <c r="AR899" s="102"/>
      <c r="AS899" s="102"/>
      <c r="AT899" s="102"/>
      <c r="AU899" s="102"/>
      <c r="AV899" s="102"/>
      <c r="AW899" s="102"/>
      <c r="AX899" s="102"/>
      <c r="AY899" s="102"/>
      <c r="AZ899" s="102"/>
      <c r="BA899" s="102"/>
      <c r="BB899" s="102"/>
      <c r="BC899" s="102"/>
      <c r="BD899" s="102"/>
      <c r="BE899" s="102"/>
      <c r="BF899" s="102"/>
      <c r="BG899" s="102"/>
      <c r="BH899" s="102"/>
      <c r="BI899" s="102"/>
      <c r="BJ899" s="102"/>
      <c r="BK899" s="102"/>
      <c r="BL899" s="102"/>
      <c r="BM899" s="102"/>
      <c r="BN899" s="102"/>
      <c r="BO899" s="102"/>
      <c r="BP899" s="102"/>
      <c r="BQ899" s="102"/>
      <c r="BR899" s="102"/>
      <c r="BS899" s="102"/>
      <c r="BT899" s="102"/>
      <c r="BU899" s="102"/>
      <c r="BV899" s="102"/>
      <c r="BW899" s="102"/>
      <c r="BX899" s="102"/>
      <c r="BY899" s="102"/>
      <c r="BZ899" s="102"/>
      <c r="CA899" s="102"/>
      <c r="CB899" s="102"/>
      <c r="CC899" s="102"/>
      <c r="CD899" s="102"/>
      <c r="CE899" s="102"/>
      <c r="CF899" s="102"/>
      <c r="CG899" s="102"/>
      <c r="CH899" s="102"/>
      <c r="CI899" s="102"/>
      <c r="CJ899" s="102"/>
      <c r="CK899" s="102"/>
      <c r="CL899" s="102"/>
      <c r="CM899" s="102"/>
      <c r="CN899" s="102"/>
      <c r="CO899" s="102"/>
      <c r="CP899" s="102"/>
      <c r="CQ899" s="102"/>
      <c r="CR899" s="102"/>
      <c r="CS899" s="102"/>
      <c r="CT899" s="102"/>
      <c r="CU899" s="102"/>
      <c r="CV899" s="102"/>
      <c r="CW899" s="102"/>
      <c r="CX899" s="102"/>
      <c r="CY899" s="102"/>
      <c r="CZ899" s="102"/>
      <c r="DA899" s="102"/>
      <c r="DB899" s="102"/>
      <c r="DC899" s="102"/>
      <c r="DD899" s="102"/>
      <c r="DE899" s="102"/>
      <c r="DF899" s="102"/>
      <c r="DG899" s="102"/>
      <c r="DH899" s="102"/>
      <c r="DI899" s="102"/>
      <c r="DJ899" s="102"/>
      <c r="DK899" s="102"/>
      <c r="DL899" s="102"/>
      <c r="DM899" s="102"/>
      <c r="DN899" s="102"/>
      <c r="DO899" s="102"/>
      <c r="DP899" s="102"/>
      <c r="DQ899" s="102"/>
      <c r="DR899" s="102"/>
      <c r="DS899" s="102"/>
      <c r="DT899" s="102"/>
      <c r="DU899" s="102"/>
      <c r="DV899" s="102"/>
      <c r="DW899" s="102"/>
      <c r="DX899" s="102"/>
      <c r="DY899" s="102"/>
      <c r="DZ899" s="102"/>
      <c r="EA899" s="102"/>
      <c r="EB899" s="102"/>
      <c r="EC899" s="102"/>
      <c r="ED899" s="102"/>
      <c r="EE899" s="102"/>
      <c r="EF899" s="102"/>
      <c r="EG899" s="102"/>
      <c r="EH899" s="102"/>
      <c r="EI899" s="102"/>
      <c r="EJ899" s="102"/>
      <c r="EK899" s="102"/>
      <c r="EL899" s="102"/>
      <c r="EM899" s="102"/>
      <c r="EN899" s="102"/>
      <c r="EO899" s="102"/>
      <c r="EP899" s="102"/>
      <c r="EQ899" s="102"/>
      <c r="ER899" s="102"/>
      <c r="ES899" s="102"/>
      <c r="ET899" s="102"/>
      <c r="EU899" s="102"/>
      <c r="EV899" s="102"/>
      <c r="EW899" s="102"/>
      <c r="EX899" s="102"/>
      <c r="EY899" s="102"/>
      <c r="EZ899" s="102"/>
      <c r="FA899" s="102"/>
      <c r="FB899" s="102"/>
      <c r="FC899" s="102"/>
      <c r="FD899" s="102"/>
      <c r="FE899" s="102"/>
      <c r="FF899" s="102"/>
      <c r="FG899" s="102"/>
      <c r="FH899" s="102"/>
      <c r="FI899" s="102"/>
      <c r="FJ899" s="102"/>
      <c r="FK899" s="102"/>
      <c r="FL899" s="102"/>
      <c r="FM899" s="102"/>
      <c r="FN899" s="102"/>
      <c r="FO899" s="102"/>
      <c r="FP899" s="102"/>
      <c r="FQ899" s="102"/>
      <c r="FR899" s="102"/>
      <c r="FS899" s="102"/>
      <c r="FT899" s="102"/>
      <c r="FU899" s="102"/>
      <c r="FV899" s="102"/>
      <c r="FW899" s="102"/>
      <c r="FX899" s="102"/>
      <c r="FY899" s="102"/>
      <c r="FZ899" s="102"/>
      <c r="GA899" s="102"/>
      <c r="GB899" s="102"/>
      <c r="GC899" s="102"/>
      <c r="GD899" s="102"/>
      <c r="GE899" s="102"/>
      <c r="GF899" s="102"/>
      <c r="GG899" s="102"/>
      <c r="GH899" s="102"/>
      <c r="GI899" s="102"/>
      <c r="GJ899" s="102"/>
      <c r="GK899" s="102"/>
      <c r="GL899" s="102"/>
      <c r="GM899" s="102"/>
      <c r="GN899" s="102"/>
      <c r="GO899" s="102"/>
      <c r="GP899" s="102"/>
      <c r="GQ899" s="102"/>
      <c r="GR899" s="102"/>
      <c r="GS899" s="102"/>
      <c r="GT899" s="102"/>
      <c r="GU899" s="102"/>
      <c r="GV899" s="102"/>
      <c r="GW899" s="102"/>
      <c r="GX899" s="102"/>
      <c r="GY899" s="102"/>
      <c r="GZ899" s="102"/>
      <c r="HA899" s="102"/>
      <c r="HB899" s="102"/>
      <c r="HC899" s="102"/>
      <c r="HD899" s="102"/>
      <c r="HE899" s="102"/>
      <c r="HF899" s="102"/>
      <c r="HG899" s="102"/>
      <c r="HH899" s="102"/>
      <c r="HI899" s="102"/>
      <c r="HJ899" s="102"/>
      <c r="HK899" s="102"/>
    </row>
    <row r="900" spans="1:236" s="103" customFormat="1" ht="12" customHeight="1">
      <c r="A900" s="95" t="s">
        <v>2696</v>
      </c>
      <c r="B900" s="110" t="s">
        <v>2695</v>
      </c>
      <c r="C900" s="123"/>
      <c r="D900" s="56">
        <f t="shared" ref="D900:I900" si="349">D901+D903+D905+D907</f>
        <v>29825.97</v>
      </c>
      <c r="E900" s="56">
        <f t="shared" si="349"/>
        <v>31172.530000000002</v>
      </c>
      <c r="F900" s="56">
        <f t="shared" si="349"/>
        <v>45508.32</v>
      </c>
      <c r="G900" s="56">
        <f t="shared" si="349"/>
        <v>30400</v>
      </c>
      <c r="H900" s="56">
        <f t="shared" si="349"/>
        <v>31400</v>
      </c>
      <c r="I900" s="56">
        <f t="shared" si="349"/>
        <v>32500</v>
      </c>
      <c r="J900" s="56">
        <f t="shared" ref="J900" si="350">J901+J903+J905+J907</f>
        <v>33550</v>
      </c>
      <c r="HL900" s="102"/>
      <c r="HM900" s="102"/>
      <c r="HN900" s="102"/>
      <c r="HO900" s="102"/>
      <c r="HP900" s="102"/>
      <c r="HQ900" s="102"/>
      <c r="HR900" s="102"/>
      <c r="HS900" s="102"/>
      <c r="HT900" s="102"/>
      <c r="HU900" s="102"/>
      <c r="HV900" s="102"/>
      <c r="HW900" s="102"/>
      <c r="HX900" s="102"/>
      <c r="HY900" s="102"/>
      <c r="HZ900" s="102"/>
      <c r="IA900" s="102"/>
      <c r="IB900" s="102"/>
    </row>
    <row r="901" spans="1:236" s="103" customFormat="1" ht="20.25" customHeight="1">
      <c r="A901" s="95" t="s">
        <v>2697</v>
      </c>
      <c r="B901" s="110" t="s">
        <v>2698</v>
      </c>
      <c r="C901" s="123"/>
      <c r="D901" s="56">
        <f t="shared" ref="D901:J901" si="351">D902</f>
        <v>27599</v>
      </c>
      <c r="E901" s="56">
        <f t="shared" si="351"/>
        <v>29209.24</v>
      </c>
      <c r="F901" s="56">
        <f t="shared" si="351"/>
        <v>44354.96</v>
      </c>
      <c r="G901" s="56">
        <f t="shared" si="351"/>
        <v>30400</v>
      </c>
      <c r="H901" s="56">
        <f t="shared" si="351"/>
        <v>31400</v>
      </c>
      <c r="I901" s="56">
        <f t="shared" si="351"/>
        <v>32500</v>
      </c>
      <c r="J901" s="56">
        <f t="shared" si="351"/>
        <v>33550</v>
      </c>
      <c r="HL901" s="102"/>
      <c r="HM901" s="102"/>
      <c r="HN901" s="102"/>
      <c r="HO901" s="102"/>
      <c r="HP901" s="102"/>
      <c r="HQ901" s="102"/>
      <c r="HR901" s="102"/>
      <c r="HS901" s="102"/>
      <c r="HT901" s="102"/>
      <c r="HU901" s="102"/>
      <c r="HV901" s="102"/>
      <c r="HW901" s="102"/>
      <c r="HX901" s="102"/>
      <c r="HY901" s="102"/>
      <c r="HZ901" s="102"/>
      <c r="IA901" s="102"/>
      <c r="IB901" s="102"/>
    </row>
    <row r="902" spans="1:236" s="124" customFormat="1" ht="20.25" customHeight="1">
      <c r="A902" s="95" t="s">
        <v>2699</v>
      </c>
      <c r="B902" s="111" t="s">
        <v>1395</v>
      </c>
      <c r="C902" s="123" t="s">
        <v>545</v>
      </c>
      <c r="D902" s="56">
        <v>27599</v>
      </c>
      <c r="E902" s="56">
        <v>29209.24</v>
      </c>
      <c r="F902" s="56">
        <v>44354.96</v>
      </c>
      <c r="G902" s="56">
        <v>30400</v>
      </c>
      <c r="H902" s="56">
        <v>31400</v>
      </c>
      <c r="I902" s="56">
        <v>32500</v>
      </c>
      <c r="J902" s="56">
        <v>33550</v>
      </c>
      <c r="HL902" s="122"/>
      <c r="HM902" s="122"/>
      <c r="HN902" s="122"/>
      <c r="HO902" s="122"/>
      <c r="HP902" s="122"/>
      <c r="HQ902" s="122"/>
      <c r="HR902" s="122"/>
      <c r="HS902" s="122"/>
      <c r="HT902" s="122"/>
      <c r="HU902" s="122"/>
      <c r="HV902" s="122"/>
      <c r="HW902" s="122"/>
      <c r="HX902" s="122"/>
      <c r="HY902" s="122"/>
      <c r="HZ902" s="122"/>
      <c r="IA902" s="122"/>
      <c r="IB902" s="122"/>
    </row>
    <row r="903" spans="1:236" s="103" customFormat="1" ht="20.25" hidden="1" customHeight="1">
      <c r="A903" s="95" t="s">
        <v>2700</v>
      </c>
      <c r="B903" s="110" t="s">
        <v>2701</v>
      </c>
      <c r="C903" s="123"/>
      <c r="D903" s="56">
        <f t="shared" ref="D903:J903" si="352">D904</f>
        <v>0</v>
      </c>
      <c r="E903" s="56">
        <f t="shared" si="352"/>
        <v>0</v>
      </c>
      <c r="F903" s="56">
        <f t="shared" si="352"/>
        <v>0</v>
      </c>
      <c r="G903" s="56">
        <f t="shared" si="352"/>
        <v>0</v>
      </c>
      <c r="H903" s="56">
        <f t="shared" si="352"/>
        <v>0</v>
      </c>
      <c r="I903" s="56">
        <f t="shared" si="352"/>
        <v>0</v>
      </c>
      <c r="J903" s="56">
        <f t="shared" si="352"/>
        <v>0</v>
      </c>
      <c r="HL903" s="102"/>
      <c r="HM903" s="102"/>
      <c r="HN903" s="102"/>
      <c r="HO903" s="102"/>
      <c r="HP903" s="102"/>
      <c r="HQ903" s="102"/>
      <c r="HR903" s="102"/>
      <c r="HS903" s="102"/>
      <c r="HT903" s="102"/>
      <c r="HU903" s="102"/>
      <c r="HV903" s="102"/>
      <c r="HW903" s="102"/>
      <c r="HX903" s="102"/>
      <c r="HY903" s="102"/>
      <c r="HZ903" s="102"/>
      <c r="IA903" s="102"/>
      <c r="IB903" s="102"/>
    </row>
    <row r="904" spans="1:236" s="103" customFormat="1" ht="20.25" hidden="1" customHeight="1">
      <c r="A904" s="95" t="s">
        <v>2702</v>
      </c>
      <c r="B904" s="111" t="s">
        <v>1395</v>
      </c>
      <c r="C904" s="123" t="s">
        <v>545</v>
      </c>
      <c r="D904" s="56">
        <v>0</v>
      </c>
      <c r="E904" s="56">
        <v>0</v>
      </c>
      <c r="F904" s="56"/>
      <c r="G904" s="56"/>
      <c r="H904" s="56"/>
      <c r="I904" s="56"/>
      <c r="J904" s="56"/>
      <c r="HL904" s="102"/>
      <c r="HM904" s="102"/>
      <c r="HN904" s="102"/>
      <c r="HO904" s="102"/>
      <c r="HP904" s="102"/>
      <c r="HQ904" s="102"/>
      <c r="HR904" s="102"/>
      <c r="HS904" s="102"/>
      <c r="HT904" s="102"/>
      <c r="HU904" s="102"/>
      <c r="HV904" s="102"/>
      <c r="HW904" s="102"/>
      <c r="HX904" s="102"/>
      <c r="HY904" s="102"/>
      <c r="HZ904" s="102"/>
      <c r="IA904" s="102"/>
      <c r="IB904" s="102"/>
    </row>
    <row r="905" spans="1:236" s="103" customFormat="1" ht="20.25" hidden="1" customHeight="1">
      <c r="A905" s="95" t="s">
        <v>2703</v>
      </c>
      <c r="B905" s="110" t="s">
        <v>2704</v>
      </c>
      <c r="C905" s="123"/>
      <c r="D905" s="56">
        <f t="shared" ref="D905:J905" si="353">D906</f>
        <v>1488.73</v>
      </c>
      <c r="E905" s="56">
        <f t="shared" si="353"/>
        <v>1364.16</v>
      </c>
      <c r="F905" s="56">
        <f t="shared" si="353"/>
        <v>1153.3599999999999</v>
      </c>
      <c r="G905" s="56">
        <f t="shared" si="353"/>
        <v>0</v>
      </c>
      <c r="H905" s="56">
        <f t="shared" si="353"/>
        <v>0</v>
      </c>
      <c r="I905" s="56">
        <f t="shared" si="353"/>
        <v>0</v>
      </c>
      <c r="J905" s="56">
        <f t="shared" si="353"/>
        <v>0</v>
      </c>
      <c r="HL905" s="102"/>
      <c r="HM905" s="102"/>
      <c r="HN905" s="102"/>
      <c r="HO905" s="102"/>
      <c r="HP905" s="102"/>
      <c r="HQ905" s="102"/>
      <c r="HR905" s="102"/>
      <c r="HS905" s="102"/>
      <c r="HT905" s="102"/>
      <c r="HU905" s="102"/>
      <c r="HV905" s="102"/>
      <c r="HW905" s="102"/>
      <c r="HX905" s="102"/>
      <c r="HY905" s="102"/>
      <c r="HZ905" s="102"/>
      <c r="IA905" s="102"/>
      <c r="IB905" s="102"/>
    </row>
    <row r="906" spans="1:236" s="103" customFormat="1" ht="20.25" hidden="1" customHeight="1">
      <c r="A906" s="95" t="s">
        <v>2705</v>
      </c>
      <c r="B906" s="111" t="s">
        <v>1395</v>
      </c>
      <c r="C906" s="123" t="s">
        <v>545</v>
      </c>
      <c r="D906" s="56">
        <v>1488.73</v>
      </c>
      <c r="E906" s="56">
        <v>1364.16</v>
      </c>
      <c r="F906" s="56">
        <v>1153.3599999999999</v>
      </c>
      <c r="G906" s="56"/>
      <c r="H906" s="56"/>
      <c r="I906" s="56"/>
      <c r="J906" s="56"/>
      <c r="HL906" s="102"/>
      <c r="HM906" s="102"/>
      <c r="HN906" s="102"/>
      <c r="HO906" s="102"/>
      <c r="HP906" s="102"/>
      <c r="HQ906" s="102"/>
      <c r="HR906" s="102"/>
      <c r="HS906" s="102"/>
      <c r="HT906" s="102"/>
      <c r="HU906" s="102"/>
      <c r="HV906" s="102"/>
      <c r="HW906" s="102"/>
      <c r="HX906" s="102"/>
      <c r="HY906" s="102"/>
      <c r="HZ906" s="102"/>
      <c r="IA906" s="102"/>
      <c r="IB906" s="102"/>
    </row>
    <row r="907" spans="1:236" s="103" customFormat="1" ht="20.25" hidden="1" customHeight="1">
      <c r="A907" s="95" t="s">
        <v>2706</v>
      </c>
      <c r="B907" s="110" t="s">
        <v>2707</v>
      </c>
      <c r="C907" s="123"/>
      <c r="D907" s="56">
        <f t="shared" ref="D907:J907" si="354">D908</f>
        <v>738.24</v>
      </c>
      <c r="E907" s="56">
        <f t="shared" si="354"/>
        <v>599.13</v>
      </c>
      <c r="F907" s="56">
        <f t="shared" si="354"/>
        <v>0</v>
      </c>
      <c r="G907" s="56">
        <f t="shared" si="354"/>
        <v>0</v>
      </c>
      <c r="H907" s="56">
        <f t="shared" si="354"/>
        <v>0</v>
      </c>
      <c r="I907" s="56">
        <f t="shared" si="354"/>
        <v>0</v>
      </c>
      <c r="J907" s="56">
        <f t="shared" si="354"/>
        <v>0</v>
      </c>
      <c r="HL907" s="102"/>
      <c r="HM907" s="102"/>
      <c r="HN907" s="102"/>
      <c r="HO907" s="102"/>
      <c r="HP907" s="102"/>
      <c r="HQ907" s="102"/>
      <c r="HR907" s="102"/>
      <c r="HS907" s="102"/>
      <c r="HT907" s="102"/>
      <c r="HU907" s="102"/>
      <c r="HV907" s="102"/>
      <c r="HW907" s="102"/>
      <c r="HX907" s="102"/>
      <c r="HY907" s="102"/>
      <c r="HZ907" s="102"/>
      <c r="IA907" s="102"/>
      <c r="IB907" s="102"/>
    </row>
    <row r="908" spans="1:236" s="103" customFormat="1" ht="21.75" hidden="1" customHeight="1">
      <c r="A908" s="95" t="s">
        <v>2708</v>
      </c>
      <c r="B908" s="111" t="s">
        <v>1395</v>
      </c>
      <c r="C908" s="123" t="s">
        <v>545</v>
      </c>
      <c r="D908" s="56">
        <v>738.24</v>
      </c>
      <c r="E908" s="56">
        <v>599.13</v>
      </c>
      <c r="F908" s="56"/>
      <c r="G908" s="56"/>
      <c r="H908" s="56"/>
      <c r="I908" s="56"/>
      <c r="J908" s="56"/>
      <c r="HL908" s="102"/>
      <c r="HM908" s="102"/>
      <c r="HN908" s="102"/>
      <c r="HO908" s="102"/>
      <c r="HP908" s="102"/>
      <c r="HQ908" s="102"/>
      <c r="HR908" s="102"/>
      <c r="HS908" s="102"/>
      <c r="HT908" s="102"/>
      <c r="HU908" s="102"/>
      <c r="HV908" s="102"/>
      <c r="HW908" s="102"/>
      <c r="HX908" s="102"/>
      <c r="HY908" s="102"/>
      <c r="HZ908" s="102"/>
      <c r="IA908" s="102"/>
      <c r="IB908" s="102"/>
    </row>
    <row r="909" spans="1:236">
      <c r="A909" s="116" t="s">
        <v>2709</v>
      </c>
      <c r="B909" s="117" t="s">
        <v>2710</v>
      </c>
      <c r="C909" s="180"/>
      <c r="D909" s="118">
        <f t="shared" ref="D909:I909" si="355">D910+D991+D1007</f>
        <v>16909970.100000001</v>
      </c>
      <c r="E909" s="118">
        <f t="shared" si="355"/>
        <v>20806365.619999997</v>
      </c>
      <c r="F909" s="118">
        <f>F910+F991+F1007</f>
        <v>25852034.59</v>
      </c>
      <c r="G909" s="118">
        <f t="shared" si="355"/>
        <v>26301381.5</v>
      </c>
      <c r="H909" s="118">
        <f t="shared" si="355"/>
        <v>28980000</v>
      </c>
      <c r="I909" s="118">
        <f t="shared" si="355"/>
        <v>10690000</v>
      </c>
      <c r="J909" s="118">
        <f t="shared" ref="J909" si="356">J910+J991+J1007</f>
        <v>11036000</v>
      </c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  <c r="AH909" s="102"/>
      <c r="AI909" s="102"/>
      <c r="AJ909" s="102"/>
      <c r="AK909" s="102"/>
      <c r="AL909" s="102"/>
      <c r="AM909" s="102"/>
      <c r="AN909" s="102"/>
      <c r="AO909" s="102"/>
      <c r="AP909" s="102"/>
      <c r="AQ909" s="102"/>
      <c r="AR909" s="102"/>
      <c r="AS909" s="102"/>
      <c r="AT909" s="102"/>
      <c r="AU909" s="102"/>
      <c r="AV909" s="102"/>
      <c r="AW909" s="102"/>
      <c r="AX909" s="102"/>
      <c r="AY909" s="102"/>
      <c r="AZ909" s="102"/>
      <c r="BA909" s="102"/>
      <c r="BB909" s="102"/>
      <c r="BC909" s="102"/>
      <c r="BD909" s="102"/>
      <c r="BE909" s="102"/>
      <c r="BF909" s="102"/>
      <c r="BG909" s="102"/>
      <c r="BH909" s="102"/>
      <c r="BI909" s="102"/>
      <c r="BJ909" s="102"/>
      <c r="BK909" s="102"/>
      <c r="BL909" s="102"/>
      <c r="BM909" s="102"/>
      <c r="BN909" s="102"/>
      <c r="BO909" s="102"/>
      <c r="BP909" s="102"/>
      <c r="BQ909" s="102"/>
      <c r="BR909" s="102"/>
      <c r="BS909" s="102"/>
      <c r="BT909" s="102"/>
      <c r="BU909" s="102"/>
      <c r="BV909" s="102"/>
      <c r="BW909" s="102"/>
      <c r="BX909" s="102"/>
      <c r="BY909" s="102"/>
      <c r="BZ909" s="102"/>
      <c r="CA909" s="102"/>
      <c r="CB909" s="102"/>
      <c r="CC909" s="102"/>
      <c r="CD909" s="102"/>
      <c r="CE909" s="102"/>
      <c r="CF909" s="102"/>
      <c r="CG909" s="102"/>
      <c r="CH909" s="102"/>
      <c r="CI909" s="102"/>
      <c r="CJ909" s="102"/>
      <c r="CK909" s="102"/>
      <c r="CL909" s="102"/>
      <c r="CM909" s="102"/>
      <c r="CN909" s="102"/>
      <c r="CO909" s="102"/>
      <c r="CP909" s="102"/>
      <c r="CQ909" s="102"/>
      <c r="CR909" s="102"/>
      <c r="CS909" s="102"/>
      <c r="CT909" s="102"/>
      <c r="CU909" s="102"/>
      <c r="CV909" s="102"/>
      <c r="CW909" s="102"/>
      <c r="CX909" s="102"/>
      <c r="CY909" s="102"/>
      <c r="CZ909" s="102"/>
      <c r="DA909" s="102"/>
      <c r="DB909" s="102"/>
      <c r="DC909" s="102"/>
      <c r="DD909" s="102"/>
      <c r="DE909" s="102"/>
      <c r="DF909" s="102"/>
      <c r="DG909" s="102"/>
      <c r="DH909" s="102"/>
      <c r="DI909" s="102"/>
      <c r="DJ909" s="102"/>
      <c r="DK909" s="102"/>
      <c r="DL909" s="102"/>
      <c r="DM909" s="102"/>
      <c r="DN909" s="102"/>
      <c r="DO909" s="102"/>
      <c r="DP909" s="102"/>
      <c r="DQ909" s="102"/>
      <c r="DR909" s="102"/>
      <c r="DS909" s="102"/>
      <c r="DT909" s="102"/>
      <c r="DU909" s="102"/>
      <c r="DV909" s="102"/>
      <c r="DW909" s="102"/>
      <c r="DX909" s="102"/>
      <c r="DY909" s="102"/>
      <c r="DZ909" s="102"/>
      <c r="EA909" s="102"/>
      <c r="EB909" s="102"/>
      <c r="EC909" s="102"/>
      <c r="ED909" s="102"/>
      <c r="EE909" s="102"/>
      <c r="EF909" s="102"/>
      <c r="EG909" s="102"/>
      <c r="EH909" s="102"/>
      <c r="EI909" s="102"/>
      <c r="EJ909" s="102"/>
      <c r="EK909" s="102"/>
      <c r="EL909" s="102"/>
      <c r="EM909" s="102"/>
      <c r="EN909" s="102"/>
      <c r="EO909" s="102"/>
      <c r="EP909" s="102"/>
      <c r="EQ909" s="102"/>
      <c r="ER909" s="102"/>
      <c r="ES909" s="102"/>
      <c r="ET909" s="102"/>
      <c r="EU909" s="102"/>
      <c r="EV909" s="102"/>
      <c r="EW909" s="102"/>
      <c r="EX909" s="102"/>
      <c r="EY909" s="102"/>
      <c r="EZ909" s="102"/>
      <c r="FA909" s="102"/>
      <c r="FB909" s="102"/>
      <c r="FC909" s="102"/>
      <c r="FD909" s="102"/>
      <c r="FE909" s="102"/>
      <c r="FF909" s="102"/>
      <c r="FG909" s="102"/>
      <c r="FH909" s="102"/>
      <c r="FI909" s="102"/>
      <c r="FJ909" s="102"/>
      <c r="FK909" s="102"/>
      <c r="FL909" s="102"/>
      <c r="FM909" s="102"/>
      <c r="FN909" s="102"/>
      <c r="FO909" s="102"/>
      <c r="FP909" s="102"/>
      <c r="FQ909" s="102"/>
      <c r="FR909" s="102"/>
      <c r="FS909" s="102"/>
      <c r="FT909" s="102"/>
      <c r="FU909" s="102"/>
      <c r="FV909" s="102"/>
      <c r="FW909" s="102"/>
      <c r="FX909" s="102"/>
      <c r="FY909" s="102"/>
      <c r="FZ909" s="102"/>
      <c r="GA909" s="102"/>
      <c r="GB909" s="102"/>
      <c r="GC909" s="102"/>
      <c r="GD909" s="102"/>
      <c r="GE909" s="102"/>
      <c r="GF909" s="102"/>
      <c r="GG909" s="102"/>
      <c r="GH909" s="102"/>
      <c r="GI909" s="102"/>
      <c r="GJ909" s="102"/>
      <c r="GK909" s="102"/>
      <c r="GL909" s="102"/>
      <c r="GM909" s="102"/>
      <c r="GN909" s="102"/>
      <c r="GO909" s="102"/>
      <c r="GP909" s="102"/>
      <c r="GQ909" s="102"/>
      <c r="GR909" s="102"/>
      <c r="GS909" s="102"/>
      <c r="GT909" s="102"/>
      <c r="GU909" s="102"/>
      <c r="GV909" s="102"/>
      <c r="GW909" s="102"/>
      <c r="GX909" s="102"/>
      <c r="GY909" s="102"/>
      <c r="GZ909" s="102"/>
      <c r="HA909" s="102"/>
      <c r="HB909" s="102"/>
      <c r="HC909" s="102"/>
      <c r="HD909" s="102"/>
      <c r="HE909" s="102"/>
      <c r="HF909" s="102"/>
      <c r="HG909" s="102"/>
      <c r="HH909" s="102"/>
      <c r="HI909" s="102"/>
      <c r="HJ909" s="102"/>
      <c r="HK909" s="102"/>
    </row>
    <row r="910" spans="1:236">
      <c r="A910" s="95" t="s">
        <v>2711</v>
      </c>
      <c r="B910" s="110" t="s">
        <v>2166</v>
      </c>
      <c r="C910" s="123"/>
      <c r="D910" s="56">
        <f t="shared" ref="D910:J910" si="357">D911</f>
        <v>4480767.6500000004</v>
      </c>
      <c r="E910" s="56">
        <f t="shared" si="357"/>
        <v>1863448.29</v>
      </c>
      <c r="F910" s="56">
        <f>F911</f>
        <v>7246363.370000001</v>
      </c>
      <c r="G910" s="56">
        <f t="shared" si="357"/>
        <v>17571381.5</v>
      </c>
      <c r="H910" s="56">
        <f t="shared" si="357"/>
        <v>0</v>
      </c>
      <c r="I910" s="56">
        <f t="shared" si="357"/>
        <v>0</v>
      </c>
      <c r="J910" s="56">
        <f t="shared" si="357"/>
        <v>0</v>
      </c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  <c r="AH910" s="102"/>
      <c r="AI910" s="102"/>
      <c r="AJ910" s="102"/>
      <c r="AK910" s="102"/>
      <c r="AL910" s="102"/>
      <c r="AM910" s="102"/>
      <c r="AN910" s="102"/>
      <c r="AO910" s="102"/>
      <c r="AP910" s="102"/>
      <c r="AQ910" s="102"/>
      <c r="AR910" s="102"/>
      <c r="AS910" s="102"/>
      <c r="AT910" s="102"/>
      <c r="AU910" s="102"/>
      <c r="AV910" s="102"/>
      <c r="AW910" s="102"/>
      <c r="AX910" s="102"/>
      <c r="AY910" s="102"/>
      <c r="AZ910" s="102"/>
      <c r="BA910" s="102"/>
      <c r="BB910" s="102"/>
      <c r="BC910" s="102"/>
      <c r="BD910" s="102"/>
      <c r="BE910" s="102"/>
      <c r="BF910" s="102"/>
      <c r="BG910" s="102"/>
      <c r="BH910" s="102"/>
      <c r="BI910" s="102"/>
      <c r="BJ910" s="102"/>
      <c r="BK910" s="102"/>
      <c r="BL910" s="102"/>
      <c r="BM910" s="102"/>
      <c r="BN910" s="102"/>
      <c r="BO910" s="102"/>
      <c r="BP910" s="102"/>
      <c r="BQ910" s="102"/>
      <c r="BR910" s="102"/>
      <c r="BS910" s="102"/>
      <c r="BT910" s="102"/>
      <c r="BU910" s="102"/>
      <c r="BV910" s="102"/>
      <c r="BW910" s="102"/>
      <c r="BX910" s="102"/>
      <c r="BY910" s="102"/>
      <c r="BZ910" s="102"/>
      <c r="CA910" s="102"/>
      <c r="CB910" s="102"/>
      <c r="CC910" s="102"/>
      <c r="CD910" s="102"/>
      <c r="CE910" s="102"/>
      <c r="CF910" s="102"/>
      <c r="CG910" s="102"/>
      <c r="CH910" s="102"/>
      <c r="CI910" s="102"/>
      <c r="CJ910" s="102"/>
      <c r="CK910" s="102"/>
      <c r="CL910" s="102"/>
      <c r="CM910" s="102"/>
      <c r="CN910" s="102"/>
      <c r="CO910" s="102"/>
      <c r="CP910" s="102"/>
      <c r="CQ910" s="102"/>
      <c r="CR910" s="102"/>
      <c r="CS910" s="102"/>
      <c r="CT910" s="102"/>
      <c r="CU910" s="102"/>
      <c r="CV910" s="102"/>
      <c r="CW910" s="102"/>
      <c r="CX910" s="102"/>
      <c r="CY910" s="102"/>
      <c r="CZ910" s="102"/>
      <c r="DA910" s="102"/>
      <c r="DB910" s="102"/>
      <c r="DC910" s="102"/>
      <c r="DD910" s="102"/>
      <c r="DE910" s="102"/>
      <c r="DF910" s="102"/>
      <c r="DG910" s="102"/>
      <c r="DH910" s="102"/>
      <c r="DI910" s="102"/>
      <c r="DJ910" s="102"/>
      <c r="DK910" s="102"/>
      <c r="DL910" s="102"/>
      <c r="DM910" s="102"/>
      <c r="DN910" s="102"/>
      <c r="DO910" s="102"/>
      <c r="DP910" s="102"/>
      <c r="DQ910" s="102"/>
      <c r="DR910" s="102"/>
      <c r="DS910" s="102"/>
      <c r="DT910" s="102"/>
      <c r="DU910" s="102"/>
      <c r="DV910" s="102"/>
      <c r="DW910" s="102"/>
      <c r="DX910" s="102"/>
      <c r="DY910" s="102"/>
      <c r="DZ910" s="102"/>
      <c r="EA910" s="102"/>
      <c r="EB910" s="102"/>
      <c r="EC910" s="102"/>
      <c r="ED910" s="102"/>
      <c r="EE910" s="102"/>
      <c r="EF910" s="102"/>
      <c r="EG910" s="102"/>
      <c r="EH910" s="102"/>
      <c r="EI910" s="102"/>
      <c r="EJ910" s="102"/>
      <c r="EK910" s="102"/>
      <c r="EL910" s="102"/>
      <c r="EM910" s="102"/>
      <c r="EN910" s="102"/>
      <c r="EO910" s="102"/>
      <c r="EP910" s="102"/>
      <c r="EQ910" s="102"/>
      <c r="ER910" s="102"/>
      <c r="ES910" s="102"/>
      <c r="ET910" s="102"/>
      <c r="EU910" s="102"/>
      <c r="EV910" s="102"/>
      <c r="EW910" s="102"/>
      <c r="EX910" s="102"/>
      <c r="EY910" s="102"/>
      <c r="EZ910" s="102"/>
      <c r="FA910" s="102"/>
      <c r="FB910" s="102"/>
      <c r="FC910" s="102"/>
      <c r="FD910" s="102"/>
      <c r="FE910" s="102"/>
      <c r="FF910" s="102"/>
      <c r="FG910" s="102"/>
      <c r="FH910" s="102"/>
      <c r="FI910" s="102"/>
      <c r="FJ910" s="102"/>
      <c r="FK910" s="102"/>
      <c r="FL910" s="102"/>
      <c r="FM910" s="102"/>
      <c r="FN910" s="102"/>
      <c r="FO910" s="102"/>
      <c r="FP910" s="102"/>
      <c r="FQ910" s="102"/>
      <c r="FR910" s="102"/>
      <c r="FS910" s="102"/>
      <c r="FT910" s="102"/>
      <c r="FU910" s="102"/>
      <c r="FV910" s="102"/>
      <c r="FW910" s="102"/>
      <c r="FX910" s="102"/>
      <c r="FY910" s="102"/>
      <c r="FZ910" s="102"/>
      <c r="GA910" s="102"/>
      <c r="GB910" s="102"/>
      <c r="GC910" s="102"/>
      <c r="GD910" s="102"/>
      <c r="GE910" s="102"/>
      <c r="GF910" s="102"/>
      <c r="GG910" s="102"/>
      <c r="GH910" s="102"/>
      <c r="GI910" s="102"/>
      <c r="GJ910" s="102"/>
      <c r="GK910" s="102"/>
      <c r="GL910" s="102"/>
      <c r="GM910" s="102"/>
      <c r="GN910" s="102"/>
      <c r="GO910" s="102"/>
      <c r="GP910" s="102"/>
      <c r="GQ910" s="102"/>
      <c r="GR910" s="102"/>
      <c r="GS910" s="102"/>
      <c r="GT910" s="102"/>
      <c r="GU910" s="102"/>
      <c r="GV910" s="102"/>
      <c r="GW910" s="102"/>
      <c r="GX910" s="102"/>
      <c r="GY910" s="102"/>
      <c r="GZ910" s="102"/>
      <c r="HA910" s="102"/>
      <c r="HB910" s="102"/>
      <c r="HC910" s="102"/>
      <c r="HD910" s="102"/>
      <c r="HE910" s="102"/>
      <c r="HF910" s="102"/>
      <c r="HG910" s="102"/>
      <c r="HH910" s="102"/>
      <c r="HI910" s="102"/>
      <c r="HJ910" s="102"/>
      <c r="HK910" s="102"/>
    </row>
    <row r="911" spans="1:236" s="103" customFormat="1" ht="12" customHeight="1">
      <c r="A911" s="95" t="s">
        <v>2712</v>
      </c>
      <c r="B911" s="110" t="s">
        <v>751</v>
      </c>
      <c r="C911" s="123"/>
      <c r="D911" s="56">
        <f>D912+D924+D928+D941</f>
        <v>4480767.6500000004</v>
      </c>
      <c r="E911" s="56">
        <f>E928+E912</f>
        <v>1863448.29</v>
      </c>
      <c r="F911" s="56">
        <f>F928+F924+F917+F921+F912</f>
        <v>7246363.370000001</v>
      </c>
      <c r="G911" s="56">
        <f>G928</f>
        <v>17571381.5</v>
      </c>
      <c r="H911" s="56">
        <f>H928</f>
        <v>0</v>
      </c>
      <c r="I911" s="56">
        <f>I928</f>
        <v>0</v>
      </c>
      <c r="J911" s="56">
        <f>J928</f>
        <v>0</v>
      </c>
      <c r="HL911" s="102"/>
      <c r="HM911" s="102"/>
      <c r="HN911" s="102"/>
      <c r="HO911" s="102"/>
      <c r="HP911" s="102"/>
      <c r="HQ911" s="102"/>
      <c r="HR911" s="102"/>
      <c r="HS911" s="102"/>
      <c r="HT911" s="102"/>
      <c r="HU911" s="102"/>
      <c r="HV911" s="102"/>
      <c r="HW911" s="102"/>
      <c r="HX911" s="102"/>
      <c r="HY911" s="102"/>
      <c r="HZ911" s="102"/>
      <c r="IA911" s="102"/>
      <c r="IB911" s="102"/>
    </row>
    <row r="912" spans="1:236" s="103" customFormat="1" ht="21" hidden="1" customHeight="1">
      <c r="A912" s="95" t="s">
        <v>2713</v>
      </c>
      <c r="B912" s="110" t="s">
        <v>2714</v>
      </c>
      <c r="C912" s="123"/>
      <c r="D912" s="56">
        <f>D913</f>
        <v>680000</v>
      </c>
      <c r="E912" s="56">
        <f t="shared" ref="E912:J913" si="358">E913</f>
        <v>537500</v>
      </c>
      <c r="F912" s="56">
        <f t="shared" si="358"/>
        <v>188316</v>
      </c>
      <c r="G912" s="56">
        <f t="shared" si="358"/>
        <v>0</v>
      </c>
      <c r="H912" s="56">
        <f t="shared" si="358"/>
        <v>0</v>
      </c>
      <c r="I912" s="56">
        <f t="shared" si="358"/>
        <v>0</v>
      </c>
      <c r="J912" s="56">
        <f t="shared" si="358"/>
        <v>0</v>
      </c>
      <c r="HL912" s="102"/>
      <c r="HM912" s="102"/>
      <c r="HN912" s="102"/>
      <c r="HO912" s="102"/>
      <c r="HP912" s="102"/>
      <c r="HQ912" s="102"/>
      <c r="HR912" s="102"/>
      <c r="HS912" s="102"/>
      <c r="HT912" s="102"/>
      <c r="HU912" s="102"/>
      <c r="HV912" s="102"/>
      <c r="HW912" s="102"/>
      <c r="HX912" s="102"/>
      <c r="HY912" s="102"/>
      <c r="HZ912" s="102"/>
      <c r="IA912" s="102"/>
      <c r="IB912" s="102"/>
    </row>
    <row r="913" spans="1:236" s="103" customFormat="1" ht="21" hidden="1" customHeight="1">
      <c r="A913" s="95" t="s">
        <v>2715</v>
      </c>
      <c r="B913" s="110" t="s">
        <v>2714</v>
      </c>
      <c r="C913" s="123"/>
      <c r="D913" s="56">
        <f>D914</f>
        <v>680000</v>
      </c>
      <c r="E913" s="56">
        <f t="shared" si="358"/>
        <v>537500</v>
      </c>
      <c r="F913" s="56">
        <f t="shared" si="358"/>
        <v>188316</v>
      </c>
      <c r="G913" s="56">
        <f t="shared" si="358"/>
        <v>0</v>
      </c>
      <c r="H913" s="56">
        <f t="shared" si="358"/>
        <v>0</v>
      </c>
      <c r="I913" s="56">
        <f t="shared" si="358"/>
        <v>0</v>
      </c>
      <c r="J913" s="56">
        <f t="shared" si="358"/>
        <v>0</v>
      </c>
      <c r="HL913" s="102"/>
      <c r="HM913" s="102"/>
      <c r="HN913" s="102"/>
      <c r="HO913" s="102"/>
      <c r="HP913" s="102"/>
      <c r="HQ913" s="102"/>
      <c r="HR913" s="102"/>
      <c r="HS913" s="102"/>
      <c r="HT913" s="102"/>
      <c r="HU913" s="102"/>
      <c r="HV913" s="102"/>
      <c r="HW913" s="102"/>
      <c r="HX913" s="102"/>
      <c r="HY913" s="102"/>
      <c r="HZ913" s="102"/>
      <c r="IA913" s="102"/>
      <c r="IB913" s="102"/>
    </row>
    <row r="914" spans="1:236" s="103" customFormat="1" ht="21" hidden="1" customHeight="1">
      <c r="A914" s="145" t="s">
        <v>2716</v>
      </c>
      <c r="B914" s="110" t="s">
        <v>2717</v>
      </c>
      <c r="C914" s="123"/>
      <c r="D914" s="56">
        <f t="shared" ref="D914:I914" si="359">D915+D916</f>
        <v>680000</v>
      </c>
      <c r="E914" s="56">
        <f t="shared" si="359"/>
        <v>537500</v>
      </c>
      <c r="F914" s="56">
        <f t="shared" si="359"/>
        <v>188316</v>
      </c>
      <c r="G914" s="56">
        <f t="shared" si="359"/>
        <v>0</v>
      </c>
      <c r="H914" s="56">
        <f t="shared" si="359"/>
        <v>0</v>
      </c>
      <c r="I914" s="56">
        <f t="shared" si="359"/>
        <v>0</v>
      </c>
      <c r="J914" s="56">
        <f t="shared" ref="J914" si="360">J915+J916</f>
        <v>0</v>
      </c>
      <c r="HL914" s="102"/>
      <c r="HM914" s="102"/>
      <c r="HN914" s="102"/>
      <c r="HO914" s="102"/>
      <c r="HP914" s="102"/>
      <c r="HQ914" s="102"/>
      <c r="HR914" s="102"/>
      <c r="HS914" s="102"/>
      <c r="HT914" s="102"/>
      <c r="HU914" s="102"/>
      <c r="HV914" s="102"/>
      <c r="HW914" s="102"/>
      <c r="HX914" s="102"/>
      <c r="HY914" s="102"/>
      <c r="HZ914" s="102"/>
      <c r="IA914" s="102"/>
      <c r="IB914" s="102"/>
    </row>
    <row r="915" spans="1:236" s="103" customFormat="1" ht="21" hidden="1" customHeight="1">
      <c r="A915" s="93" t="s">
        <v>2718</v>
      </c>
      <c r="B915" s="111" t="s">
        <v>2719</v>
      </c>
      <c r="C915" s="123" t="s">
        <v>385</v>
      </c>
      <c r="D915" s="56">
        <v>600000</v>
      </c>
      <c r="E915" s="56">
        <v>67500</v>
      </c>
      <c r="F915" s="56">
        <v>136634</v>
      </c>
      <c r="G915" s="56"/>
      <c r="H915" s="56"/>
      <c r="I915" s="56"/>
      <c r="J915" s="56"/>
      <c r="HL915" s="102"/>
      <c r="HM915" s="102"/>
      <c r="HN915" s="102"/>
      <c r="HO915" s="102"/>
      <c r="HP915" s="102"/>
      <c r="HQ915" s="102"/>
      <c r="HR915" s="102"/>
      <c r="HS915" s="102"/>
      <c r="HT915" s="102"/>
      <c r="HU915" s="102"/>
      <c r="HV915" s="102"/>
      <c r="HW915" s="102"/>
      <c r="HX915" s="102"/>
      <c r="HY915" s="102"/>
      <c r="HZ915" s="102"/>
      <c r="IA915" s="102"/>
      <c r="IB915" s="102"/>
    </row>
    <row r="916" spans="1:236" s="103" customFormat="1" ht="21" hidden="1" customHeight="1">
      <c r="A916" s="93" t="s">
        <v>2720</v>
      </c>
      <c r="B916" s="111" t="s">
        <v>2721</v>
      </c>
      <c r="C916" s="123" t="s">
        <v>385</v>
      </c>
      <c r="D916" s="56">
        <v>80000</v>
      </c>
      <c r="E916" s="56">
        <v>470000</v>
      </c>
      <c r="F916" s="56">
        <v>51682</v>
      </c>
      <c r="G916" s="56"/>
      <c r="H916" s="56"/>
      <c r="I916" s="56"/>
      <c r="J916" s="56"/>
      <c r="HL916" s="102"/>
      <c r="HM916" s="102"/>
      <c r="HN916" s="102"/>
      <c r="HO916" s="102"/>
      <c r="HP916" s="102"/>
      <c r="HQ916" s="102"/>
      <c r="HR916" s="102"/>
      <c r="HS916" s="102"/>
      <c r="HT916" s="102"/>
      <c r="HU916" s="102"/>
      <c r="HV916" s="102"/>
      <c r="HW916" s="102"/>
      <c r="HX916" s="102"/>
      <c r="HY916" s="102"/>
      <c r="HZ916" s="102"/>
      <c r="IA916" s="102"/>
      <c r="IB916" s="102"/>
    </row>
    <row r="917" spans="1:236" s="103" customFormat="1" ht="21" hidden="1" customHeight="1">
      <c r="A917" s="95" t="s">
        <v>3260</v>
      </c>
      <c r="B917" s="110" t="s">
        <v>3259</v>
      </c>
      <c r="C917" s="123"/>
      <c r="D917" s="56"/>
      <c r="E917" s="56"/>
      <c r="F917" s="56">
        <f>F918</f>
        <v>0</v>
      </c>
      <c r="G917" s="56"/>
      <c r="H917" s="56"/>
      <c r="I917" s="56"/>
      <c r="J917" s="56"/>
      <c r="HL917" s="102"/>
      <c r="HM917" s="102"/>
      <c r="HN917" s="102"/>
      <c r="HO917" s="102"/>
      <c r="HP917" s="102"/>
      <c r="HQ917" s="102"/>
      <c r="HR917" s="102"/>
      <c r="HS917" s="102"/>
      <c r="HT917" s="102"/>
      <c r="HU917" s="102"/>
      <c r="HV917" s="102"/>
      <c r="HW917" s="102"/>
      <c r="HX917" s="102"/>
      <c r="HY917" s="102"/>
      <c r="HZ917" s="102"/>
      <c r="IA917" s="102"/>
      <c r="IB917" s="102"/>
    </row>
    <row r="918" spans="1:236" s="103" customFormat="1" ht="21" hidden="1" customHeight="1">
      <c r="A918" s="95" t="s">
        <v>3261</v>
      </c>
      <c r="B918" s="110" t="s">
        <v>3262</v>
      </c>
      <c r="C918" s="123"/>
      <c r="D918" s="56"/>
      <c r="E918" s="56"/>
      <c r="F918" s="56">
        <f>F919</f>
        <v>0</v>
      </c>
      <c r="G918" s="56"/>
      <c r="H918" s="56"/>
      <c r="I918" s="56"/>
      <c r="J918" s="56"/>
      <c r="HL918" s="102"/>
      <c r="HM918" s="102"/>
      <c r="HN918" s="102"/>
      <c r="HO918" s="102"/>
      <c r="HP918" s="102"/>
      <c r="HQ918" s="102"/>
      <c r="HR918" s="102"/>
      <c r="HS918" s="102"/>
      <c r="HT918" s="102"/>
      <c r="HU918" s="102"/>
      <c r="HV918" s="102"/>
      <c r="HW918" s="102"/>
      <c r="HX918" s="102"/>
      <c r="HY918" s="102"/>
      <c r="HZ918" s="102"/>
      <c r="IA918" s="102"/>
      <c r="IB918" s="102"/>
    </row>
    <row r="919" spans="1:236" s="103" customFormat="1" ht="21" hidden="1" customHeight="1">
      <c r="A919" s="145" t="s">
        <v>3265</v>
      </c>
      <c r="B919" s="110" t="s">
        <v>3263</v>
      </c>
      <c r="C919" s="123"/>
      <c r="D919" s="56"/>
      <c r="E919" s="56"/>
      <c r="F919" s="56">
        <f>F920</f>
        <v>0</v>
      </c>
      <c r="G919" s="56"/>
      <c r="H919" s="56"/>
      <c r="I919" s="56"/>
      <c r="J919" s="56"/>
      <c r="HL919" s="102"/>
      <c r="HM919" s="102"/>
      <c r="HN919" s="102"/>
      <c r="HO919" s="102"/>
      <c r="HP919" s="102"/>
      <c r="HQ919" s="102"/>
      <c r="HR919" s="102"/>
      <c r="HS919" s="102"/>
      <c r="HT919" s="102"/>
      <c r="HU919" s="102"/>
      <c r="HV919" s="102"/>
      <c r="HW919" s="102"/>
      <c r="HX919" s="102"/>
      <c r="HY919" s="102"/>
      <c r="HZ919" s="102"/>
      <c r="IA919" s="102"/>
      <c r="IB919" s="102"/>
    </row>
    <row r="920" spans="1:236" s="103" customFormat="1" ht="21" hidden="1" customHeight="1">
      <c r="A920" s="93" t="s">
        <v>3264</v>
      </c>
      <c r="B920" s="111" t="s">
        <v>3266</v>
      </c>
      <c r="C920" s="123" t="s">
        <v>325</v>
      </c>
      <c r="D920" s="56"/>
      <c r="E920" s="56"/>
      <c r="F920" s="56"/>
      <c r="G920" s="56"/>
      <c r="H920" s="56"/>
      <c r="I920" s="56"/>
      <c r="J920" s="56"/>
      <c r="HL920" s="102"/>
      <c r="HM920" s="102"/>
      <c r="HN920" s="102"/>
      <c r="HO920" s="102"/>
      <c r="HP920" s="102"/>
      <c r="HQ920" s="102"/>
      <c r="HR920" s="102"/>
      <c r="HS920" s="102"/>
      <c r="HT920" s="102"/>
      <c r="HU920" s="102"/>
      <c r="HV920" s="102"/>
      <c r="HW920" s="102"/>
      <c r="HX920" s="102"/>
      <c r="HY920" s="102"/>
      <c r="HZ920" s="102"/>
      <c r="IA920" s="102"/>
      <c r="IB920" s="102"/>
    </row>
    <row r="921" spans="1:236" s="103" customFormat="1" ht="21" hidden="1" customHeight="1">
      <c r="A921" s="95" t="s">
        <v>3267</v>
      </c>
      <c r="B921" s="110" t="s">
        <v>3268</v>
      </c>
      <c r="C921" s="123"/>
      <c r="D921" s="56"/>
      <c r="E921" s="56"/>
      <c r="F921" s="56">
        <f>F922</f>
        <v>349937</v>
      </c>
      <c r="G921" s="56"/>
      <c r="H921" s="56"/>
      <c r="I921" s="56"/>
      <c r="J921" s="56"/>
      <c r="HL921" s="102"/>
      <c r="HM921" s="102"/>
      <c r="HN921" s="102"/>
      <c r="HO921" s="102"/>
      <c r="HP921" s="102"/>
      <c r="HQ921" s="102"/>
      <c r="HR921" s="102"/>
      <c r="HS921" s="102"/>
      <c r="HT921" s="102"/>
      <c r="HU921" s="102"/>
      <c r="HV921" s="102"/>
      <c r="HW921" s="102"/>
      <c r="HX921" s="102"/>
      <c r="HY921" s="102"/>
      <c r="HZ921" s="102"/>
      <c r="IA921" s="102"/>
      <c r="IB921" s="102"/>
    </row>
    <row r="922" spans="1:236" s="103" customFormat="1" ht="21" hidden="1" customHeight="1">
      <c r="A922" s="145" t="s">
        <v>3269</v>
      </c>
      <c r="B922" s="110" t="s">
        <v>3270</v>
      </c>
      <c r="C922" s="123"/>
      <c r="D922" s="56"/>
      <c r="E922" s="56"/>
      <c r="F922" s="56">
        <f>F923</f>
        <v>349937</v>
      </c>
      <c r="G922" s="56"/>
      <c r="H922" s="56"/>
      <c r="I922" s="56"/>
      <c r="J922" s="56"/>
      <c r="HL922" s="102"/>
      <c r="HM922" s="102"/>
      <c r="HN922" s="102"/>
      <c r="HO922" s="102"/>
      <c r="HP922" s="102"/>
      <c r="HQ922" s="102"/>
      <c r="HR922" s="102"/>
      <c r="HS922" s="102"/>
      <c r="HT922" s="102"/>
      <c r="HU922" s="102"/>
      <c r="HV922" s="102"/>
      <c r="HW922" s="102"/>
      <c r="HX922" s="102"/>
      <c r="HY922" s="102"/>
      <c r="HZ922" s="102"/>
      <c r="IA922" s="102"/>
      <c r="IB922" s="102"/>
    </row>
    <row r="923" spans="1:236" s="103" customFormat="1" ht="21" hidden="1" customHeight="1">
      <c r="A923" s="93" t="s">
        <v>3271</v>
      </c>
      <c r="B923" s="111" t="s">
        <v>3272</v>
      </c>
      <c r="C923" s="123" t="s">
        <v>367</v>
      </c>
      <c r="D923" s="56"/>
      <c r="E923" s="56"/>
      <c r="F923" s="56">
        <v>349937</v>
      </c>
      <c r="G923" s="56"/>
      <c r="H923" s="56"/>
      <c r="I923" s="56"/>
      <c r="J923" s="56"/>
      <c r="HL923" s="102"/>
      <c r="HM923" s="102"/>
      <c r="HN923" s="102"/>
      <c r="HO923" s="102"/>
      <c r="HP923" s="102"/>
      <c r="HQ923" s="102"/>
      <c r="HR923" s="102"/>
      <c r="HS923" s="102"/>
      <c r="HT923" s="102"/>
      <c r="HU923" s="102"/>
      <c r="HV923" s="102"/>
      <c r="HW923" s="102"/>
      <c r="HX923" s="102"/>
      <c r="HY923" s="102"/>
      <c r="HZ923" s="102"/>
      <c r="IA923" s="102"/>
      <c r="IB923" s="102"/>
    </row>
    <row r="924" spans="1:236" s="103" customFormat="1" ht="21.75" customHeight="1">
      <c r="A924" s="95" t="s">
        <v>2722</v>
      </c>
      <c r="B924" s="110" t="s">
        <v>2723</v>
      </c>
      <c r="C924" s="123"/>
      <c r="D924" s="56">
        <f>D925</f>
        <v>345470.38</v>
      </c>
      <c r="E924" s="56"/>
      <c r="F924" s="56">
        <f t="shared" ref="F924:J925" si="361">F925</f>
        <v>0</v>
      </c>
      <c r="G924" s="56">
        <f t="shared" si="361"/>
        <v>17571381.5</v>
      </c>
      <c r="H924" s="56">
        <f t="shared" si="361"/>
        <v>0</v>
      </c>
      <c r="I924" s="56">
        <f t="shared" si="361"/>
        <v>0</v>
      </c>
      <c r="J924" s="56">
        <f t="shared" si="361"/>
        <v>0</v>
      </c>
      <c r="HL924" s="102"/>
      <c r="HM924" s="102"/>
      <c r="HN924" s="102"/>
      <c r="HO924" s="102"/>
      <c r="HP924" s="102"/>
      <c r="HQ924" s="102"/>
      <c r="HR924" s="102"/>
      <c r="HS924" s="102"/>
      <c r="HT924" s="102"/>
      <c r="HU924" s="102"/>
      <c r="HV924" s="102"/>
      <c r="HW924" s="102"/>
      <c r="HX924" s="102"/>
      <c r="HY924" s="102"/>
      <c r="HZ924" s="102"/>
      <c r="IA924" s="102"/>
      <c r="IB924" s="102"/>
    </row>
    <row r="925" spans="1:236" s="126" customFormat="1" ht="21" customHeight="1">
      <c r="A925" s="95" t="s">
        <v>2724</v>
      </c>
      <c r="B925" s="110" t="s">
        <v>2723</v>
      </c>
      <c r="C925" s="123"/>
      <c r="D925" s="56">
        <f>D926</f>
        <v>345470.38</v>
      </c>
      <c r="E925" s="56"/>
      <c r="F925" s="56">
        <f t="shared" si="361"/>
        <v>0</v>
      </c>
      <c r="G925" s="56">
        <f t="shared" si="361"/>
        <v>17571381.5</v>
      </c>
      <c r="H925" s="56">
        <f t="shared" si="361"/>
        <v>0</v>
      </c>
      <c r="I925" s="56">
        <f t="shared" si="361"/>
        <v>0</v>
      </c>
      <c r="J925" s="56">
        <f t="shared" si="361"/>
        <v>0</v>
      </c>
      <c r="HL925" s="104"/>
      <c r="HM925" s="104"/>
      <c r="HN925" s="104"/>
      <c r="HO925" s="104"/>
      <c r="HP925" s="104"/>
      <c r="HQ925" s="104"/>
      <c r="HR925" s="104"/>
      <c r="HS925" s="104"/>
      <c r="HT925" s="104"/>
      <c r="HU925" s="104"/>
      <c r="HV925" s="104"/>
      <c r="HW925" s="104"/>
      <c r="HX925" s="104"/>
      <c r="HY925" s="104"/>
      <c r="HZ925" s="104"/>
      <c r="IA925" s="104"/>
      <c r="IB925" s="104"/>
    </row>
    <row r="926" spans="1:236" s="147" customFormat="1" ht="27.75" customHeight="1">
      <c r="A926" s="145" t="s">
        <v>2725</v>
      </c>
      <c r="B926" s="146" t="s">
        <v>2726</v>
      </c>
      <c r="C926" s="123"/>
      <c r="D926" s="56">
        <f>D927</f>
        <v>345470.38</v>
      </c>
      <c r="E926" s="56"/>
      <c r="F926" s="56">
        <f>F927</f>
        <v>0</v>
      </c>
      <c r="G926" s="56">
        <f>SUM(G927:G928)</f>
        <v>17571381.5</v>
      </c>
      <c r="H926" s="56">
        <f>SUM(H927:H928)</f>
        <v>0</v>
      </c>
      <c r="I926" s="56">
        <f>SUM(I927:I928)</f>
        <v>0</v>
      </c>
      <c r="J926" s="56">
        <f>SUM(J927:J928)</f>
        <v>0</v>
      </c>
      <c r="HL926" s="104"/>
      <c r="HM926" s="104"/>
      <c r="HN926" s="104"/>
      <c r="HO926" s="104"/>
      <c r="HP926" s="104"/>
      <c r="HQ926" s="104"/>
      <c r="HR926" s="104"/>
      <c r="HS926" s="104"/>
      <c r="HT926" s="104"/>
      <c r="HU926" s="104"/>
      <c r="HV926" s="104"/>
      <c r="HW926" s="104"/>
      <c r="HX926" s="104"/>
      <c r="HY926" s="104"/>
      <c r="HZ926" s="104"/>
      <c r="IA926" s="104"/>
      <c r="IB926" s="104"/>
    </row>
    <row r="927" spans="1:236" s="20" customFormat="1" ht="12.75" customHeight="1">
      <c r="A927" s="93" t="s">
        <v>2727</v>
      </c>
      <c r="B927" s="111" t="s">
        <v>2728</v>
      </c>
      <c r="C927" s="123" t="s">
        <v>2729</v>
      </c>
      <c r="D927" s="58">
        <v>345470.38</v>
      </c>
      <c r="E927" s="58"/>
      <c r="F927" s="58"/>
      <c r="G927" s="58"/>
      <c r="H927" s="58"/>
      <c r="I927" s="58"/>
      <c r="J927" s="58"/>
      <c r="HL927" s="102"/>
      <c r="HM927" s="102"/>
      <c r="HN927" s="102"/>
      <c r="HO927" s="102"/>
      <c r="HP927" s="102"/>
      <c r="HQ927" s="102"/>
      <c r="HR927" s="102"/>
      <c r="HS927" s="102"/>
      <c r="HT927" s="102"/>
      <c r="HU927" s="102"/>
      <c r="HV927" s="102"/>
      <c r="HW927" s="102"/>
      <c r="HX927" s="102"/>
      <c r="HY927" s="102"/>
      <c r="HZ927" s="102"/>
      <c r="IA927" s="102"/>
      <c r="IB927" s="102"/>
    </row>
    <row r="928" spans="1:236" s="103" customFormat="1" ht="21.75" customHeight="1">
      <c r="A928" s="95" t="s">
        <v>2730</v>
      </c>
      <c r="B928" s="110" t="s">
        <v>2731</v>
      </c>
      <c r="C928" s="123"/>
      <c r="D928" s="56">
        <f>SUM(D929+D935)</f>
        <v>1509147.99</v>
      </c>
      <c r="E928" s="56">
        <f>SUM(E929+E941+E935)</f>
        <v>1325948.29</v>
      </c>
      <c r="F928" s="56">
        <f t="shared" ref="F928:J928" si="362">SUM(F929+F941)</f>
        <v>6708110.370000001</v>
      </c>
      <c r="G928" s="56">
        <f t="shared" si="362"/>
        <v>17571381.5</v>
      </c>
      <c r="H928" s="56">
        <f t="shared" si="362"/>
        <v>0</v>
      </c>
      <c r="I928" s="56">
        <f t="shared" si="362"/>
        <v>0</v>
      </c>
      <c r="J928" s="56">
        <f t="shared" si="362"/>
        <v>0</v>
      </c>
      <c r="HL928" s="102"/>
      <c r="HM928" s="102"/>
      <c r="HN928" s="102"/>
      <c r="HO928" s="102"/>
      <c r="HP928" s="102"/>
      <c r="HQ928" s="102"/>
      <c r="HR928" s="102"/>
      <c r="HS928" s="102"/>
      <c r="HT928" s="102"/>
      <c r="HU928" s="102"/>
      <c r="HV928" s="102"/>
      <c r="HW928" s="102"/>
      <c r="HX928" s="102"/>
      <c r="HY928" s="102"/>
      <c r="HZ928" s="102"/>
      <c r="IA928" s="102"/>
      <c r="IB928" s="102"/>
    </row>
    <row r="929" spans="1:236" s="126" customFormat="1" ht="21" hidden="1" customHeight="1">
      <c r="A929" s="95" t="s">
        <v>2732</v>
      </c>
      <c r="B929" s="110" t="s">
        <v>2733</v>
      </c>
      <c r="C929" s="123"/>
      <c r="D929" s="56">
        <f t="shared" ref="D929:J929" si="363">D930</f>
        <v>1509147.99</v>
      </c>
      <c r="E929" s="56">
        <f t="shared" si="363"/>
        <v>0</v>
      </c>
      <c r="F929" s="56">
        <f t="shared" si="363"/>
        <v>0</v>
      </c>
      <c r="G929" s="56">
        <f t="shared" si="363"/>
        <v>0</v>
      </c>
      <c r="H929" s="56">
        <f t="shared" si="363"/>
        <v>0</v>
      </c>
      <c r="I929" s="56">
        <f t="shared" si="363"/>
        <v>0</v>
      </c>
      <c r="J929" s="56">
        <f t="shared" si="363"/>
        <v>0</v>
      </c>
      <c r="HL929" s="104"/>
      <c r="HM929" s="104"/>
      <c r="HN929" s="104"/>
      <c r="HO929" s="104"/>
      <c r="HP929" s="104"/>
      <c r="HQ929" s="104"/>
      <c r="HR929" s="104"/>
      <c r="HS929" s="104"/>
      <c r="HT929" s="104"/>
      <c r="HU929" s="104"/>
      <c r="HV929" s="104"/>
      <c r="HW929" s="104"/>
      <c r="HX929" s="104"/>
      <c r="HY929" s="104"/>
      <c r="HZ929" s="104"/>
      <c r="IA929" s="104"/>
      <c r="IB929" s="104"/>
    </row>
    <row r="930" spans="1:236" s="147" customFormat="1" ht="27.75" hidden="1" customHeight="1">
      <c r="A930" s="145" t="s">
        <v>2734</v>
      </c>
      <c r="B930" s="146" t="s">
        <v>2735</v>
      </c>
      <c r="C930" s="123"/>
      <c r="D930" s="56">
        <f>SUM(D931:D934)</f>
        <v>1509147.99</v>
      </c>
      <c r="E930" s="56">
        <f t="shared" ref="E930:J930" si="364">SUM(E931:E932)</f>
        <v>0</v>
      </c>
      <c r="F930" s="56">
        <f t="shared" si="364"/>
        <v>0</v>
      </c>
      <c r="G930" s="56">
        <f t="shared" si="364"/>
        <v>0</v>
      </c>
      <c r="H930" s="56">
        <f t="shared" si="364"/>
        <v>0</v>
      </c>
      <c r="I930" s="56">
        <f t="shared" si="364"/>
        <v>0</v>
      </c>
      <c r="J930" s="56">
        <f t="shared" si="364"/>
        <v>0</v>
      </c>
      <c r="HL930" s="104"/>
      <c r="HM930" s="104"/>
      <c r="HN930" s="104"/>
      <c r="HO930" s="104"/>
      <c r="HP930" s="104"/>
      <c r="HQ930" s="104"/>
      <c r="HR930" s="104"/>
      <c r="HS930" s="104"/>
      <c r="HT930" s="104"/>
      <c r="HU930" s="104"/>
      <c r="HV930" s="104"/>
      <c r="HW930" s="104"/>
      <c r="HX930" s="104"/>
      <c r="HY930" s="104"/>
      <c r="HZ930" s="104"/>
      <c r="IA930" s="104"/>
      <c r="IB930" s="104"/>
    </row>
    <row r="931" spans="1:236" s="20" customFormat="1" ht="12.75" hidden="1" customHeight="1">
      <c r="A931" s="93" t="s">
        <v>2736</v>
      </c>
      <c r="B931" s="111" t="s">
        <v>2737</v>
      </c>
      <c r="C931" s="123" t="s">
        <v>503</v>
      </c>
      <c r="D931" s="58">
        <v>323139.34000000003</v>
      </c>
      <c r="E931" s="58">
        <v>0</v>
      </c>
      <c r="F931" s="58"/>
      <c r="G931" s="58"/>
      <c r="H931" s="58"/>
      <c r="I931" s="58"/>
      <c r="J931" s="58"/>
      <c r="HL931" s="102"/>
      <c r="HM931" s="102"/>
      <c r="HN931" s="102"/>
      <c r="HO931" s="102"/>
      <c r="HP931" s="102"/>
      <c r="HQ931" s="102"/>
      <c r="HR931" s="102"/>
      <c r="HS931" s="102"/>
      <c r="HT931" s="102"/>
      <c r="HU931" s="102"/>
      <c r="HV931" s="102"/>
      <c r="HW931" s="102"/>
      <c r="HX931" s="102"/>
      <c r="HY931" s="102"/>
      <c r="HZ931" s="102"/>
      <c r="IA931" s="102"/>
      <c r="IB931" s="102"/>
    </row>
    <row r="932" spans="1:236" s="20" customFormat="1" ht="12.75" hidden="1" customHeight="1">
      <c r="A932" s="93" t="s">
        <v>2738</v>
      </c>
      <c r="B932" s="111" t="s">
        <v>2739</v>
      </c>
      <c r="C932" s="123" t="s">
        <v>515</v>
      </c>
      <c r="D932" s="58">
        <v>0</v>
      </c>
      <c r="E932" s="58">
        <v>0</v>
      </c>
      <c r="F932" s="58"/>
      <c r="G932" s="58"/>
      <c r="H932" s="58"/>
      <c r="I932" s="58"/>
      <c r="J932" s="58"/>
      <c r="HL932" s="102"/>
      <c r="HM932" s="102"/>
      <c r="HN932" s="102"/>
      <c r="HO932" s="102"/>
      <c r="HP932" s="102"/>
      <c r="HQ932" s="102"/>
      <c r="HR932" s="102"/>
      <c r="HS932" s="102"/>
      <c r="HT932" s="102"/>
      <c r="HU932" s="102"/>
      <c r="HV932" s="102"/>
      <c r="HW932" s="102"/>
      <c r="HX932" s="102"/>
      <c r="HY932" s="102"/>
      <c r="HZ932" s="102"/>
      <c r="IA932" s="102"/>
      <c r="IB932" s="102"/>
    </row>
    <row r="933" spans="1:236" s="20" customFormat="1" ht="12.75" hidden="1" customHeight="1">
      <c r="A933" s="93" t="s">
        <v>2740</v>
      </c>
      <c r="B933" s="111" t="s">
        <v>2741</v>
      </c>
      <c r="C933" s="123" t="s">
        <v>509</v>
      </c>
      <c r="D933" s="58">
        <v>153691.60999999999</v>
      </c>
      <c r="E933" s="58">
        <v>0</v>
      </c>
      <c r="F933" s="58"/>
      <c r="G933" s="58"/>
      <c r="H933" s="58"/>
      <c r="I933" s="58"/>
      <c r="J933" s="58"/>
      <c r="HL933" s="102"/>
      <c r="HM933" s="102"/>
      <c r="HN933" s="102"/>
      <c r="HO933" s="102"/>
      <c r="HP933" s="102"/>
      <c r="HQ933" s="102"/>
      <c r="HR933" s="102"/>
      <c r="HS933" s="102"/>
      <c r="HT933" s="102"/>
      <c r="HU933" s="102"/>
      <c r="HV933" s="102"/>
      <c r="HW933" s="102"/>
      <c r="HX933" s="102"/>
      <c r="HY933" s="102"/>
      <c r="HZ933" s="102"/>
      <c r="IA933" s="102"/>
      <c r="IB933" s="102"/>
    </row>
    <row r="934" spans="1:236" s="20" customFormat="1" ht="12.75" hidden="1" customHeight="1">
      <c r="A934" s="93" t="s">
        <v>2742</v>
      </c>
      <c r="B934" s="111" t="s">
        <v>2743</v>
      </c>
      <c r="C934" s="123" t="s">
        <v>2017</v>
      </c>
      <c r="D934" s="58">
        <v>1032317.04</v>
      </c>
      <c r="E934" s="58">
        <v>0</v>
      </c>
      <c r="F934" s="58"/>
      <c r="G934" s="58"/>
      <c r="H934" s="58"/>
      <c r="I934" s="58"/>
      <c r="J934" s="58"/>
      <c r="HL934" s="102"/>
      <c r="HM934" s="102"/>
      <c r="HN934" s="102"/>
      <c r="HO934" s="102"/>
      <c r="HP934" s="102"/>
      <c r="HQ934" s="102"/>
      <c r="HR934" s="102"/>
      <c r="HS934" s="102"/>
      <c r="HT934" s="102"/>
      <c r="HU934" s="102"/>
      <c r="HV934" s="102"/>
      <c r="HW934" s="102"/>
      <c r="HX934" s="102"/>
      <c r="HY934" s="102"/>
      <c r="HZ934" s="102"/>
      <c r="IA934" s="102"/>
      <c r="IB934" s="102"/>
    </row>
    <row r="935" spans="1:236" s="126" customFormat="1" ht="17.25" hidden="1" customHeight="1">
      <c r="A935" s="95" t="s">
        <v>2744</v>
      </c>
      <c r="B935" s="110" t="s">
        <v>2745</v>
      </c>
      <c r="C935" s="123"/>
      <c r="D935" s="56">
        <f t="shared" ref="D935:J935" si="365">SUM(D936)</f>
        <v>0</v>
      </c>
      <c r="E935" s="56">
        <f t="shared" si="365"/>
        <v>0</v>
      </c>
      <c r="F935" s="56">
        <f t="shared" si="365"/>
        <v>0</v>
      </c>
      <c r="G935" s="56">
        <f t="shared" si="365"/>
        <v>0</v>
      </c>
      <c r="H935" s="56">
        <f t="shared" si="365"/>
        <v>0</v>
      </c>
      <c r="I935" s="56">
        <f t="shared" si="365"/>
        <v>0</v>
      </c>
      <c r="J935" s="56">
        <f t="shared" si="365"/>
        <v>0</v>
      </c>
      <c r="HL935" s="104"/>
      <c r="HM935" s="104"/>
      <c r="HN935" s="104"/>
      <c r="HO935" s="104"/>
      <c r="HP935" s="104"/>
      <c r="HQ935" s="104"/>
      <c r="HR935" s="104"/>
      <c r="HS935" s="104"/>
      <c r="HT935" s="104"/>
      <c r="HU935" s="104"/>
      <c r="HV935" s="104"/>
      <c r="HW935" s="104"/>
      <c r="HX935" s="104"/>
      <c r="HY935" s="104"/>
      <c r="HZ935" s="104"/>
      <c r="IA935" s="104"/>
      <c r="IB935" s="104"/>
    </row>
    <row r="936" spans="1:236" s="147" customFormat="1" ht="16.5" hidden="1" customHeight="1">
      <c r="A936" s="145" t="s">
        <v>2746</v>
      </c>
      <c r="B936" s="146" t="s">
        <v>2747</v>
      </c>
      <c r="C936" s="123"/>
      <c r="D936" s="56">
        <f>SUM(D937:D939)</f>
        <v>0</v>
      </c>
      <c r="E936" s="56">
        <f t="shared" ref="E936:J936" si="366">SUM(E937:E940)</f>
        <v>0</v>
      </c>
      <c r="F936" s="56">
        <f t="shared" si="366"/>
        <v>0</v>
      </c>
      <c r="G936" s="56">
        <f t="shared" si="366"/>
        <v>0</v>
      </c>
      <c r="H936" s="56">
        <f t="shared" si="366"/>
        <v>0</v>
      </c>
      <c r="I936" s="56">
        <f t="shared" si="366"/>
        <v>0</v>
      </c>
      <c r="J936" s="56">
        <f t="shared" si="366"/>
        <v>0</v>
      </c>
      <c r="HL936" s="104"/>
      <c r="HM936" s="104"/>
      <c r="HN936" s="104"/>
      <c r="HO936" s="104"/>
      <c r="HP936" s="104"/>
      <c r="HQ936" s="104"/>
      <c r="HR936" s="104"/>
      <c r="HS936" s="104"/>
      <c r="HT936" s="104"/>
      <c r="HU936" s="104"/>
      <c r="HV936" s="104"/>
      <c r="HW936" s="104"/>
      <c r="HX936" s="104"/>
      <c r="HY936" s="104"/>
      <c r="HZ936" s="104"/>
      <c r="IA936" s="104"/>
      <c r="IB936" s="104"/>
    </row>
    <row r="937" spans="1:236" s="147" customFormat="1" ht="16.5" hidden="1" customHeight="1">
      <c r="A937" s="93" t="s">
        <v>2748</v>
      </c>
      <c r="B937" s="111" t="s">
        <v>1595</v>
      </c>
      <c r="C937" s="123"/>
      <c r="D937" s="56"/>
      <c r="E937" s="56"/>
      <c r="F937" s="56"/>
      <c r="G937" s="56"/>
      <c r="H937" s="56"/>
      <c r="I937" s="56"/>
      <c r="J937" s="56"/>
      <c r="HL937" s="104"/>
      <c r="HM937" s="104"/>
      <c r="HN937" s="104"/>
      <c r="HO937" s="104"/>
      <c r="HP937" s="104"/>
      <c r="HQ937" s="104"/>
      <c r="HR937" s="104"/>
      <c r="HS937" s="104"/>
      <c r="HT937" s="104"/>
      <c r="HU937" s="104"/>
      <c r="HV937" s="104"/>
      <c r="HW937" s="104"/>
      <c r="HX937" s="104"/>
      <c r="HY937" s="104"/>
      <c r="HZ937" s="104"/>
      <c r="IA937" s="104"/>
      <c r="IB937" s="104"/>
    </row>
    <row r="938" spans="1:236" s="147" customFormat="1" ht="16.5" hidden="1" customHeight="1">
      <c r="A938" s="93" t="s">
        <v>2751</v>
      </c>
      <c r="B938" s="93" t="s">
        <v>2752</v>
      </c>
      <c r="C938" s="94" t="s">
        <v>2753</v>
      </c>
      <c r="D938" s="56"/>
      <c r="E938" s="56"/>
      <c r="F938" s="56"/>
      <c r="G938" s="56"/>
      <c r="H938" s="56"/>
      <c r="I938" s="56"/>
      <c r="J938" s="56"/>
      <c r="HL938" s="104"/>
      <c r="HM938" s="104"/>
      <c r="HN938" s="104"/>
      <c r="HO938" s="104"/>
      <c r="HP938" s="104"/>
      <c r="HQ938" s="104"/>
      <c r="HR938" s="104"/>
      <c r="HS938" s="104"/>
      <c r="HT938" s="104"/>
      <c r="HU938" s="104"/>
      <c r="HV938" s="104"/>
      <c r="HW938" s="104"/>
      <c r="HX938" s="104"/>
      <c r="HY938" s="104"/>
      <c r="HZ938" s="104"/>
      <c r="IA938" s="104"/>
      <c r="IB938" s="104"/>
    </row>
    <row r="939" spans="1:236" s="147" customFormat="1" ht="16.5" hidden="1" customHeight="1">
      <c r="A939" s="93" t="s">
        <v>2754</v>
      </c>
      <c r="B939" s="93" t="s">
        <v>2755</v>
      </c>
      <c r="C939" s="94" t="s">
        <v>2756</v>
      </c>
      <c r="D939" s="56"/>
      <c r="E939" s="56"/>
      <c r="F939" s="56"/>
      <c r="G939" s="56"/>
      <c r="H939" s="56"/>
      <c r="I939" s="56"/>
      <c r="J939" s="56"/>
      <c r="HL939" s="104"/>
      <c r="HM939" s="104"/>
      <c r="HN939" s="104"/>
      <c r="HO939" s="104"/>
      <c r="HP939" s="104"/>
      <c r="HQ939" s="104"/>
      <c r="HR939" s="104"/>
      <c r="HS939" s="104"/>
      <c r="HT939" s="104"/>
      <c r="HU939" s="104"/>
      <c r="HV939" s="104"/>
      <c r="HW939" s="104"/>
      <c r="HX939" s="104"/>
      <c r="HY939" s="104"/>
      <c r="HZ939" s="104"/>
      <c r="IA939" s="104"/>
      <c r="IB939" s="104"/>
    </row>
    <row r="940" spans="1:236" s="169" customFormat="1" ht="16.5" hidden="1" customHeight="1">
      <c r="A940" s="93" t="s">
        <v>2757</v>
      </c>
      <c r="B940" s="93" t="s">
        <v>2758</v>
      </c>
      <c r="C940" s="94" t="s">
        <v>2759</v>
      </c>
      <c r="D940" s="56"/>
      <c r="E940" s="56">
        <v>0</v>
      </c>
      <c r="F940" s="56"/>
      <c r="G940" s="56"/>
      <c r="H940" s="56"/>
      <c r="I940" s="56"/>
      <c r="J940" s="56"/>
      <c r="HL940" s="148"/>
      <c r="HM940" s="148"/>
      <c r="HN940" s="148"/>
      <c r="HO940" s="148"/>
      <c r="HP940" s="148"/>
      <c r="HQ940" s="148"/>
      <c r="HR940" s="148"/>
      <c r="HS940" s="148"/>
      <c r="HT940" s="148"/>
      <c r="HU940" s="148"/>
      <c r="HV940" s="148"/>
      <c r="HW940" s="148"/>
      <c r="HX940" s="148"/>
      <c r="HY940" s="148"/>
      <c r="HZ940" s="148"/>
      <c r="IA940" s="148"/>
      <c r="IB940" s="148"/>
    </row>
    <row r="941" spans="1:236" s="126" customFormat="1" ht="17.25" customHeight="1">
      <c r="A941" s="95" t="s">
        <v>2760</v>
      </c>
      <c r="B941" s="110" t="s">
        <v>2313</v>
      </c>
      <c r="C941" s="123"/>
      <c r="D941" s="56">
        <f>D942</f>
        <v>1946149.28</v>
      </c>
      <c r="E941" s="56">
        <f t="shared" ref="E941:J942" si="367">E942</f>
        <v>1325948.29</v>
      </c>
      <c r="F941" s="56">
        <f t="shared" si="367"/>
        <v>6708110.370000001</v>
      </c>
      <c r="G941" s="56">
        <f t="shared" si="367"/>
        <v>17571381.5</v>
      </c>
      <c r="H941" s="56">
        <f t="shared" si="367"/>
        <v>0</v>
      </c>
      <c r="I941" s="56">
        <f t="shared" si="367"/>
        <v>0</v>
      </c>
      <c r="J941" s="56">
        <f t="shared" si="367"/>
        <v>0</v>
      </c>
      <c r="HL941" s="104"/>
      <c r="HM941" s="104"/>
      <c r="HN941" s="104"/>
      <c r="HO941" s="104"/>
      <c r="HP941" s="104"/>
      <c r="HQ941" s="104"/>
      <c r="HR941" s="104"/>
      <c r="HS941" s="104"/>
      <c r="HT941" s="104"/>
      <c r="HU941" s="104"/>
      <c r="HV941" s="104"/>
      <c r="HW941" s="104"/>
      <c r="HX941" s="104"/>
      <c r="HY941" s="104"/>
      <c r="HZ941" s="104"/>
      <c r="IA941" s="104"/>
      <c r="IB941" s="104"/>
    </row>
    <row r="942" spans="1:236" s="147" customFormat="1" ht="16.5" customHeight="1">
      <c r="A942" s="145" t="s">
        <v>2761</v>
      </c>
      <c r="B942" s="146" t="s">
        <v>2313</v>
      </c>
      <c r="C942" s="123"/>
      <c r="D942" s="56">
        <f>D943</f>
        <v>1946149.28</v>
      </c>
      <c r="E942" s="56">
        <f t="shared" si="367"/>
        <v>1325948.29</v>
      </c>
      <c r="F942" s="56">
        <f t="shared" si="367"/>
        <v>6708110.370000001</v>
      </c>
      <c r="G942" s="56">
        <f t="shared" si="367"/>
        <v>17571381.5</v>
      </c>
      <c r="H942" s="56">
        <f t="shared" si="367"/>
        <v>0</v>
      </c>
      <c r="I942" s="56">
        <f t="shared" si="367"/>
        <v>0</v>
      </c>
      <c r="J942" s="56">
        <f t="shared" si="367"/>
        <v>0</v>
      </c>
      <c r="HL942" s="104"/>
      <c r="HM942" s="104"/>
      <c r="HN942" s="104"/>
      <c r="HO942" s="104"/>
      <c r="HP942" s="104"/>
      <c r="HQ942" s="104"/>
      <c r="HR942" s="104"/>
      <c r="HS942" s="104"/>
      <c r="HT942" s="104"/>
      <c r="HU942" s="104"/>
      <c r="HV942" s="104"/>
      <c r="HW942" s="104"/>
      <c r="HX942" s="104"/>
      <c r="HY942" s="104"/>
      <c r="HZ942" s="104"/>
      <c r="IA942" s="104"/>
      <c r="IB942" s="104"/>
    </row>
    <row r="943" spans="1:236" s="147" customFormat="1" ht="18" customHeight="1">
      <c r="A943" s="145" t="s">
        <v>2762</v>
      </c>
      <c r="B943" s="146" t="s">
        <v>2316</v>
      </c>
      <c r="C943" s="123"/>
      <c r="D943" s="56">
        <f>SUM(D944:D956)</f>
        <v>1946149.28</v>
      </c>
      <c r="E943" s="56">
        <f>SUM(E944:E981)</f>
        <v>1325948.29</v>
      </c>
      <c r="F943" s="56">
        <f>SUM(F944:F987)</f>
        <v>6708110.370000001</v>
      </c>
      <c r="G943" s="56">
        <f>SUM(G944:G990)</f>
        <v>17571381.5</v>
      </c>
      <c r="H943" s="56">
        <f>SUM(H944:H981)</f>
        <v>0</v>
      </c>
      <c r="I943" s="56">
        <f>SUM(I944:I981)</f>
        <v>0</v>
      </c>
      <c r="J943" s="56">
        <f>SUM(J944:J981)</f>
        <v>0</v>
      </c>
      <c r="HL943" s="104"/>
      <c r="HM943" s="104"/>
      <c r="HN943" s="104"/>
      <c r="HO943" s="104"/>
      <c r="HP943" s="104"/>
      <c r="HQ943" s="104"/>
      <c r="HR943" s="104"/>
      <c r="HS943" s="104"/>
      <c r="HT943" s="104"/>
      <c r="HU943" s="104"/>
      <c r="HV943" s="104"/>
      <c r="HW943" s="104"/>
      <c r="HX943" s="104"/>
      <c r="HY943" s="104"/>
      <c r="HZ943" s="104"/>
      <c r="IA943" s="104"/>
      <c r="IB943" s="104"/>
    </row>
    <row r="944" spans="1:236" s="169" customFormat="1" ht="18" hidden="1" customHeight="1">
      <c r="A944" s="93" t="s">
        <v>2763</v>
      </c>
      <c r="B944" s="93" t="s">
        <v>3333</v>
      </c>
      <c r="C944" s="94" t="s">
        <v>558</v>
      </c>
      <c r="D944" s="58">
        <v>0</v>
      </c>
      <c r="E944" s="58">
        <v>0</v>
      </c>
      <c r="F944" s="58">
        <v>1986062.28</v>
      </c>
      <c r="G944" s="58">
        <f>14400000+900000</f>
        <v>15300000</v>
      </c>
      <c r="H944" s="58"/>
      <c r="I944" s="58"/>
      <c r="J944" s="58"/>
      <c r="HL944" s="148"/>
      <c r="HM944" s="148"/>
      <c r="HN944" s="148"/>
      <c r="HO944" s="148"/>
      <c r="HP944" s="148"/>
      <c r="HQ944" s="148"/>
      <c r="HR944" s="148"/>
      <c r="HS944" s="148"/>
      <c r="HT944" s="148"/>
      <c r="HU944" s="148"/>
      <c r="HV944" s="148"/>
      <c r="HW944" s="148"/>
      <c r="HX944" s="148"/>
      <c r="HY944" s="148"/>
      <c r="HZ944" s="148"/>
      <c r="IA944" s="148"/>
      <c r="IB944" s="148"/>
    </row>
    <row r="945" spans="1:236" s="147" customFormat="1" ht="18" hidden="1" customHeight="1">
      <c r="A945" s="93" t="s">
        <v>2764</v>
      </c>
      <c r="B945" s="93" t="s">
        <v>1593</v>
      </c>
      <c r="C945" s="94" t="s">
        <v>613</v>
      </c>
      <c r="D945" s="58">
        <v>0</v>
      </c>
      <c r="E945" s="58"/>
      <c r="F945" s="58"/>
      <c r="G945" s="58"/>
      <c r="H945" s="58"/>
      <c r="I945" s="58"/>
      <c r="J945" s="58"/>
      <c r="HL945" s="104"/>
      <c r="HM945" s="104"/>
      <c r="HN945" s="104"/>
      <c r="HO945" s="104"/>
      <c r="HP945" s="104"/>
      <c r="HQ945" s="104"/>
      <c r="HR945" s="104"/>
      <c r="HS945" s="104"/>
      <c r="HT945" s="104"/>
      <c r="HU945" s="104"/>
      <c r="HV945" s="104"/>
      <c r="HW945" s="104"/>
      <c r="HX945" s="104"/>
      <c r="HY945" s="104"/>
      <c r="HZ945" s="104"/>
      <c r="IA945" s="104"/>
      <c r="IB945" s="104"/>
    </row>
    <row r="946" spans="1:236" s="147" customFormat="1" ht="18" hidden="1" customHeight="1">
      <c r="A946" s="93" t="s">
        <v>2765</v>
      </c>
      <c r="B946" s="93" t="s">
        <v>2766</v>
      </c>
      <c r="C946" s="94" t="s">
        <v>651</v>
      </c>
      <c r="D946" s="58">
        <v>0</v>
      </c>
      <c r="E946" s="58"/>
      <c r="F946" s="58"/>
      <c r="G946" s="58"/>
      <c r="H946" s="58"/>
      <c r="I946" s="58"/>
      <c r="J946" s="58"/>
      <c r="HL946" s="104"/>
      <c r="HM946" s="104"/>
      <c r="HN946" s="104"/>
      <c r="HO946" s="104"/>
      <c r="HP946" s="104"/>
      <c r="HQ946" s="104"/>
      <c r="HR946" s="104"/>
      <c r="HS946" s="104"/>
      <c r="HT946" s="104"/>
      <c r="HU946" s="104"/>
      <c r="HV946" s="104"/>
      <c r="HW946" s="104"/>
      <c r="HX946" s="104"/>
      <c r="HY946" s="104"/>
      <c r="HZ946" s="104"/>
      <c r="IA946" s="104"/>
      <c r="IB946" s="104"/>
    </row>
    <row r="947" spans="1:236" s="147" customFormat="1" ht="18" hidden="1" customHeight="1">
      <c r="A947" s="93" t="s">
        <v>2767</v>
      </c>
      <c r="B947" s="93" t="s">
        <v>1455</v>
      </c>
      <c r="C947" s="94" t="s">
        <v>683</v>
      </c>
      <c r="D947" s="58">
        <v>73125</v>
      </c>
      <c r="E947" s="58">
        <v>48750</v>
      </c>
      <c r="F947" s="58"/>
      <c r="G947" s="58"/>
      <c r="H947" s="58"/>
      <c r="I947" s="58"/>
      <c r="J947" s="58"/>
      <c r="HL947" s="104"/>
      <c r="HM947" s="104"/>
      <c r="HN947" s="104"/>
      <c r="HO947" s="104"/>
      <c r="HP947" s="104"/>
      <c r="HQ947" s="104"/>
      <c r="HR947" s="104"/>
      <c r="HS947" s="104"/>
      <c r="HT947" s="104"/>
      <c r="HU947" s="104"/>
      <c r="HV947" s="104"/>
      <c r="HW947" s="104"/>
      <c r="HX947" s="104"/>
      <c r="HY947" s="104"/>
      <c r="HZ947" s="104"/>
      <c r="IA947" s="104"/>
      <c r="IB947" s="104"/>
    </row>
    <row r="948" spans="1:236" s="147" customFormat="1" ht="18" hidden="1" customHeight="1">
      <c r="A948" s="93" t="s">
        <v>2768</v>
      </c>
      <c r="B948" s="93" t="s">
        <v>1594</v>
      </c>
      <c r="C948" s="94" t="s">
        <v>1564</v>
      </c>
      <c r="D948" s="58">
        <v>0</v>
      </c>
      <c r="E948" s="58"/>
      <c r="F948" s="58">
        <v>1755000</v>
      </c>
      <c r="G948" s="58"/>
      <c r="H948" s="58"/>
      <c r="I948" s="58"/>
      <c r="J948" s="58"/>
      <c r="HL948" s="104"/>
      <c r="HM948" s="104"/>
      <c r="HN948" s="104"/>
      <c r="HO948" s="104"/>
      <c r="HP948" s="104"/>
      <c r="HQ948" s="104"/>
      <c r="HR948" s="104"/>
      <c r="HS948" s="104"/>
      <c r="HT948" s="104"/>
      <c r="HU948" s="104"/>
      <c r="HV948" s="104"/>
      <c r="HW948" s="104"/>
      <c r="HX948" s="104"/>
      <c r="HY948" s="104"/>
      <c r="HZ948" s="104"/>
      <c r="IA948" s="104"/>
      <c r="IB948" s="104"/>
    </row>
    <row r="949" spans="1:236" s="147" customFormat="1" ht="18" hidden="1" customHeight="1">
      <c r="A949" s="93" t="s">
        <v>2769</v>
      </c>
      <c r="B949" s="93" t="s">
        <v>2749</v>
      </c>
      <c r="C949" s="94" t="s">
        <v>2750</v>
      </c>
      <c r="D949" s="58"/>
      <c r="E949" s="58"/>
      <c r="F949" s="58"/>
      <c r="G949" s="58"/>
      <c r="H949" s="58"/>
      <c r="I949" s="58"/>
      <c r="J949" s="58"/>
      <c r="HL949" s="104"/>
      <c r="HM949" s="104"/>
      <c r="HN949" s="104"/>
      <c r="HO949" s="104"/>
      <c r="HP949" s="104"/>
      <c r="HQ949" s="104"/>
      <c r="HR949" s="104"/>
      <c r="HS949" s="104"/>
      <c r="HT949" s="104"/>
      <c r="HU949" s="104"/>
      <c r="HV949" s="104"/>
      <c r="HW949" s="104"/>
      <c r="HX949" s="104"/>
      <c r="HY949" s="104"/>
      <c r="HZ949" s="104"/>
      <c r="IA949" s="104"/>
      <c r="IB949" s="104"/>
    </row>
    <row r="950" spans="1:236" s="147" customFormat="1" ht="18" hidden="1" customHeight="1">
      <c r="A950" s="93"/>
      <c r="B950" s="93" t="s">
        <v>2770</v>
      </c>
      <c r="C950" s="94" t="s">
        <v>1567</v>
      </c>
      <c r="D950" s="58">
        <v>714177.7</v>
      </c>
      <c r="E950" s="58"/>
      <c r="F950" s="58"/>
      <c r="G950" s="58"/>
      <c r="H950" s="58"/>
      <c r="I950" s="58"/>
      <c r="J950" s="58"/>
      <c r="HL950" s="104"/>
      <c r="HM950" s="104"/>
      <c r="HN950" s="104"/>
      <c r="HO950" s="104"/>
      <c r="HP950" s="104"/>
      <c r="HQ950" s="104"/>
      <c r="HR950" s="104"/>
      <c r="HS950" s="104"/>
      <c r="HT950" s="104"/>
      <c r="HU950" s="104"/>
      <c r="HV950" s="104"/>
      <c r="HW950" s="104"/>
      <c r="HX950" s="104"/>
      <c r="HY950" s="104"/>
      <c r="HZ950" s="104"/>
      <c r="IA950" s="104"/>
      <c r="IB950" s="104"/>
    </row>
    <row r="951" spans="1:236" s="147" customFormat="1" ht="18" hidden="1" customHeight="1">
      <c r="A951" s="93" t="s">
        <v>2771</v>
      </c>
      <c r="B951" s="93" t="s">
        <v>2772</v>
      </c>
      <c r="C951" s="94" t="s">
        <v>2082</v>
      </c>
      <c r="D951" s="58">
        <v>205421.58000000002</v>
      </c>
      <c r="E951" s="58">
        <v>51355.4</v>
      </c>
      <c r="F951" s="58"/>
      <c r="G951" s="58"/>
      <c r="H951" s="58"/>
      <c r="I951" s="58"/>
      <c r="J951" s="58"/>
      <c r="HL951" s="104"/>
      <c r="HM951" s="104"/>
      <c r="HN951" s="104"/>
      <c r="HO951" s="104"/>
      <c r="HP951" s="104"/>
      <c r="HQ951" s="104"/>
      <c r="HR951" s="104"/>
      <c r="HS951" s="104"/>
      <c r="HT951" s="104"/>
      <c r="HU951" s="104"/>
      <c r="HV951" s="104"/>
      <c r="HW951" s="104"/>
      <c r="HX951" s="104"/>
      <c r="HY951" s="104"/>
      <c r="HZ951" s="104"/>
      <c r="IA951" s="104"/>
      <c r="IB951" s="104"/>
    </row>
    <row r="952" spans="1:236" s="121" customFormat="1" hidden="1">
      <c r="A952" s="93" t="s">
        <v>2773</v>
      </c>
      <c r="B952" s="93" t="s">
        <v>2774</v>
      </c>
      <c r="C952" s="94" t="s">
        <v>1557</v>
      </c>
      <c r="D952" s="58">
        <v>146250</v>
      </c>
      <c r="E952" s="58"/>
      <c r="F952" s="58"/>
      <c r="G952" s="58"/>
      <c r="H952" s="58"/>
      <c r="I952" s="58"/>
      <c r="J952" s="58"/>
      <c r="HL952" s="122"/>
      <c r="HM952" s="122"/>
      <c r="HN952" s="122"/>
      <c r="HO952" s="122"/>
      <c r="HP952" s="122"/>
      <c r="HQ952" s="122"/>
      <c r="HR952" s="122"/>
      <c r="HS952" s="122"/>
      <c r="HT952" s="122"/>
      <c r="HU952" s="122"/>
      <c r="HV952" s="122"/>
      <c r="HW952" s="122"/>
      <c r="HX952" s="122"/>
      <c r="HY952" s="122"/>
      <c r="HZ952" s="122"/>
      <c r="IA952" s="122"/>
      <c r="IB952" s="122"/>
    </row>
    <row r="953" spans="1:236" s="121" customFormat="1" hidden="1">
      <c r="A953" s="93" t="s">
        <v>2775</v>
      </c>
      <c r="B953" s="93" t="s">
        <v>2776</v>
      </c>
      <c r="C953" s="94" t="s">
        <v>1569</v>
      </c>
      <c r="D953" s="58">
        <v>121875</v>
      </c>
      <c r="E953" s="58"/>
      <c r="F953" s="58"/>
      <c r="G953" s="58"/>
      <c r="H953" s="58"/>
      <c r="I953" s="58"/>
      <c r="J953" s="58"/>
      <c r="HL953" s="122"/>
      <c r="HM953" s="122"/>
      <c r="HN953" s="122"/>
      <c r="HO953" s="122"/>
      <c r="HP953" s="122"/>
      <c r="HQ953" s="122"/>
      <c r="HR953" s="122"/>
      <c r="HS953" s="122"/>
      <c r="HT953" s="122"/>
      <c r="HU953" s="122"/>
      <c r="HV953" s="122"/>
      <c r="HW953" s="122"/>
      <c r="HX953" s="122"/>
      <c r="HY953" s="122"/>
      <c r="HZ953" s="122"/>
      <c r="IA953" s="122"/>
      <c r="IB953" s="122"/>
    </row>
    <row r="954" spans="1:236" s="121" customFormat="1" hidden="1">
      <c r="A954" s="93" t="s">
        <v>3224</v>
      </c>
      <c r="B954" s="93" t="s">
        <v>2777</v>
      </c>
      <c r="C954" s="94" t="s">
        <v>2097</v>
      </c>
      <c r="D954" s="58">
        <v>146250</v>
      </c>
      <c r="E954" s="58"/>
      <c r="F954" s="58"/>
      <c r="G954" s="58"/>
      <c r="H954" s="58"/>
      <c r="I954" s="58"/>
      <c r="J954" s="58"/>
      <c r="HL954" s="122"/>
      <c r="HM954" s="122"/>
      <c r="HN954" s="122"/>
      <c r="HO954" s="122"/>
      <c r="HP954" s="122"/>
      <c r="HQ954" s="122"/>
      <c r="HR954" s="122"/>
      <c r="HS954" s="122"/>
      <c r="HT954" s="122"/>
      <c r="HU954" s="122"/>
      <c r="HV954" s="122"/>
      <c r="HW954" s="122"/>
      <c r="HX954" s="122"/>
      <c r="HY954" s="122"/>
      <c r="HZ954" s="122"/>
      <c r="IA954" s="122"/>
      <c r="IB954" s="122"/>
    </row>
    <row r="955" spans="1:236" s="121" customFormat="1" hidden="1">
      <c r="A955" s="93" t="s">
        <v>3225</v>
      </c>
      <c r="B955" s="93" t="s">
        <v>2778</v>
      </c>
      <c r="C955" s="94" t="s">
        <v>2100</v>
      </c>
      <c r="D955" s="58">
        <v>292500</v>
      </c>
      <c r="E955" s="58"/>
      <c r="F955" s="58"/>
      <c r="G955" s="58"/>
      <c r="H955" s="58"/>
      <c r="I955" s="58"/>
      <c r="J955" s="58"/>
      <c r="HL955" s="122"/>
      <c r="HM955" s="122"/>
      <c r="HN955" s="122"/>
      <c r="HO955" s="122"/>
      <c r="HP955" s="122"/>
      <c r="HQ955" s="122"/>
      <c r="HR955" s="122"/>
      <c r="HS955" s="122"/>
      <c r="HT955" s="122"/>
      <c r="HU955" s="122"/>
      <c r="HV955" s="122"/>
      <c r="HW955" s="122"/>
      <c r="HX955" s="122"/>
      <c r="HY955" s="122"/>
      <c r="HZ955" s="122"/>
      <c r="IA955" s="122"/>
      <c r="IB955" s="122"/>
    </row>
    <row r="956" spans="1:236" s="121" customFormat="1" ht="13.5" hidden="1" customHeight="1">
      <c r="A956" s="93" t="s">
        <v>2779</v>
      </c>
      <c r="B956" s="93" t="s">
        <v>2780</v>
      </c>
      <c r="C956" s="94" t="s">
        <v>2094</v>
      </c>
      <c r="D956" s="58">
        <v>246550</v>
      </c>
      <c r="E956" s="58">
        <v>246550</v>
      </c>
      <c r="F956" s="58"/>
      <c r="G956" s="58"/>
      <c r="H956" s="58"/>
      <c r="I956" s="58"/>
      <c r="J956" s="58"/>
      <c r="HL956" s="122"/>
      <c r="HM956" s="122"/>
      <c r="HN956" s="122"/>
      <c r="HO956" s="122"/>
      <c r="HP956" s="122"/>
      <c r="HQ956" s="122"/>
      <c r="HR956" s="122"/>
      <c r="HS956" s="122"/>
      <c r="HT956" s="122"/>
      <c r="HU956" s="122"/>
      <c r="HV956" s="122"/>
      <c r="HW956" s="122"/>
      <c r="HX956" s="122"/>
      <c r="HY956" s="122"/>
      <c r="HZ956" s="122"/>
      <c r="IA956" s="122"/>
      <c r="IB956" s="122"/>
    </row>
    <row r="957" spans="1:236" s="121" customFormat="1" ht="13.5" hidden="1" customHeight="1">
      <c r="A957" s="93" t="s">
        <v>3092</v>
      </c>
      <c r="B957" s="93" t="s">
        <v>3226</v>
      </c>
      <c r="C957" s="94" t="s">
        <v>3093</v>
      </c>
      <c r="D957" s="58"/>
      <c r="E957" s="58">
        <v>88062.62</v>
      </c>
      <c r="F957" s="58"/>
      <c r="G957" s="58"/>
      <c r="H957" s="58"/>
      <c r="I957" s="58"/>
      <c r="J957" s="58"/>
      <c r="HL957" s="122"/>
      <c r="HM957" s="122"/>
      <c r="HN957" s="122"/>
      <c r="HO957" s="122"/>
      <c r="HP957" s="122"/>
      <c r="HQ957" s="122"/>
      <c r="HR957" s="122"/>
      <c r="HS957" s="122"/>
      <c r="HT957" s="122"/>
      <c r="HU957" s="122"/>
      <c r="HV957" s="122"/>
      <c r="HW957" s="122"/>
      <c r="HX957" s="122"/>
      <c r="HY957" s="122"/>
      <c r="HZ957" s="122"/>
      <c r="IA957" s="122"/>
      <c r="IB957" s="122"/>
    </row>
    <row r="958" spans="1:236" s="175" customFormat="1" ht="15.75" hidden="1" customHeight="1">
      <c r="A958" s="93" t="s">
        <v>3046</v>
      </c>
      <c r="B958" s="93" t="s">
        <v>3047</v>
      </c>
      <c r="C958" s="94" t="s">
        <v>3048</v>
      </c>
      <c r="D958" s="58"/>
      <c r="E958" s="58">
        <v>185909.98</v>
      </c>
      <c r="F958" s="58"/>
      <c r="G958" s="58"/>
      <c r="H958" s="58"/>
      <c r="I958" s="58"/>
      <c r="J958" s="58"/>
      <c r="HL958" s="150"/>
      <c r="HM958" s="150"/>
      <c r="HN958" s="150"/>
      <c r="HO958" s="150"/>
      <c r="HP958" s="150"/>
      <c r="HQ958" s="150"/>
      <c r="HR958" s="150"/>
      <c r="HS958" s="150"/>
      <c r="HT958" s="150"/>
      <c r="HU958" s="150"/>
      <c r="HV958" s="150"/>
      <c r="HW958" s="150"/>
      <c r="HX958" s="150"/>
      <c r="HY958" s="150"/>
      <c r="HZ958" s="150"/>
      <c r="IA958" s="150"/>
      <c r="IB958" s="150"/>
    </row>
    <row r="959" spans="1:236" s="175" customFormat="1" ht="15.75" hidden="1" customHeight="1">
      <c r="A959" s="93" t="s">
        <v>3039</v>
      </c>
      <c r="B959" s="93" t="s">
        <v>3040</v>
      </c>
      <c r="C959" s="94" t="s">
        <v>3022</v>
      </c>
      <c r="D959" s="58"/>
      <c r="E959" s="58">
        <v>283757.34000000003</v>
      </c>
      <c r="F959" s="58"/>
      <c r="G959" s="58"/>
      <c r="H959" s="58"/>
      <c r="I959" s="58"/>
      <c r="J959" s="58"/>
      <c r="HL959" s="150"/>
      <c r="HM959" s="150"/>
      <c r="HN959" s="150"/>
      <c r="HO959" s="150"/>
      <c r="HP959" s="150"/>
      <c r="HQ959" s="150"/>
      <c r="HR959" s="150"/>
      <c r="HS959" s="150"/>
      <c r="HT959" s="150"/>
      <c r="HU959" s="150"/>
      <c r="HV959" s="150"/>
      <c r="HW959" s="150"/>
      <c r="HX959" s="150"/>
      <c r="HY959" s="150"/>
      <c r="HZ959" s="150"/>
      <c r="IA959" s="150"/>
      <c r="IB959" s="150"/>
    </row>
    <row r="960" spans="1:236" s="175" customFormat="1" ht="15.75" hidden="1" customHeight="1">
      <c r="A960" s="93" t="s">
        <v>3094</v>
      </c>
      <c r="B960" s="93" t="s">
        <v>3227</v>
      </c>
      <c r="C960" s="94" t="s">
        <v>3096</v>
      </c>
      <c r="D960" s="58"/>
      <c r="E960" s="58">
        <v>88062.62</v>
      </c>
      <c r="F960" s="58"/>
      <c r="G960" s="58"/>
      <c r="H960" s="58"/>
      <c r="I960" s="58"/>
      <c r="J960" s="58"/>
      <c r="HL960" s="150"/>
      <c r="HM960" s="150"/>
      <c r="HN960" s="150"/>
      <c r="HO960" s="150"/>
      <c r="HP960" s="150"/>
      <c r="HQ960" s="150"/>
      <c r="HR960" s="150"/>
      <c r="HS960" s="150"/>
      <c r="HT960" s="150"/>
      <c r="HU960" s="150"/>
      <c r="HV960" s="150"/>
      <c r="HW960" s="150"/>
      <c r="HX960" s="150"/>
      <c r="HY960" s="150"/>
      <c r="HZ960" s="150"/>
      <c r="IA960" s="150"/>
      <c r="IB960" s="150"/>
    </row>
    <row r="961" spans="1:236" s="175" customFormat="1" ht="15.75" hidden="1" customHeight="1">
      <c r="A961" s="93" t="s">
        <v>3095</v>
      </c>
      <c r="B961" s="93" t="s">
        <v>3228</v>
      </c>
      <c r="C961" s="94"/>
      <c r="D961" s="58"/>
      <c r="E961" s="58"/>
      <c r="F961" s="58"/>
      <c r="G961" s="58"/>
      <c r="H961" s="58"/>
      <c r="I961" s="58"/>
      <c r="J961" s="58"/>
      <c r="HL961" s="150"/>
      <c r="HM961" s="150"/>
      <c r="HN961" s="150"/>
      <c r="HO961" s="150"/>
      <c r="HP961" s="150"/>
      <c r="HQ961" s="150"/>
      <c r="HR961" s="150"/>
      <c r="HS961" s="150"/>
      <c r="HT961" s="150"/>
      <c r="HU961" s="150"/>
      <c r="HV961" s="150"/>
      <c r="HW961" s="150"/>
      <c r="HX961" s="150"/>
      <c r="HY961" s="150"/>
      <c r="HZ961" s="150"/>
      <c r="IA961" s="150"/>
      <c r="IB961" s="150"/>
    </row>
    <row r="962" spans="1:236" s="175" customFormat="1" ht="15.75" hidden="1" customHeight="1">
      <c r="A962" s="93" t="s">
        <v>3041</v>
      </c>
      <c r="B962" s="93" t="s">
        <v>3042</v>
      </c>
      <c r="C962" s="94" t="s">
        <v>3020</v>
      </c>
      <c r="D962" s="58"/>
      <c r="E962" s="58">
        <v>234833.66</v>
      </c>
      <c r="F962" s="58"/>
      <c r="G962" s="58"/>
      <c r="H962" s="58"/>
      <c r="I962" s="58"/>
      <c r="J962" s="58"/>
      <c r="HL962" s="150"/>
      <c r="HM962" s="150"/>
      <c r="HN962" s="150"/>
      <c r="HO962" s="150"/>
      <c r="HP962" s="150"/>
      <c r="HQ962" s="150"/>
      <c r="HR962" s="150"/>
      <c r="HS962" s="150"/>
      <c r="HT962" s="150"/>
      <c r="HU962" s="150"/>
      <c r="HV962" s="150"/>
      <c r="HW962" s="150"/>
      <c r="HX962" s="150"/>
      <c r="HY962" s="150"/>
      <c r="HZ962" s="150"/>
      <c r="IA962" s="150"/>
      <c r="IB962" s="150"/>
    </row>
    <row r="963" spans="1:236" s="175" customFormat="1" ht="15.75" hidden="1" customHeight="1">
      <c r="A963" s="93" t="s">
        <v>3112</v>
      </c>
      <c r="B963" s="93" t="s">
        <v>3079</v>
      </c>
      <c r="C963" s="94" t="s">
        <v>3078</v>
      </c>
      <c r="D963" s="58"/>
      <c r="E963" s="58"/>
      <c r="F963" s="58"/>
      <c r="G963" s="58"/>
      <c r="H963" s="58"/>
      <c r="I963" s="58"/>
      <c r="J963" s="58"/>
      <c r="HL963" s="150"/>
      <c r="HM963" s="150"/>
      <c r="HN963" s="150"/>
      <c r="HO963" s="150"/>
      <c r="HP963" s="150"/>
      <c r="HQ963" s="150"/>
      <c r="HR963" s="150"/>
      <c r="HS963" s="150"/>
      <c r="HT963" s="150"/>
      <c r="HU963" s="150"/>
      <c r="HV963" s="150"/>
      <c r="HW963" s="150"/>
      <c r="HX963" s="150"/>
      <c r="HY963" s="150"/>
      <c r="HZ963" s="150"/>
      <c r="IA963" s="150"/>
      <c r="IB963" s="150"/>
    </row>
    <row r="964" spans="1:236" s="175" customFormat="1" ht="15.75" hidden="1" customHeight="1">
      <c r="A964" s="93" t="s">
        <v>3113</v>
      </c>
      <c r="B964" s="93" t="s">
        <v>3080</v>
      </c>
      <c r="C964" s="94" t="s">
        <v>3081</v>
      </c>
      <c r="D964" s="58"/>
      <c r="E964" s="58"/>
      <c r="F964" s="58"/>
      <c r="G964" s="58"/>
      <c r="H964" s="58"/>
      <c r="I964" s="58"/>
      <c r="J964" s="58"/>
      <c r="HL964" s="150"/>
      <c r="HM964" s="150"/>
      <c r="HN964" s="150"/>
      <c r="HO964" s="150"/>
      <c r="HP964" s="150"/>
      <c r="HQ964" s="150"/>
      <c r="HR964" s="150"/>
      <c r="HS964" s="150"/>
      <c r="HT964" s="150"/>
      <c r="HU964" s="150"/>
      <c r="HV964" s="150"/>
      <c r="HW964" s="150"/>
      <c r="HX964" s="150"/>
      <c r="HY964" s="150"/>
      <c r="HZ964" s="150"/>
      <c r="IA964" s="150"/>
      <c r="IB964" s="150"/>
    </row>
    <row r="965" spans="1:236" s="175" customFormat="1" ht="15.75" hidden="1" customHeight="1">
      <c r="A965" s="93" t="s">
        <v>3110</v>
      </c>
      <c r="B965" s="93" t="s">
        <v>3074</v>
      </c>
      <c r="C965" s="94" t="s">
        <v>3075</v>
      </c>
      <c r="D965" s="58"/>
      <c r="E965" s="58"/>
      <c r="F965" s="58"/>
      <c r="G965" s="58"/>
      <c r="H965" s="58"/>
      <c r="I965" s="58"/>
      <c r="J965" s="58"/>
      <c r="HL965" s="150"/>
      <c r="HM965" s="150"/>
      <c r="HN965" s="150"/>
      <c r="HO965" s="150"/>
      <c r="HP965" s="150"/>
      <c r="HQ965" s="150"/>
      <c r="HR965" s="150"/>
      <c r="HS965" s="150"/>
      <c r="HT965" s="150"/>
      <c r="HU965" s="150"/>
      <c r="HV965" s="150"/>
      <c r="HW965" s="150"/>
      <c r="HX965" s="150"/>
      <c r="HY965" s="150"/>
      <c r="HZ965" s="150"/>
      <c r="IA965" s="150"/>
      <c r="IB965" s="150"/>
    </row>
    <row r="966" spans="1:236" s="175" customFormat="1" ht="15.75" hidden="1" customHeight="1">
      <c r="A966" s="93" t="s">
        <v>3118</v>
      </c>
      <c r="B966" s="93" t="s">
        <v>3091</v>
      </c>
      <c r="C966" s="94" t="s">
        <v>3090</v>
      </c>
      <c r="D966" s="58"/>
      <c r="E966" s="58"/>
      <c r="F966" s="58">
        <v>45031.43</v>
      </c>
      <c r="G966" s="58"/>
      <c r="H966" s="58"/>
      <c r="I966" s="58"/>
      <c r="J966" s="58"/>
      <c r="HL966" s="150"/>
      <c r="HM966" s="150"/>
      <c r="HN966" s="150"/>
      <c r="HO966" s="150"/>
      <c r="HP966" s="150"/>
      <c r="HQ966" s="150"/>
      <c r="HR966" s="150"/>
      <c r="HS966" s="150"/>
      <c r="HT966" s="150"/>
      <c r="HU966" s="150"/>
      <c r="HV966" s="150"/>
      <c r="HW966" s="150"/>
      <c r="HX966" s="150"/>
      <c r="HY966" s="150"/>
      <c r="HZ966" s="150"/>
      <c r="IA966" s="150"/>
      <c r="IB966" s="150"/>
    </row>
    <row r="967" spans="1:236" s="175" customFormat="1" ht="15.75" hidden="1" customHeight="1">
      <c r="A967" s="93" t="s">
        <v>3116</v>
      </c>
      <c r="B967" s="93" t="s">
        <v>3084</v>
      </c>
      <c r="C967" s="94" t="s">
        <v>3087</v>
      </c>
      <c r="D967" s="58"/>
      <c r="E967" s="58"/>
      <c r="F967" s="58"/>
      <c r="G967" s="58"/>
      <c r="H967" s="58"/>
      <c r="I967" s="58"/>
      <c r="J967" s="58"/>
      <c r="HL967" s="150"/>
      <c r="HM967" s="150"/>
      <c r="HN967" s="150"/>
      <c r="HO967" s="150"/>
      <c r="HP967" s="150"/>
      <c r="HQ967" s="150"/>
      <c r="HR967" s="150"/>
      <c r="HS967" s="150"/>
      <c r="HT967" s="150"/>
      <c r="HU967" s="150"/>
      <c r="HV967" s="150"/>
      <c r="HW967" s="150"/>
      <c r="HX967" s="150"/>
      <c r="HY967" s="150"/>
      <c r="HZ967" s="150"/>
      <c r="IA967" s="150"/>
      <c r="IB967" s="150"/>
    </row>
    <row r="968" spans="1:236" s="175" customFormat="1" ht="15.75" hidden="1" customHeight="1">
      <c r="A968" s="93" t="s">
        <v>3117</v>
      </c>
      <c r="B968" s="93" t="s">
        <v>3088</v>
      </c>
      <c r="C968" s="94" t="s">
        <v>3089</v>
      </c>
      <c r="D968" s="58"/>
      <c r="E968" s="58"/>
      <c r="F968" s="58"/>
      <c r="G968" s="58"/>
      <c r="H968" s="58"/>
      <c r="I968" s="58"/>
      <c r="J968" s="58"/>
      <c r="HL968" s="150"/>
      <c r="HM968" s="150"/>
      <c r="HN968" s="150"/>
      <c r="HO968" s="150"/>
      <c r="HP968" s="150"/>
      <c r="HQ968" s="150"/>
      <c r="HR968" s="150"/>
      <c r="HS968" s="150"/>
      <c r="HT968" s="150"/>
      <c r="HU968" s="150"/>
      <c r="HV968" s="150"/>
      <c r="HW968" s="150"/>
      <c r="HX968" s="150"/>
      <c r="HY968" s="150"/>
      <c r="HZ968" s="150"/>
      <c r="IA968" s="150"/>
      <c r="IB968" s="150"/>
    </row>
    <row r="969" spans="1:236" s="175" customFormat="1" ht="15.75" hidden="1" customHeight="1">
      <c r="A969" s="93" t="s">
        <v>3111</v>
      </c>
      <c r="B969" s="93" t="s">
        <v>3076</v>
      </c>
      <c r="C969" s="94" t="s">
        <v>3077</v>
      </c>
      <c r="D969" s="58"/>
      <c r="E969" s="58"/>
      <c r="F969" s="58"/>
      <c r="G969" s="58">
        <v>222857.14</v>
      </c>
      <c r="H969" s="58"/>
      <c r="I969" s="58"/>
      <c r="J969" s="58"/>
      <c r="HL969" s="150"/>
      <c r="HM969" s="150"/>
      <c r="HN969" s="150"/>
      <c r="HO969" s="150"/>
      <c r="HP969" s="150"/>
      <c r="HQ969" s="150"/>
      <c r="HR969" s="150"/>
      <c r="HS969" s="150"/>
      <c r="HT969" s="150"/>
      <c r="HU969" s="150"/>
      <c r="HV969" s="150"/>
      <c r="HW969" s="150"/>
      <c r="HX969" s="150"/>
      <c r="HY969" s="150"/>
      <c r="HZ969" s="150"/>
      <c r="IA969" s="150"/>
      <c r="IB969" s="150"/>
    </row>
    <row r="970" spans="1:236" s="175" customFormat="1" ht="15.75" hidden="1" customHeight="1">
      <c r="A970" s="93" t="s">
        <v>3115</v>
      </c>
      <c r="B970" s="93" t="s">
        <v>3086</v>
      </c>
      <c r="C970" s="94" t="s">
        <v>3085</v>
      </c>
      <c r="D970" s="58"/>
      <c r="E970" s="58"/>
      <c r="F970" s="58"/>
      <c r="G970" s="58"/>
      <c r="H970" s="58"/>
      <c r="I970" s="58"/>
      <c r="J970" s="58"/>
      <c r="HL970" s="150"/>
      <c r="HM970" s="150"/>
      <c r="HN970" s="150"/>
      <c r="HO970" s="150"/>
      <c r="HP970" s="150"/>
      <c r="HQ970" s="150"/>
      <c r="HR970" s="150"/>
      <c r="HS970" s="150"/>
      <c r="HT970" s="150"/>
      <c r="HU970" s="150"/>
      <c r="HV970" s="150"/>
      <c r="HW970" s="150"/>
      <c r="HX970" s="150"/>
      <c r="HY970" s="150"/>
      <c r="HZ970" s="150"/>
      <c r="IA970" s="150"/>
      <c r="IB970" s="150"/>
    </row>
    <row r="971" spans="1:236" s="175" customFormat="1" ht="15.75" hidden="1" customHeight="1">
      <c r="A971" s="93" t="s">
        <v>3102</v>
      </c>
      <c r="B971" s="93" t="s">
        <v>3101</v>
      </c>
      <c r="C971" s="94" t="s">
        <v>3068</v>
      </c>
      <c r="D971" s="58"/>
      <c r="E971" s="58"/>
      <c r="F971" s="58">
        <v>295300</v>
      </c>
      <c r="G971" s="58"/>
      <c r="H971" s="58"/>
      <c r="I971" s="58"/>
      <c r="J971" s="58"/>
      <c r="HL971" s="150"/>
      <c r="HM971" s="150"/>
      <c r="HN971" s="150"/>
      <c r="HO971" s="150"/>
      <c r="HP971" s="150"/>
      <c r="HQ971" s="150"/>
      <c r="HR971" s="150"/>
      <c r="HS971" s="150"/>
      <c r="HT971" s="150"/>
      <c r="HU971" s="150"/>
      <c r="HV971" s="150"/>
      <c r="HW971" s="150"/>
      <c r="HX971" s="150"/>
      <c r="HY971" s="150"/>
      <c r="HZ971" s="150"/>
      <c r="IA971" s="150"/>
      <c r="IB971" s="150"/>
    </row>
    <row r="972" spans="1:236" s="175" customFormat="1" ht="15.75" hidden="1" customHeight="1">
      <c r="A972" s="93" t="s">
        <v>3103</v>
      </c>
      <c r="B972" s="93" t="s">
        <v>3104</v>
      </c>
      <c r="C972" s="94" t="s">
        <v>3069</v>
      </c>
      <c r="D972" s="58"/>
      <c r="E972" s="58"/>
      <c r="F972" s="58">
        <v>493100</v>
      </c>
      <c r="G972" s="58"/>
      <c r="H972" s="58"/>
      <c r="I972" s="58"/>
      <c r="J972" s="58"/>
      <c r="HL972" s="150"/>
      <c r="HM972" s="150"/>
      <c r="HN972" s="150"/>
      <c r="HO972" s="150"/>
      <c r="HP972" s="150"/>
      <c r="HQ972" s="150"/>
      <c r="HR972" s="150"/>
      <c r="HS972" s="150"/>
      <c r="HT972" s="150"/>
      <c r="HU972" s="150"/>
      <c r="HV972" s="150"/>
      <c r="HW972" s="150"/>
      <c r="HX972" s="150"/>
      <c r="HY972" s="150"/>
      <c r="HZ972" s="150"/>
      <c r="IA972" s="150"/>
      <c r="IB972" s="150"/>
    </row>
    <row r="973" spans="1:236" s="175" customFormat="1" ht="15.75" hidden="1" customHeight="1">
      <c r="A973" s="93" t="s">
        <v>3105</v>
      </c>
      <c r="B973" s="93" t="s">
        <v>3119</v>
      </c>
      <c r="C973" s="94" t="s">
        <v>3070</v>
      </c>
      <c r="D973" s="58"/>
      <c r="E973" s="58"/>
      <c r="F973" s="58"/>
      <c r="G973" s="58"/>
      <c r="H973" s="58"/>
      <c r="I973" s="58"/>
      <c r="J973" s="58"/>
      <c r="HL973" s="150"/>
      <c r="HM973" s="150"/>
      <c r="HN973" s="150"/>
      <c r="HO973" s="150"/>
      <c r="HP973" s="150"/>
      <c r="HQ973" s="150"/>
      <c r="HR973" s="150"/>
      <c r="HS973" s="150"/>
      <c r="HT973" s="150"/>
      <c r="HU973" s="150"/>
      <c r="HV973" s="150"/>
      <c r="HW973" s="150"/>
      <c r="HX973" s="150"/>
      <c r="HY973" s="150"/>
      <c r="HZ973" s="150"/>
      <c r="IA973" s="150"/>
      <c r="IB973" s="150"/>
    </row>
    <row r="974" spans="1:236" s="175" customFormat="1" ht="15.75" hidden="1" customHeight="1">
      <c r="A974" s="93" t="s">
        <v>3106</v>
      </c>
      <c r="B974" s="93" t="s">
        <v>3107</v>
      </c>
      <c r="C974" s="94" t="s">
        <v>3072</v>
      </c>
      <c r="D974" s="58"/>
      <c r="E974" s="58"/>
      <c r="F974" s="58">
        <v>216380.95</v>
      </c>
      <c r="G974" s="58"/>
      <c r="H974" s="58"/>
      <c r="I974" s="58"/>
      <c r="J974" s="58"/>
      <c r="HL974" s="150"/>
      <c r="HM974" s="150"/>
      <c r="HN974" s="150"/>
      <c r="HO974" s="150"/>
      <c r="HP974" s="150"/>
      <c r="HQ974" s="150"/>
      <c r="HR974" s="150"/>
      <c r="HS974" s="150"/>
      <c r="HT974" s="150"/>
      <c r="HU974" s="150"/>
      <c r="HV974" s="150"/>
      <c r="HW974" s="150"/>
      <c r="HX974" s="150"/>
      <c r="HY974" s="150"/>
      <c r="HZ974" s="150"/>
      <c r="IA974" s="150"/>
      <c r="IB974" s="150"/>
    </row>
    <row r="975" spans="1:236" s="175" customFormat="1" ht="15.75" hidden="1" customHeight="1">
      <c r="A975" s="93" t="s">
        <v>3108</v>
      </c>
      <c r="B975" s="93" t="s">
        <v>3109</v>
      </c>
      <c r="C975" s="94" t="s">
        <v>3071</v>
      </c>
      <c r="D975" s="58"/>
      <c r="E975" s="58"/>
      <c r="F975" s="58">
        <v>178285.71</v>
      </c>
      <c r="G975" s="58"/>
      <c r="H975" s="58"/>
      <c r="I975" s="58"/>
      <c r="J975" s="58"/>
      <c r="HL975" s="150"/>
      <c r="HM975" s="150"/>
      <c r="HN975" s="150"/>
      <c r="HO975" s="150"/>
      <c r="HP975" s="150"/>
      <c r="HQ975" s="150"/>
      <c r="HR975" s="150"/>
      <c r="HS975" s="150"/>
      <c r="HT975" s="150"/>
      <c r="HU975" s="150"/>
      <c r="HV975" s="150"/>
      <c r="HW975" s="150"/>
      <c r="HX975" s="150"/>
      <c r="HY975" s="150"/>
      <c r="HZ975" s="150"/>
      <c r="IA975" s="150"/>
      <c r="IB975" s="150"/>
    </row>
    <row r="976" spans="1:236" s="175" customFormat="1" ht="15.75" hidden="1" customHeight="1">
      <c r="A976" s="93" t="s">
        <v>3098</v>
      </c>
      <c r="B976" s="93" t="s">
        <v>3120</v>
      </c>
      <c r="C976" s="94" t="s">
        <v>2753</v>
      </c>
      <c r="D976" s="58"/>
      <c r="E976" s="58"/>
      <c r="F976" s="58">
        <v>493100</v>
      </c>
      <c r="G976" s="58"/>
      <c r="H976" s="58"/>
      <c r="I976" s="58"/>
      <c r="J976" s="58"/>
      <c r="HL976" s="150"/>
      <c r="HM976" s="150"/>
      <c r="HN976" s="150"/>
      <c r="HO976" s="150"/>
      <c r="HP976" s="150"/>
      <c r="HQ976" s="150"/>
      <c r="HR976" s="150"/>
      <c r="HS976" s="150"/>
      <c r="HT976" s="150"/>
      <c r="HU976" s="150"/>
      <c r="HV976" s="150"/>
      <c r="HW976" s="150"/>
      <c r="HX976" s="150"/>
      <c r="HY976" s="150"/>
      <c r="HZ976" s="150"/>
      <c r="IA976" s="150"/>
      <c r="IB976" s="150"/>
    </row>
    <row r="977" spans="1:236" s="175" customFormat="1" ht="15.75" hidden="1" customHeight="1">
      <c r="A977" s="93" t="s">
        <v>3099</v>
      </c>
      <c r="B977" s="93" t="s">
        <v>3121</v>
      </c>
      <c r="C977" s="94" t="s">
        <v>2756</v>
      </c>
      <c r="D977" s="58"/>
      <c r="E977" s="58"/>
      <c r="F977" s="58">
        <v>245850</v>
      </c>
      <c r="G977" s="58"/>
      <c r="H977" s="58"/>
      <c r="I977" s="58"/>
      <c r="J977" s="58"/>
      <c r="HL977" s="150"/>
      <c r="HM977" s="150"/>
      <c r="HN977" s="150"/>
      <c r="HO977" s="150"/>
      <c r="HP977" s="150"/>
      <c r="HQ977" s="150"/>
      <c r="HR977" s="150"/>
      <c r="HS977" s="150"/>
      <c r="HT977" s="150"/>
      <c r="HU977" s="150"/>
      <c r="HV977" s="150"/>
      <c r="HW977" s="150"/>
      <c r="HX977" s="150"/>
      <c r="HY977" s="150"/>
      <c r="HZ977" s="150"/>
      <c r="IA977" s="150"/>
      <c r="IB977" s="150"/>
    </row>
    <row r="978" spans="1:236" s="175" customFormat="1" ht="15.75" hidden="1" customHeight="1">
      <c r="A978" s="93" t="s">
        <v>3100</v>
      </c>
      <c r="B978" s="93" t="s">
        <v>3122</v>
      </c>
      <c r="C978" s="94" t="s">
        <v>2759</v>
      </c>
      <c r="D978" s="58"/>
      <c r="E978" s="58"/>
      <c r="F978" s="58">
        <v>0</v>
      </c>
      <c r="G978" s="58"/>
      <c r="H978" s="58"/>
      <c r="I978" s="58"/>
      <c r="J978" s="58"/>
      <c r="HL978" s="150"/>
      <c r="HM978" s="150"/>
      <c r="HN978" s="150"/>
      <c r="HO978" s="150"/>
      <c r="HP978" s="150"/>
      <c r="HQ978" s="150"/>
      <c r="HR978" s="150"/>
      <c r="HS978" s="150"/>
      <c r="HT978" s="150"/>
      <c r="HU978" s="150"/>
      <c r="HV978" s="150"/>
      <c r="HW978" s="150"/>
      <c r="HX978" s="150"/>
      <c r="HY978" s="150"/>
      <c r="HZ978" s="150"/>
      <c r="IA978" s="150"/>
      <c r="IB978" s="150"/>
    </row>
    <row r="979" spans="1:236" s="175" customFormat="1" ht="15.75" hidden="1" customHeight="1">
      <c r="A979" s="93" t="s">
        <v>3114</v>
      </c>
      <c r="B979" s="93" t="s">
        <v>3083</v>
      </c>
      <c r="C979" s="94" t="s">
        <v>3082</v>
      </c>
      <c r="D979" s="58"/>
      <c r="E979" s="58"/>
      <c r="F979" s="58">
        <v>0</v>
      </c>
      <c r="G979" s="58"/>
      <c r="H979" s="58"/>
      <c r="I979" s="58"/>
      <c r="J979" s="58"/>
      <c r="HL979" s="150"/>
      <c r="HM979" s="150"/>
      <c r="HN979" s="150"/>
      <c r="HO979" s="150"/>
      <c r="HP979" s="150"/>
      <c r="HQ979" s="150"/>
      <c r="HR979" s="150"/>
      <c r="HS979" s="150"/>
      <c r="HT979" s="150"/>
      <c r="HU979" s="150"/>
      <c r="HV979" s="150"/>
      <c r="HW979" s="150"/>
      <c r="HX979" s="150"/>
      <c r="HY979" s="150"/>
      <c r="HZ979" s="150"/>
      <c r="IA979" s="150"/>
      <c r="IB979" s="150"/>
    </row>
    <row r="980" spans="1:236" s="175" customFormat="1" ht="13.5" hidden="1" customHeight="1">
      <c r="A980" s="93" t="s">
        <v>3106</v>
      </c>
      <c r="B980" s="93" t="s">
        <v>3229</v>
      </c>
      <c r="C980" s="94" t="s">
        <v>3072</v>
      </c>
      <c r="D980" s="58"/>
      <c r="E980" s="58">
        <v>54095.24</v>
      </c>
      <c r="F980" s="58"/>
      <c r="G980" s="58"/>
      <c r="H980" s="58"/>
      <c r="I980" s="58"/>
      <c r="J980" s="58"/>
      <c r="HL980" s="150"/>
      <c r="HM980" s="150"/>
      <c r="HN980" s="150"/>
      <c r="HO980" s="150"/>
      <c r="HP980" s="150"/>
      <c r="HQ980" s="150"/>
      <c r="HR980" s="150"/>
      <c r="HS980" s="150"/>
      <c r="HT980" s="150"/>
      <c r="HU980" s="150"/>
      <c r="HV980" s="150"/>
      <c r="HW980" s="150"/>
      <c r="HX980" s="150"/>
      <c r="HY980" s="150"/>
      <c r="HZ980" s="150"/>
      <c r="IA980" s="150"/>
      <c r="IB980" s="150"/>
    </row>
    <row r="981" spans="1:236" s="175" customFormat="1" ht="13.5" hidden="1" customHeight="1">
      <c r="A981" s="93" t="s">
        <v>3108</v>
      </c>
      <c r="B981" s="93" t="s">
        <v>3230</v>
      </c>
      <c r="C981" s="94" t="s">
        <v>3071</v>
      </c>
      <c r="D981" s="58"/>
      <c r="E981" s="58">
        <v>44571.43</v>
      </c>
      <c r="F981" s="58"/>
      <c r="G981" s="58"/>
      <c r="H981" s="58"/>
      <c r="I981" s="58"/>
      <c r="J981" s="58"/>
      <c r="HL981" s="150"/>
      <c r="HM981" s="150"/>
      <c r="HN981" s="150"/>
      <c r="HO981" s="150"/>
      <c r="HP981" s="150"/>
      <c r="HQ981" s="150"/>
      <c r="HR981" s="150"/>
      <c r="HS981" s="150"/>
      <c r="HT981" s="150"/>
      <c r="HU981" s="150"/>
      <c r="HV981" s="150"/>
      <c r="HW981" s="150"/>
      <c r="HX981" s="150"/>
      <c r="HY981" s="150"/>
      <c r="HZ981" s="150"/>
      <c r="IA981" s="150"/>
      <c r="IB981" s="150"/>
    </row>
    <row r="982" spans="1:236" s="175" customFormat="1" ht="13.5" hidden="1" customHeight="1">
      <c r="A982" s="93" t="s">
        <v>3347</v>
      </c>
      <c r="B982" s="93" t="s">
        <v>3348</v>
      </c>
      <c r="C982" s="94" t="s">
        <v>2729</v>
      </c>
      <c r="D982" s="58"/>
      <c r="E982" s="58"/>
      <c r="F982" s="58"/>
      <c r="G982" s="58">
        <v>143250</v>
      </c>
      <c r="H982" s="58"/>
      <c r="I982" s="58"/>
      <c r="J982" s="58"/>
      <c r="HL982" s="150"/>
      <c r="HM982" s="150"/>
      <c r="HN982" s="150"/>
      <c r="HO982" s="150"/>
      <c r="HP982" s="150"/>
      <c r="HQ982" s="150"/>
      <c r="HR982" s="150"/>
      <c r="HS982" s="150"/>
      <c r="HT982" s="150"/>
      <c r="HU982" s="150"/>
      <c r="HV982" s="150"/>
      <c r="HW982" s="150"/>
      <c r="HX982" s="150"/>
      <c r="HY982" s="150"/>
      <c r="HZ982" s="150"/>
      <c r="IA982" s="150"/>
      <c r="IB982" s="150"/>
    </row>
    <row r="983" spans="1:236" s="175" customFormat="1" ht="13.5" hidden="1" customHeight="1">
      <c r="A983" s="93" t="s">
        <v>3349</v>
      </c>
      <c r="B983" s="93" t="s">
        <v>3350</v>
      </c>
      <c r="C983" s="94" t="s">
        <v>3351</v>
      </c>
      <c r="D983" s="58"/>
      <c r="E983" s="58"/>
      <c r="F983" s="58"/>
      <c r="G983" s="58">
        <v>241233</v>
      </c>
      <c r="H983" s="58"/>
      <c r="I983" s="58"/>
      <c r="J983" s="58"/>
      <c r="HL983" s="150"/>
      <c r="HM983" s="150"/>
      <c r="HN983" s="150"/>
      <c r="HO983" s="150"/>
      <c r="HP983" s="150"/>
      <c r="HQ983" s="150"/>
      <c r="HR983" s="150"/>
      <c r="HS983" s="150"/>
      <c r="HT983" s="150"/>
      <c r="HU983" s="150"/>
      <c r="HV983" s="150"/>
      <c r="HW983" s="150"/>
      <c r="HX983" s="150"/>
      <c r="HY983" s="150"/>
      <c r="HZ983" s="150"/>
      <c r="IA983" s="150"/>
      <c r="IB983" s="150"/>
    </row>
    <row r="984" spans="1:236" s="175" customFormat="1" ht="13.5" hidden="1" customHeight="1">
      <c r="A984" s="93" t="s">
        <v>3337</v>
      </c>
      <c r="B984" s="93" t="s">
        <v>3338</v>
      </c>
      <c r="C984" s="94" t="s">
        <v>3339</v>
      </c>
      <c r="D984" s="58"/>
      <c r="E984" s="58"/>
      <c r="F984" s="58">
        <v>250000</v>
      </c>
      <c r="G984" s="58">
        <v>250000</v>
      </c>
      <c r="H984" s="58"/>
      <c r="I984" s="58"/>
      <c r="J984" s="58"/>
      <c r="HL984" s="150"/>
      <c r="HM984" s="150"/>
      <c r="HN984" s="150"/>
      <c r="HO984" s="150"/>
      <c r="HP984" s="150"/>
      <c r="HQ984" s="150"/>
      <c r="HR984" s="150"/>
      <c r="HS984" s="150"/>
      <c r="HT984" s="150"/>
      <c r="HU984" s="150"/>
      <c r="HV984" s="150"/>
      <c r="HW984" s="150"/>
      <c r="HX984" s="150"/>
      <c r="HY984" s="150"/>
      <c r="HZ984" s="150"/>
      <c r="IA984" s="150"/>
      <c r="IB984" s="150"/>
    </row>
    <row r="985" spans="1:236" s="175" customFormat="1" ht="13.5" hidden="1" customHeight="1">
      <c r="A985" s="93" t="s">
        <v>3344</v>
      </c>
      <c r="B985" s="93" t="s">
        <v>3345</v>
      </c>
      <c r="C985" s="94" t="s">
        <v>3346</v>
      </c>
      <c r="D985" s="58"/>
      <c r="E985" s="58"/>
      <c r="F985" s="58"/>
      <c r="G985" s="58">
        <v>254022.36</v>
      </c>
      <c r="H985" s="58"/>
      <c r="I985" s="58"/>
      <c r="J985" s="58"/>
      <c r="HL985" s="150"/>
      <c r="HM985" s="150"/>
      <c r="HN985" s="150"/>
      <c r="HO985" s="150"/>
      <c r="HP985" s="150"/>
      <c r="HQ985" s="150"/>
      <c r="HR985" s="150"/>
      <c r="HS985" s="150"/>
      <c r="HT985" s="150"/>
      <c r="HU985" s="150"/>
      <c r="HV985" s="150"/>
      <c r="HW985" s="150"/>
      <c r="HX985" s="150"/>
      <c r="HY985" s="150"/>
      <c r="HZ985" s="150"/>
      <c r="IA985" s="150"/>
      <c r="IB985" s="150"/>
    </row>
    <row r="986" spans="1:236" s="175" customFormat="1" ht="13.5" hidden="1" customHeight="1">
      <c r="A986" s="93" t="s">
        <v>3412</v>
      </c>
      <c r="B986" s="93" t="s">
        <v>3413</v>
      </c>
      <c r="C986" s="94" t="s">
        <v>3391</v>
      </c>
      <c r="D986" s="58"/>
      <c r="E986" s="58"/>
      <c r="F986" s="58">
        <v>500000</v>
      </c>
      <c r="G986" s="58"/>
      <c r="H986" s="58"/>
      <c r="I986" s="58"/>
      <c r="J986" s="58"/>
      <c r="HL986" s="150"/>
      <c r="HM986" s="150"/>
      <c r="HN986" s="150"/>
      <c r="HO986" s="150"/>
      <c r="HP986" s="150"/>
      <c r="HQ986" s="150"/>
      <c r="HR986" s="150"/>
      <c r="HS986" s="150"/>
      <c r="HT986" s="150"/>
      <c r="HU986" s="150"/>
      <c r="HV986" s="150"/>
      <c r="HW986" s="150"/>
      <c r="HX986" s="150"/>
      <c r="HY986" s="150"/>
      <c r="HZ986" s="150"/>
      <c r="IA986" s="150"/>
      <c r="IB986" s="150"/>
    </row>
    <row r="987" spans="1:236" s="175" customFormat="1" ht="13.5" hidden="1" customHeight="1">
      <c r="A987" s="93" t="s">
        <v>3324</v>
      </c>
      <c r="B987" s="93" t="s">
        <v>3325</v>
      </c>
      <c r="C987" s="94" t="s">
        <v>3319</v>
      </c>
      <c r="D987" s="58"/>
      <c r="E987" s="58"/>
      <c r="F987" s="58">
        <v>250000</v>
      </c>
      <c r="G987" s="58"/>
      <c r="H987" s="58"/>
      <c r="I987" s="58"/>
      <c r="J987" s="58"/>
      <c r="HL987" s="150"/>
      <c r="HM987" s="150"/>
      <c r="HN987" s="150"/>
      <c r="HO987" s="150"/>
      <c r="HP987" s="150"/>
      <c r="HQ987" s="150"/>
      <c r="HR987" s="150"/>
      <c r="HS987" s="150"/>
      <c r="HT987" s="150"/>
      <c r="HU987" s="150"/>
      <c r="HV987" s="150"/>
      <c r="HW987" s="150"/>
      <c r="HX987" s="150"/>
      <c r="HY987" s="150"/>
      <c r="HZ987" s="150"/>
      <c r="IA987" s="150"/>
      <c r="IB987" s="150"/>
    </row>
    <row r="988" spans="1:236" s="175" customFormat="1" ht="13.5" hidden="1" customHeight="1">
      <c r="A988" s="93" t="s">
        <v>3340</v>
      </c>
      <c r="B988" s="93" t="s">
        <v>3335</v>
      </c>
      <c r="C988" s="94" t="s">
        <v>3336</v>
      </c>
      <c r="D988" s="58"/>
      <c r="E988" s="58"/>
      <c r="F988" s="58"/>
      <c r="G988" s="58">
        <v>100000</v>
      </c>
      <c r="H988" s="58"/>
      <c r="I988" s="58"/>
      <c r="J988" s="58"/>
      <c r="HL988" s="150"/>
      <c r="HM988" s="150"/>
      <c r="HN988" s="150"/>
      <c r="HO988" s="150"/>
      <c r="HP988" s="150"/>
      <c r="HQ988" s="150"/>
      <c r="HR988" s="150"/>
      <c r="HS988" s="150"/>
      <c r="HT988" s="150"/>
      <c r="HU988" s="150"/>
      <c r="HV988" s="150"/>
      <c r="HW988" s="150"/>
      <c r="HX988" s="150"/>
      <c r="HY988" s="150"/>
      <c r="HZ988" s="150"/>
      <c r="IA988" s="150"/>
      <c r="IB988" s="150"/>
    </row>
    <row r="989" spans="1:236" s="175" customFormat="1" ht="13.5" hidden="1" customHeight="1">
      <c r="A989" s="93" t="s">
        <v>3341</v>
      </c>
      <c r="B989" s="93" t="s">
        <v>3342</v>
      </c>
      <c r="C989" s="94" t="s">
        <v>3343</v>
      </c>
      <c r="D989" s="58"/>
      <c r="E989" s="58"/>
      <c r="F989" s="58"/>
      <c r="G989" s="58">
        <v>100000</v>
      </c>
      <c r="H989" s="58"/>
      <c r="I989" s="58"/>
      <c r="J989" s="58"/>
      <c r="HL989" s="150"/>
      <c r="HM989" s="150"/>
      <c r="HN989" s="150"/>
      <c r="HO989" s="150"/>
      <c r="HP989" s="150"/>
      <c r="HQ989" s="150"/>
      <c r="HR989" s="150"/>
      <c r="HS989" s="150"/>
      <c r="HT989" s="150"/>
      <c r="HU989" s="150"/>
      <c r="HV989" s="150"/>
      <c r="HW989" s="150"/>
      <c r="HX989" s="150"/>
      <c r="HY989" s="150"/>
      <c r="HZ989" s="150"/>
      <c r="IA989" s="150"/>
      <c r="IB989" s="150"/>
    </row>
    <row r="990" spans="1:236" s="175" customFormat="1" ht="13.5" hidden="1" customHeight="1">
      <c r="A990" s="93" t="s">
        <v>3352</v>
      </c>
      <c r="B990" s="93" t="s">
        <v>3353</v>
      </c>
      <c r="C990" s="94" t="s">
        <v>3354</v>
      </c>
      <c r="D990" s="58"/>
      <c r="E990" s="58"/>
      <c r="F990" s="58"/>
      <c r="G990" s="58">
        <v>960019</v>
      </c>
      <c r="H990" s="58"/>
      <c r="I990" s="58"/>
      <c r="J990" s="58"/>
      <c r="HL990" s="150"/>
      <c r="HM990" s="150"/>
      <c r="HN990" s="150"/>
      <c r="HO990" s="150"/>
      <c r="HP990" s="150"/>
      <c r="HQ990" s="150"/>
      <c r="HR990" s="150"/>
      <c r="HS990" s="150"/>
      <c r="HT990" s="150"/>
      <c r="HU990" s="150"/>
      <c r="HV990" s="150"/>
      <c r="HW990" s="150"/>
      <c r="HX990" s="150"/>
      <c r="HY990" s="150"/>
      <c r="HZ990" s="150"/>
      <c r="IA990" s="150"/>
      <c r="IB990" s="150"/>
    </row>
    <row r="991" spans="1:236" ht="24" customHeight="1">
      <c r="A991" s="95" t="s">
        <v>2781</v>
      </c>
      <c r="B991" s="110" t="s">
        <v>3231</v>
      </c>
      <c r="C991" s="123"/>
      <c r="D991" s="56">
        <f>D992</f>
        <v>12424543.59</v>
      </c>
      <c r="E991" s="56">
        <f t="shared" ref="E991:J991" si="368">E992+E998</f>
        <v>18760891.52</v>
      </c>
      <c r="F991" s="56">
        <f t="shared" si="368"/>
        <v>18605671.219999999</v>
      </c>
      <c r="G991" s="56">
        <f t="shared" si="368"/>
        <v>8730000</v>
      </c>
      <c r="H991" s="56">
        <f t="shared" si="368"/>
        <v>28980000</v>
      </c>
      <c r="I991" s="56">
        <f t="shared" si="368"/>
        <v>10690000</v>
      </c>
      <c r="J991" s="56">
        <f t="shared" si="368"/>
        <v>11036000</v>
      </c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  <c r="AH991" s="102"/>
      <c r="AI991" s="102"/>
      <c r="AJ991" s="102"/>
      <c r="AK991" s="102"/>
      <c r="AL991" s="102"/>
      <c r="AM991" s="102"/>
      <c r="AN991" s="102"/>
      <c r="AO991" s="102"/>
      <c r="AP991" s="102"/>
      <c r="AQ991" s="102"/>
      <c r="AR991" s="102"/>
      <c r="AS991" s="102"/>
      <c r="AT991" s="102"/>
      <c r="AU991" s="102"/>
      <c r="AV991" s="102"/>
      <c r="AW991" s="102"/>
      <c r="AX991" s="102"/>
      <c r="AY991" s="102"/>
      <c r="AZ991" s="102"/>
      <c r="BA991" s="102"/>
      <c r="BB991" s="102"/>
      <c r="BC991" s="102"/>
      <c r="BD991" s="102"/>
      <c r="BE991" s="102"/>
      <c r="BF991" s="102"/>
      <c r="BG991" s="102"/>
      <c r="BH991" s="102"/>
      <c r="BI991" s="102"/>
      <c r="BJ991" s="102"/>
      <c r="BK991" s="102"/>
      <c r="BL991" s="102"/>
      <c r="BM991" s="102"/>
      <c r="BN991" s="102"/>
      <c r="BO991" s="102"/>
      <c r="BP991" s="102"/>
      <c r="BQ991" s="102"/>
      <c r="BR991" s="102"/>
      <c r="BS991" s="102"/>
      <c r="BT991" s="102"/>
      <c r="BU991" s="102"/>
      <c r="BV991" s="102"/>
      <c r="BW991" s="102"/>
      <c r="BX991" s="102"/>
      <c r="BY991" s="102"/>
      <c r="BZ991" s="102"/>
      <c r="CA991" s="102"/>
      <c r="CB991" s="102"/>
      <c r="CC991" s="102"/>
      <c r="CD991" s="102"/>
      <c r="CE991" s="102"/>
      <c r="CF991" s="102"/>
      <c r="CG991" s="102"/>
      <c r="CH991" s="102"/>
      <c r="CI991" s="102"/>
      <c r="CJ991" s="102"/>
      <c r="CK991" s="102"/>
      <c r="CL991" s="102"/>
      <c r="CM991" s="102"/>
      <c r="CN991" s="102"/>
      <c r="CO991" s="102"/>
      <c r="CP991" s="102"/>
      <c r="CQ991" s="102"/>
      <c r="CR991" s="102"/>
      <c r="CS991" s="102"/>
      <c r="CT991" s="102"/>
      <c r="CU991" s="102"/>
      <c r="CV991" s="102"/>
      <c r="CW991" s="102"/>
      <c r="CX991" s="102"/>
      <c r="CY991" s="102"/>
      <c r="CZ991" s="102"/>
      <c r="DA991" s="102"/>
      <c r="DB991" s="102"/>
      <c r="DC991" s="102"/>
      <c r="DD991" s="102"/>
      <c r="DE991" s="102"/>
      <c r="DF991" s="102"/>
      <c r="DG991" s="102"/>
      <c r="DH991" s="102"/>
      <c r="DI991" s="102"/>
      <c r="DJ991" s="102"/>
      <c r="DK991" s="102"/>
      <c r="DL991" s="102"/>
      <c r="DM991" s="102"/>
      <c r="DN991" s="102"/>
      <c r="DO991" s="102"/>
      <c r="DP991" s="102"/>
      <c r="DQ991" s="102"/>
      <c r="DR991" s="102"/>
      <c r="DS991" s="102"/>
      <c r="DT991" s="102"/>
      <c r="DU991" s="102"/>
      <c r="DV991" s="102"/>
      <c r="DW991" s="102"/>
      <c r="DX991" s="102"/>
      <c r="DY991" s="102"/>
      <c r="DZ991" s="102"/>
      <c r="EA991" s="102"/>
      <c r="EB991" s="102"/>
      <c r="EC991" s="102"/>
      <c r="ED991" s="102"/>
      <c r="EE991" s="102"/>
      <c r="EF991" s="102"/>
      <c r="EG991" s="102"/>
      <c r="EH991" s="102"/>
      <c r="EI991" s="102"/>
      <c r="EJ991" s="102"/>
      <c r="EK991" s="102"/>
      <c r="EL991" s="102"/>
      <c r="EM991" s="102"/>
      <c r="EN991" s="102"/>
      <c r="EO991" s="102"/>
      <c r="EP991" s="102"/>
      <c r="EQ991" s="102"/>
      <c r="ER991" s="102"/>
      <c r="ES991" s="102"/>
      <c r="ET991" s="102"/>
      <c r="EU991" s="102"/>
      <c r="EV991" s="102"/>
      <c r="EW991" s="102"/>
      <c r="EX991" s="102"/>
      <c r="EY991" s="102"/>
      <c r="EZ991" s="102"/>
      <c r="FA991" s="102"/>
      <c r="FB991" s="102"/>
      <c r="FC991" s="102"/>
      <c r="FD991" s="102"/>
      <c r="FE991" s="102"/>
      <c r="FF991" s="102"/>
      <c r="FG991" s="102"/>
      <c r="FH991" s="102"/>
      <c r="FI991" s="102"/>
      <c r="FJ991" s="102"/>
      <c r="FK991" s="102"/>
      <c r="FL991" s="102"/>
      <c r="FM991" s="102"/>
      <c r="FN991" s="102"/>
      <c r="FO991" s="102"/>
      <c r="FP991" s="102"/>
      <c r="FQ991" s="102"/>
      <c r="FR991" s="102"/>
      <c r="FS991" s="102"/>
      <c r="FT991" s="102"/>
      <c r="FU991" s="102"/>
      <c r="FV991" s="102"/>
      <c r="FW991" s="102"/>
      <c r="FX991" s="102"/>
      <c r="FY991" s="102"/>
      <c r="FZ991" s="102"/>
      <c r="GA991" s="102"/>
      <c r="GB991" s="102"/>
      <c r="GC991" s="102"/>
      <c r="GD991" s="102"/>
      <c r="GE991" s="102"/>
      <c r="GF991" s="102"/>
      <c r="GG991" s="102"/>
      <c r="GH991" s="102"/>
      <c r="GI991" s="102"/>
      <c r="GJ991" s="102"/>
      <c r="GK991" s="102"/>
      <c r="GL991" s="102"/>
      <c r="GM991" s="102"/>
      <c r="GN991" s="102"/>
      <c r="GO991" s="102"/>
      <c r="GP991" s="102"/>
      <c r="GQ991" s="102"/>
      <c r="GR991" s="102"/>
      <c r="GS991" s="102"/>
      <c r="GT991" s="102"/>
      <c r="GU991" s="102"/>
      <c r="GV991" s="102"/>
      <c r="GW991" s="102"/>
      <c r="GX991" s="102"/>
      <c r="GY991" s="102"/>
      <c r="GZ991" s="102"/>
      <c r="HA991" s="102"/>
      <c r="HB991" s="102"/>
      <c r="HC991" s="102"/>
      <c r="HD991" s="102"/>
      <c r="HE991" s="102"/>
      <c r="HF991" s="102"/>
      <c r="HG991" s="102"/>
      <c r="HH991" s="102"/>
      <c r="HI991" s="102"/>
      <c r="HJ991" s="102"/>
      <c r="HK991" s="102"/>
    </row>
    <row r="992" spans="1:236" s="103" customFormat="1" ht="21" customHeight="1">
      <c r="A992" s="95" t="s">
        <v>2782</v>
      </c>
      <c r="B992" s="110" t="s">
        <v>3231</v>
      </c>
      <c r="C992" s="123"/>
      <c r="D992" s="56">
        <f t="shared" ref="D992:J992" si="369">D993</f>
        <v>12424543.59</v>
      </c>
      <c r="E992" s="56">
        <f t="shared" si="369"/>
        <v>18414956.460000001</v>
      </c>
      <c r="F992" s="56">
        <f t="shared" si="369"/>
        <v>18605671.219999999</v>
      </c>
      <c r="G992" s="56">
        <f t="shared" si="369"/>
        <v>8730000</v>
      </c>
      <c r="H992" s="56">
        <f t="shared" si="369"/>
        <v>28980000</v>
      </c>
      <c r="I992" s="56">
        <f t="shared" si="369"/>
        <v>10690000</v>
      </c>
      <c r="J992" s="56">
        <f t="shared" si="369"/>
        <v>11036000</v>
      </c>
      <c r="HL992" s="102"/>
      <c r="HM992" s="102"/>
      <c r="HN992" s="102"/>
      <c r="HO992" s="102"/>
      <c r="HP992" s="102"/>
      <c r="HQ992" s="102"/>
      <c r="HR992" s="102"/>
      <c r="HS992" s="102"/>
      <c r="HT992" s="102"/>
      <c r="HU992" s="102"/>
      <c r="HV992" s="102"/>
      <c r="HW992" s="102"/>
      <c r="HX992" s="102"/>
      <c r="HY992" s="102"/>
      <c r="HZ992" s="102"/>
      <c r="IA992" s="102"/>
      <c r="IB992" s="102"/>
    </row>
    <row r="993" spans="1:236" s="103" customFormat="1" ht="21" customHeight="1">
      <c r="A993" s="95" t="s">
        <v>2783</v>
      </c>
      <c r="B993" s="110" t="s">
        <v>2784</v>
      </c>
      <c r="C993" s="123"/>
      <c r="D993" s="56">
        <f>D994+D995</f>
        <v>12424543.59</v>
      </c>
      <c r="E993" s="56">
        <f t="shared" ref="E993:J993" si="370">SUM(E994:E997)</f>
        <v>18414956.460000001</v>
      </c>
      <c r="F993" s="56">
        <f t="shared" si="370"/>
        <v>18605671.219999999</v>
      </c>
      <c r="G993" s="56">
        <f t="shared" si="370"/>
        <v>8730000</v>
      </c>
      <c r="H993" s="56">
        <f>SUM(H994:H997)</f>
        <v>28980000</v>
      </c>
      <c r="I993" s="56">
        <f t="shared" si="370"/>
        <v>10690000</v>
      </c>
      <c r="J993" s="56">
        <f t="shared" si="370"/>
        <v>11036000</v>
      </c>
      <c r="HL993" s="102"/>
      <c r="HM993" s="102"/>
      <c r="HN993" s="102"/>
      <c r="HO993" s="102"/>
      <c r="HP993" s="102"/>
      <c r="HQ993" s="102"/>
      <c r="HR993" s="102"/>
      <c r="HS993" s="102"/>
      <c r="HT993" s="102"/>
      <c r="HU993" s="102"/>
      <c r="HV993" s="102"/>
      <c r="HW993" s="102"/>
      <c r="HX993" s="102"/>
      <c r="HY993" s="102"/>
      <c r="HZ993" s="102"/>
      <c r="IA993" s="102"/>
      <c r="IB993" s="102"/>
    </row>
    <row r="994" spans="1:236" s="121" customFormat="1">
      <c r="A994" s="93" t="s">
        <v>2785</v>
      </c>
      <c r="B994" s="93" t="s">
        <v>2786</v>
      </c>
      <c r="C994" s="94" t="s">
        <v>2088</v>
      </c>
      <c r="D994" s="58">
        <v>424543.59</v>
      </c>
      <c r="E994" s="58"/>
      <c r="F994" s="58"/>
      <c r="G994" s="58"/>
      <c r="H994" s="58"/>
      <c r="I994" s="58"/>
      <c r="J994" s="58"/>
      <c r="HL994" s="122"/>
      <c r="HM994" s="122"/>
      <c r="HN994" s="122"/>
      <c r="HO994" s="122"/>
      <c r="HP994" s="122"/>
      <c r="HQ994" s="122"/>
      <c r="HR994" s="122"/>
      <c r="HS994" s="122"/>
      <c r="HT994" s="122"/>
      <c r="HU994" s="122"/>
      <c r="HV994" s="122"/>
      <c r="HW994" s="122"/>
      <c r="HX994" s="122"/>
      <c r="HY994" s="122"/>
      <c r="HZ994" s="122"/>
      <c r="IA994" s="122"/>
      <c r="IB994" s="122"/>
    </row>
    <row r="995" spans="1:236" s="121" customFormat="1" ht="16.5" customHeight="1">
      <c r="A995" s="93" t="s">
        <v>2787</v>
      </c>
      <c r="B995" s="93" t="s">
        <v>2788</v>
      </c>
      <c r="C995" s="94" t="s">
        <v>2091</v>
      </c>
      <c r="D995" s="58">
        <v>12000000</v>
      </c>
      <c r="E995" s="58">
        <v>18000000</v>
      </c>
      <c r="F995" s="58">
        <v>18000000</v>
      </c>
      <c r="G995" s="58"/>
      <c r="H995" s="58">
        <v>10350000</v>
      </c>
      <c r="I995" s="58">
        <v>10690000</v>
      </c>
      <c r="J995" s="58">
        <v>11036000</v>
      </c>
      <c r="HL995" s="122"/>
      <c r="HM995" s="122"/>
      <c r="HN995" s="122"/>
      <c r="HO995" s="122"/>
      <c r="HP995" s="122"/>
      <c r="HQ995" s="122"/>
      <c r="HR995" s="122"/>
      <c r="HS995" s="122"/>
      <c r="HT995" s="122"/>
      <c r="HU995" s="122"/>
      <c r="HV995" s="122"/>
      <c r="HW995" s="122"/>
      <c r="HX995" s="122"/>
      <c r="HY995" s="122"/>
      <c r="HZ995" s="122"/>
      <c r="IA995" s="122"/>
      <c r="IB995" s="122"/>
    </row>
    <row r="996" spans="1:236" s="121" customFormat="1">
      <c r="A996" s="93" t="s">
        <v>3334</v>
      </c>
      <c r="B996" s="93" t="s">
        <v>3372</v>
      </c>
      <c r="C996" s="94" t="s">
        <v>1568</v>
      </c>
      <c r="D996" s="58"/>
      <c r="E996" s="58"/>
      <c r="F996" s="58"/>
      <c r="G996" s="58">
        <v>3380000</v>
      </c>
      <c r="H996" s="58"/>
      <c r="I996" s="58"/>
      <c r="J996" s="58"/>
      <c r="HL996" s="122"/>
      <c r="HM996" s="122"/>
      <c r="HN996" s="122"/>
      <c r="HO996" s="122"/>
      <c r="HP996" s="122"/>
      <c r="HQ996" s="122"/>
      <c r="HR996" s="122"/>
      <c r="HS996" s="122"/>
      <c r="HT996" s="122"/>
      <c r="HU996" s="122"/>
      <c r="HV996" s="122"/>
      <c r="HW996" s="122"/>
      <c r="HX996" s="122"/>
      <c r="HY996" s="122"/>
      <c r="HZ996" s="122"/>
      <c r="IA996" s="122"/>
      <c r="IB996" s="122"/>
    </row>
    <row r="997" spans="1:236" s="121" customFormat="1">
      <c r="A997" s="93" t="s">
        <v>3232</v>
      </c>
      <c r="B997" s="93" t="s">
        <v>3233</v>
      </c>
      <c r="C997" s="94" t="s">
        <v>3307</v>
      </c>
      <c r="D997" s="58"/>
      <c r="E997" s="58">
        <v>414956.46</v>
      </c>
      <c r="F997" s="58">
        <v>605671.22</v>
      </c>
      <c r="G997" s="58">
        <v>5350000</v>
      </c>
      <c r="H997" s="58">
        <v>18630000</v>
      </c>
      <c r="I997" s="58"/>
      <c r="J997" s="58"/>
      <c r="HL997" s="122"/>
      <c r="HM997" s="122"/>
      <c r="HN997" s="122"/>
      <c r="HO997" s="122"/>
      <c r="HP997" s="122"/>
      <c r="HQ997" s="122"/>
      <c r="HR997" s="122"/>
      <c r="HS997" s="122"/>
      <c r="HT997" s="122"/>
      <c r="HU997" s="122"/>
      <c r="HV997" s="122"/>
      <c r="HW997" s="122"/>
      <c r="HX997" s="122"/>
      <c r="HY997" s="122"/>
      <c r="HZ997" s="122"/>
      <c r="IA997" s="122"/>
      <c r="IB997" s="122"/>
    </row>
    <row r="998" spans="1:236" s="169" customFormat="1" ht="14.25" hidden="1" customHeight="1">
      <c r="A998" s="95" t="s">
        <v>2966</v>
      </c>
      <c r="B998" s="95" t="s">
        <v>2967</v>
      </c>
      <c r="C998" s="94"/>
      <c r="D998" s="56"/>
      <c r="E998" s="56">
        <f t="shared" ref="E998:J998" si="371">E999+E1003</f>
        <v>345935.06</v>
      </c>
      <c r="F998" s="56">
        <f t="shared" si="371"/>
        <v>0</v>
      </c>
      <c r="G998" s="56">
        <f t="shared" si="371"/>
        <v>0</v>
      </c>
      <c r="H998" s="56">
        <f t="shared" si="371"/>
        <v>0</v>
      </c>
      <c r="I998" s="56">
        <f t="shared" si="371"/>
        <v>0</v>
      </c>
      <c r="J998" s="56">
        <f t="shared" si="371"/>
        <v>0</v>
      </c>
      <c r="HL998" s="148"/>
      <c r="HM998" s="148"/>
      <c r="HN998" s="148"/>
      <c r="HO998" s="148"/>
      <c r="HP998" s="148"/>
      <c r="HQ998" s="148"/>
      <c r="HR998" s="148"/>
      <c r="HS998" s="148"/>
      <c r="HT998" s="148"/>
      <c r="HU998" s="148"/>
      <c r="HV998" s="148"/>
      <c r="HW998" s="148"/>
      <c r="HX998" s="148"/>
      <c r="HY998" s="148"/>
      <c r="HZ998" s="148"/>
      <c r="IA998" s="148"/>
      <c r="IB998" s="148"/>
    </row>
    <row r="999" spans="1:236" s="169" customFormat="1" ht="14.25" hidden="1" customHeight="1">
      <c r="A999" s="95" t="s">
        <v>2968</v>
      </c>
      <c r="B999" s="95" t="s">
        <v>2714</v>
      </c>
      <c r="C999" s="94"/>
      <c r="D999" s="56"/>
      <c r="E999" s="56">
        <f>E1000</f>
        <v>199920</v>
      </c>
      <c r="F999" s="56">
        <f t="shared" ref="F999:J1001" si="372">F1000</f>
        <v>0</v>
      </c>
      <c r="G999" s="56">
        <f t="shared" si="372"/>
        <v>0</v>
      </c>
      <c r="H999" s="56">
        <f t="shared" si="372"/>
        <v>0</v>
      </c>
      <c r="I999" s="56">
        <f t="shared" si="372"/>
        <v>0</v>
      </c>
      <c r="J999" s="56">
        <f t="shared" si="372"/>
        <v>0</v>
      </c>
      <c r="HL999" s="148"/>
      <c r="HM999" s="148"/>
      <c r="HN999" s="148"/>
      <c r="HO999" s="148"/>
      <c r="HP999" s="148"/>
      <c r="HQ999" s="148"/>
      <c r="HR999" s="148"/>
      <c r="HS999" s="148"/>
      <c r="HT999" s="148"/>
      <c r="HU999" s="148"/>
      <c r="HV999" s="148"/>
      <c r="HW999" s="148"/>
      <c r="HX999" s="148"/>
      <c r="HY999" s="148"/>
      <c r="HZ999" s="148"/>
      <c r="IA999" s="148"/>
      <c r="IB999" s="148"/>
    </row>
    <row r="1000" spans="1:236" s="169" customFormat="1" ht="14.25" hidden="1" customHeight="1">
      <c r="A1000" s="95" t="s">
        <v>2969</v>
      </c>
      <c r="B1000" s="95" t="s">
        <v>2714</v>
      </c>
      <c r="C1000" s="94"/>
      <c r="D1000" s="56"/>
      <c r="E1000" s="56">
        <f>E1001</f>
        <v>199920</v>
      </c>
      <c r="F1000" s="56">
        <f t="shared" si="372"/>
        <v>0</v>
      </c>
      <c r="G1000" s="56">
        <f t="shared" si="372"/>
        <v>0</v>
      </c>
      <c r="H1000" s="56">
        <f t="shared" si="372"/>
        <v>0</v>
      </c>
      <c r="I1000" s="56">
        <f t="shared" si="372"/>
        <v>0</v>
      </c>
      <c r="J1000" s="56">
        <f t="shared" si="372"/>
        <v>0</v>
      </c>
      <c r="HL1000" s="148"/>
      <c r="HM1000" s="148"/>
      <c r="HN1000" s="148"/>
      <c r="HO1000" s="148"/>
      <c r="HP1000" s="148"/>
      <c r="HQ1000" s="148"/>
      <c r="HR1000" s="148"/>
      <c r="HS1000" s="148"/>
      <c r="HT1000" s="148"/>
      <c r="HU1000" s="148"/>
      <c r="HV1000" s="148"/>
      <c r="HW1000" s="148"/>
      <c r="HX1000" s="148"/>
      <c r="HY1000" s="148"/>
      <c r="HZ1000" s="148"/>
      <c r="IA1000" s="148"/>
      <c r="IB1000" s="148"/>
    </row>
    <row r="1001" spans="1:236" s="169" customFormat="1" ht="14.25" hidden="1" customHeight="1">
      <c r="A1001" s="95" t="s">
        <v>2970</v>
      </c>
      <c r="B1001" s="95" t="s">
        <v>2717</v>
      </c>
      <c r="C1001" s="94"/>
      <c r="D1001" s="56"/>
      <c r="E1001" s="56">
        <f>E1002</f>
        <v>199920</v>
      </c>
      <c r="F1001" s="56">
        <f t="shared" si="372"/>
        <v>0</v>
      </c>
      <c r="G1001" s="56">
        <f t="shared" si="372"/>
        <v>0</v>
      </c>
      <c r="H1001" s="56">
        <f t="shared" si="372"/>
        <v>0</v>
      </c>
      <c r="I1001" s="56">
        <f t="shared" si="372"/>
        <v>0</v>
      </c>
      <c r="J1001" s="56">
        <f t="shared" si="372"/>
        <v>0</v>
      </c>
      <c r="HL1001" s="148"/>
      <c r="HM1001" s="148"/>
      <c r="HN1001" s="148"/>
      <c r="HO1001" s="148"/>
      <c r="HP1001" s="148"/>
      <c r="HQ1001" s="148"/>
      <c r="HR1001" s="148"/>
      <c r="HS1001" s="148"/>
      <c r="HT1001" s="148"/>
      <c r="HU1001" s="148"/>
      <c r="HV1001" s="148"/>
      <c r="HW1001" s="148"/>
      <c r="HX1001" s="148"/>
      <c r="HY1001" s="148"/>
      <c r="HZ1001" s="148"/>
      <c r="IA1001" s="148"/>
      <c r="IB1001" s="148"/>
    </row>
    <row r="1002" spans="1:236" s="121" customFormat="1" hidden="1">
      <c r="A1002" s="93" t="s">
        <v>2971</v>
      </c>
      <c r="B1002" s="93" t="s">
        <v>2972</v>
      </c>
      <c r="C1002" s="94" t="s">
        <v>325</v>
      </c>
      <c r="D1002" s="58"/>
      <c r="E1002" s="58">
        <v>199920</v>
      </c>
      <c r="F1002" s="58"/>
      <c r="G1002" s="58"/>
      <c r="H1002" s="58"/>
      <c r="HL1002" s="122"/>
      <c r="HM1002" s="122"/>
      <c r="HN1002" s="122"/>
      <c r="HO1002" s="122"/>
      <c r="HP1002" s="122"/>
      <c r="HQ1002" s="122"/>
      <c r="HR1002" s="122"/>
      <c r="HS1002" s="122"/>
      <c r="HT1002" s="122"/>
      <c r="HU1002" s="122"/>
      <c r="HV1002" s="122"/>
      <c r="HW1002" s="122"/>
      <c r="HX1002" s="122"/>
      <c r="HY1002" s="122"/>
      <c r="HZ1002" s="122"/>
      <c r="IA1002" s="122"/>
      <c r="IB1002" s="122"/>
    </row>
    <row r="1003" spans="1:236" s="169" customFormat="1" ht="11.25" hidden="1">
      <c r="A1003" s="95" t="s">
        <v>2973</v>
      </c>
      <c r="B1003" s="95" t="s">
        <v>2419</v>
      </c>
      <c r="C1003" s="94"/>
      <c r="D1003" s="56"/>
      <c r="E1003" s="56">
        <f>E1004</f>
        <v>146015.06</v>
      </c>
      <c r="F1003" s="56">
        <f t="shared" ref="F1003:J1005" si="373">F1004</f>
        <v>0</v>
      </c>
      <c r="G1003" s="56">
        <f t="shared" si="373"/>
        <v>0</v>
      </c>
      <c r="H1003" s="56">
        <f t="shared" si="373"/>
        <v>0</v>
      </c>
      <c r="I1003" s="56">
        <f t="shared" si="373"/>
        <v>0</v>
      </c>
      <c r="J1003" s="56">
        <f t="shared" si="373"/>
        <v>0</v>
      </c>
      <c r="HL1003" s="148"/>
      <c r="HM1003" s="148"/>
      <c r="HN1003" s="148"/>
      <c r="HO1003" s="148"/>
      <c r="HP1003" s="148"/>
      <c r="HQ1003" s="148"/>
      <c r="HR1003" s="148"/>
      <c r="HS1003" s="148"/>
      <c r="HT1003" s="148"/>
      <c r="HU1003" s="148"/>
      <c r="HV1003" s="148"/>
      <c r="HW1003" s="148"/>
      <c r="HX1003" s="148"/>
      <c r="HY1003" s="148"/>
      <c r="HZ1003" s="148"/>
      <c r="IA1003" s="148"/>
      <c r="IB1003" s="148"/>
    </row>
    <row r="1004" spans="1:236" s="169" customFormat="1" ht="11.25" hidden="1">
      <c r="A1004" s="95" t="s">
        <v>2974</v>
      </c>
      <c r="B1004" s="95" t="s">
        <v>2419</v>
      </c>
      <c r="C1004" s="94"/>
      <c r="D1004" s="56"/>
      <c r="E1004" s="56">
        <f>E1005</f>
        <v>146015.06</v>
      </c>
      <c r="F1004" s="56">
        <f t="shared" si="373"/>
        <v>0</v>
      </c>
      <c r="G1004" s="56">
        <f t="shared" si="373"/>
        <v>0</v>
      </c>
      <c r="H1004" s="56">
        <f t="shared" si="373"/>
        <v>0</v>
      </c>
      <c r="I1004" s="56">
        <f t="shared" si="373"/>
        <v>0</v>
      </c>
      <c r="J1004" s="56">
        <f t="shared" si="373"/>
        <v>0</v>
      </c>
      <c r="HL1004" s="148"/>
      <c r="HM1004" s="148"/>
      <c r="HN1004" s="148"/>
      <c r="HO1004" s="148"/>
      <c r="HP1004" s="148"/>
      <c r="HQ1004" s="148"/>
      <c r="HR1004" s="148"/>
      <c r="HS1004" s="148"/>
      <c r="HT1004" s="148"/>
      <c r="HU1004" s="148"/>
      <c r="HV1004" s="148"/>
      <c r="HW1004" s="148"/>
      <c r="HX1004" s="148"/>
      <c r="HY1004" s="148"/>
      <c r="HZ1004" s="148"/>
      <c r="IA1004" s="148"/>
      <c r="IB1004" s="148"/>
    </row>
    <row r="1005" spans="1:236" s="169" customFormat="1" ht="11.25" hidden="1">
      <c r="A1005" s="95" t="s">
        <v>2975</v>
      </c>
      <c r="B1005" s="95" t="s">
        <v>2422</v>
      </c>
      <c r="C1005" s="94"/>
      <c r="D1005" s="56"/>
      <c r="E1005" s="56">
        <f>E1006</f>
        <v>146015.06</v>
      </c>
      <c r="F1005" s="56">
        <f t="shared" si="373"/>
        <v>0</v>
      </c>
      <c r="G1005" s="56">
        <f t="shared" si="373"/>
        <v>0</v>
      </c>
      <c r="H1005" s="56">
        <f t="shared" si="373"/>
        <v>0</v>
      </c>
      <c r="I1005" s="56">
        <f t="shared" si="373"/>
        <v>0</v>
      </c>
      <c r="J1005" s="56">
        <f t="shared" si="373"/>
        <v>0</v>
      </c>
      <c r="HL1005" s="148"/>
      <c r="HM1005" s="148"/>
      <c r="HN1005" s="148"/>
      <c r="HO1005" s="148"/>
      <c r="HP1005" s="148"/>
      <c r="HQ1005" s="148"/>
      <c r="HR1005" s="148"/>
      <c r="HS1005" s="148"/>
      <c r="HT1005" s="148"/>
      <c r="HU1005" s="148"/>
      <c r="HV1005" s="148"/>
      <c r="HW1005" s="148"/>
      <c r="HX1005" s="148"/>
      <c r="HY1005" s="148"/>
      <c r="HZ1005" s="148"/>
      <c r="IA1005" s="148"/>
      <c r="IB1005" s="148"/>
    </row>
    <row r="1006" spans="1:236" s="121" customFormat="1" hidden="1">
      <c r="A1006" s="93" t="s">
        <v>2976</v>
      </c>
      <c r="B1006" s="93" t="s">
        <v>2786</v>
      </c>
      <c r="C1006" s="94" t="s">
        <v>2088</v>
      </c>
      <c r="D1006" s="58"/>
      <c r="E1006" s="58">
        <v>146015.06</v>
      </c>
      <c r="F1006" s="58"/>
      <c r="G1006" s="58"/>
      <c r="H1006" s="58"/>
      <c r="HL1006" s="122"/>
      <c r="HM1006" s="122"/>
      <c r="HN1006" s="122"/>
      <c r="HO1006" s="122"/>
      <c r="HP1006" s="122"/>
      <c r="HQ1006" s="122"/>
      <c r="HR1006" s="122"/>
      <c r="HS1006" s="122"/>
      <c r="HT1006" s="122"/>
      <c r="HU1006" s="122"/>
      <c r="HV1006" s="122"/>
      <c r="HW1006" s="122"/>
      <c r="HX1006" s="122"/>
      <c r="HY1006" s="122"/>
      <c r="HZ1006" s="122"/>
      <c r="IA1006" s="122"/>
      <c r="IB1006" s="122"/>
    </row>
    <row r="1007" spans="1:236" hidden="1">
      <c r="A1007" s="95" t="s">
        <v>2789</v>
      </c>
      <c r="B1007" s="110" t="s">
        <v>2438</v>
      </c>
      <c r="C1007" s="123"/>
      <c r="D1007" s="56">
        <f>D1008</f>
        <v>4658.8599999999997</v>
      </c>
      <c r="E1007" s="56">
        <f t="shared" ref="E1007:J1010" si="374">E1008</f>
        <v>182025.81</v>
      </c>
      <c r="F1007" s="56">
        <f t="shared" si="374"/>
        <v>0</v>
      </c>
      <c r="G1007" s="56">
        <f t="shared" si="374"/>
        <v>0</v>
      </c>
      <c r="H1007" s="56">
        <f t="shared" si="374"/>
        <v>0</v>
      </c>
      <c r="I1007" s="56">
        <f t="shared" si="374"/>
        <v>0</v>
      </c>
      <c r="J1007" s="56">
        <f t="shared" si="374"/>
        <v>0</v>
      </c>
      <c r="K1007" s="102"/>
      <c r="L1007" s="102"/>
      <c r="M1007" s="102"/>
      <c r="N1007" s="102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102"/>
      <c r="AC1007" s="102"/>
      <c r="AD1007" s="102"/>
      <c r="AE1007" s="102"/>
      <c r="AF1007" s="102"/>
      <c r="AG1007" s="102"/>
      <c r="AH1007" s="102"/>
      <c r="AI1007" s="102"/>
      <c r="AJ1007" s="102"/>
      <c r="AK1007" s="102"/>
      <c r="AL1007" s="102"/>
      <c r="AM1007" s="102"/>
      <c r="AN1007" s="102"/>
      <c r="AO1007" s="102"/>
      <c r="AP1007" s="102"/>
      <c r="AQ1007" s="102"/>
      <c r="AR1007" s="102"/>
      <c r="AS1007" s="102"/>
      <c r="AT1007" s="102"/>
      <c r="AU1007" s="102"/>
      <c r="AV1007" s="102"/>
      <c r="AW1007" s="102"/>
      <c r="AX1007" s="102"/>
      <c r="AY1007" s="102"/>
      <c r="AZ1007" s="102"/>
      <c r="BA1007" s="102"/>
      <c r="BB1007" s="102"/>
      <c r="BC1007" s="102"/>
      <c r="BD1007" s="102"/>
      <c r="BE1007" s="102"/>
      <c r="BF1007" s="102"/>
      <c r="BG1007" s="102"/>
      <c r="BH1007" s="102"/>
      <c r="BI1007" s="102"/>
      <c r="BJ1007" s="102"/>
      <c r="BK1007" s="102"/>
      <c r="BL1007" s="102"/>
      <c r="BM1007" s="102"/>
      <c r="BN1007" s="102"/>
      <c r="BO1007" s="102"/>
      <c r="BP1007" s="102"/>
      <c r="BQ1007" s="102"/>
      <c r="BR1007" s="102"/>
      <c r="BS1007" s="102"/>
      <c r="BT1007" s="102"/>
      <c r="BU1007" s="102"/>
      <c r="BV1007" s="102"/>
      <c r="BW1007" s="102"/>
      <c r="BX1007" s="102"/>
      <c r="BY1007" s="102"/>
      <c r="BZ1007" s="102"/>
      <c r="CA1007" s="102"/>
      <c r="CB1007" s="102"/>
      <c r="CC1007" s="102"/>
      <c r="CD1007" s="102"/>
      <c r="CE1007" s="102"/>
      <c r="CF1007" s="102"/>
      <c r="CG1007" s="102"/>
      <c r="CH1007" s="102"/>
      <c r="CI1007" s="102"/>
      <c r="CJ1007" s="102"/>
      <c r="CK1007" s="102"/>
      <c r="CL1007" s="102"/>
      <c r="CM1007" s="102"/>
      <c r="CN1007" s="102"/>
      <c r="CO1007" s="102"/>
      <c r="CP1007" s="102"/>
      <c r="CQ1007" s="102"/>
      <c r="CR1007" s="102"/>
      <c r="CS1007" s="102"/>
      <c r="CT1007" s="102"/>
      <c r="CU1007" s="102"/>
      <c r="CV1007" s="102"/>
      <c r="CW1007" s="102"/>
      <c r="CX1007" s="102"/>
      <c r="CY1007" s="102"/>
      <c r="CZ1007" s="102"/>
      <c r="DA1007" s="102"/>
      <c r="DB1007" s="102"/>
      <c r="DC1007" s="102"/>
      <c r="DD1007" s="102"/>
      <c r="DE1007" s="102"/>
      <c r="DF1007" s="102"/>
      <c r="DG1007" s="102"/>
      <c r="DH1007" s="102"/>
      <c r="DI1007" s="102"/>
      <c r="DJ1007" s="102"/>
      <c r="DK1007" s="102"/>
      <c r="DL1007" s="102"/>
      <c r="DM1007" s="102"/>
      <c r="DN1007" s="102"/>
      <c r="DO1007" s="102"/>
      <c r="DP1007" s="102"/>
      <c r="DQ1007" s="102"/>
      <c r="DR1007" s="102"/>
      <c r="DS1007" s="102"/>
      <c r="DT1007" s="102"/>
      <c r="DU1007" s="102"/>
      <c r="DV1007" s="102"/>
      <c r="DW1007" s="102"/>
      <c r="DX1007" s="102"/>
      <c r="DY1007" s="102"/>
      <c r="DZ1007" s="102"/>
      <c r="EA1007" s="102"/>
      <c r="EB1007" s="102"/>
      <c r="EC1007" s="102"/>
      <c r="ED1007" s="102"/>
      <c r="EE1007" s="102"/>
      <c r="EF1007" s="102"/>
      <c r="EG1007" s="102"/>
      <c r="EH1007" s="102"/>
      <c r="EI1007" s="102"/>
      <c r="EJ1007" s="102"/>
      <c r="EK1007" s="102"/>
      <c r="EL1007" s="102"/>
      <c r="EM1007" s="102"/>
      <c r="EN1007" s="102"/>
      <c r="EO1007" s="102"/>
      <c r="EP1007" s="102"/>
      <c r="EQ1007" s="102"/>
      <c r="ER1007" s="102"/>
      <c r="ES1007" s="102"/>
      <c r="ET1007" s="102"/>
      <c r="EU1007" s="102"/>
      <c r="EV1007" s="102"/>
      <c r="EW1007" s="102"/>
      <c r="EX1007" s="102"/>
      <c r="EY1007" s="102"/>
      <c r="EZ1007" s="102"/>
      <c r="FA1007" s="102"/>
      <c r="FB1007" s="102"/>
      <c r="FC1007" s="102"/>
      <c r="FD1007" s="102"/>
      <c r="FE1007" s="102"/>
      <c r="FF1007" s="102"/>
      <c r="FG1007" s="102"/>
      <c r="FH1007" s="102"/>
      <c r="FI1007" s="102"/>
      <c r="FJ1007" s="102"/>
      <c r="FK1007" s="102"/>
      <c r="FL1007" s="102"/>
      <c r="FM1007" s="102"/>
      <c r="FN1007" s="102"/>
      <c r="FO1007" s="102"/>
      <c r="FP1007" s="102"/>
      <c r="FQ1007" s="102"/>
      <c r="FR1007" s="102"/>
      <c r="FS1007" s="102"/>
      <c r="FT1007" s="102"/>
      <c r="FU1007" s="102"/>
      <c r="FV1007" s="102"/>
      <c r="FW1007" s="102"/>
      <c r="FX1007" s="102"/>
      <c r="FY1007" s="102"/>
      <c r="FZ1007" s="102"/>
      <c r="GA1007" s="102"/>
      <c r="GB1007" s="102"/>
      <c r="GC1007" s="102"/>
      <c r="GD1007" s="102"/>
      <c r="GE1007" s="102"/>
      <c r="GF1007" s="102"/>
      <c r="GG1007" s="102"/>
      <c r="GH1007" s="102"/>
      <c r="GI1007" s="102"/>
      <c r="GJ1007" s="102"/>
      <c r="GK1007" s="102"/>
      <c r="GL1007" s="102"/>
      <c r="GM1007" s="102"/>
      <c r="GN1007" s="102"/>
      <c r="GO1007" s="102"/>
      <c r="GP1007" s="102"/>
      <c r="GQ1007" s="102"/>
      <c r="GR1007" s="102"/>
      <c r="GS1007" s="102"/>
      <c r="GT1007" s="102"/>
      <c r="GU1007" s="102"/>
      <c r="GV1007" s="102"/>
      <c r="GW1007" s="102"/>
      <c r="GX1007" s="102"/>
      <c r="GY1007" s="102"/>
      <c r="GZ1007" s="102"/>
      <c r="HA1007" s="102"/>
      <c r="HB1007" s="102"/>
      <c r="HC1007" s="102"/>
      <c r="HD1007" s="102"/>
      <c r="HE1007" s="102"/>
      <c r="HF1007" s="102"/>
      <c r="HG1007" s="102"/>
      <c r="HH1007" s="102"/>
      <c r="HI1007" s="102"/>
      <c r="HJ1007" s="102"/>
      <c r="HK1007" s="102"/>
    </row>
    <row r="1008" spans="1:236" s="103" customFormat="1" ht="12" hidden="1" customHeight="1">
      <c r="A1008" s="95" t="s">
        <v>2790</v>
      </c>
      <c r="B1008" s="110" t="s">
        <v>2440</v>
      </c>
      <c r="C1008" s="123"/>
      <c r="D1008" s="56">
        <f>D1009</f>
        <v>4658.8599999999997</v>
      </c>
      <c r="E1008" s="56">
        <f t="shared" si="374"/>
        <v>182025.81</v>
      </c>
      <c r="F1008" s="56">
        <f t="shared" si="374"/>
        <v>0</v>
      </c>
      <c r="G1008" s="56">
        <f t="shared" si="374"/>
        <v>0</v>
      </c>
      <c r="H1008" s="56">
        <f t="shared" si="374"/>
        <v>0</v>
      </c>
      <c r="I1008" s="56">
        <f t="shared" si="374"/>
        <v>0</v>
      </c>
      <c r="J1008" s="56">
        <f t="shared" si="374"/>
        <v>0</v>
      </c>
      <c r="HL1008" s="102"/>
      <c r="HM1008" s="102"/>
      <c r="HN1008" s="102"/>
      <c r="HO1008" s="102"/>
      <c r="HP1008" s="102"/>
      <c r="HQ1008" s="102"/>
      <c r="HR1008" s="102"/>
      <c r="HS1008" s="102"/>
      <c r="HT1008" s="102"/>
      <c r="HU1008" s="102"/>
      <c r="HV1008" s="102"/>
      <c r="HW1008" s="102"/>
      <c r="HX1008" s="102"/>
      <c r="HY1008" s="102"/>
      <c r="HZ1008" s="102"/>
      <c r="IA1008" s="102"/>
      <c r="IB1008" s="102"/>
    </row>
    <row r="1009" spans="1:236" s="103" customFormat="1" ht="21" hidden="1" customHeight="1">
      <c r="A1009" s="95" t="s">
        <v>2791</v>
      </c>
      <c r="B1009" s="110" t="s">
        <v>2438</v>
      </c>
      <c r="C1009" s="123"/>
      <c r="D1009" s="56">
        <f>D1010</f>
        <v>4658.8599999999997</v>
      </c>
      <c r="E1009" s="56">
        <f t="shared" si="374"/>
        <v>182025.81</v>
      </c>
      <c r="F1009" s="56">
        <f t="shared" si="374"/>
        <v>0</v>
      </c>
      <c r="G1009" s="56">
        <f t="shared" si="374"/>
        <v>0</v>
      </c>
      <c r="H1009" s="56">
        <f t="shared" si="374"/>
        <v>0</v>
      </c>
      <c r="I1009" s="56">
        <f t="shared" si="374"/>
        <v>0</v>
      </c>
      <c r="J1009" s="56">
        <f t="shared" si="374"/>
        <v>0</v>
      </c>
      <c r="HL1009" s="102"/>
      <c r="HM1009" s="102"/>
      <c r="HN1009" s="102"/>
      <c r="HO1009" s="102"/>
      <c r="HP1009" s="102"/>
      <c r="HQ1009" s="102"/>
      <c r="HR1009" s="102"/>
      <c r="HS1009" s="102"/>
      <c r="HT1009" s="102"/>
      <c r="HU1009" s="102"/>
      <c r="HV1009" s="102"/>
      <c r="HW1009" s="102"/>
      <c r="HX1009" s="102"/>
      <c r="HY1009" s="102"/>
      <c r="HZ1009" s="102"/>
      <c r="IA1009" s="102"/>
      <c r="IB1009" s="102"/>
    </row>
    <row r="1010" spans="1:236" s="121" customFormat="1" hidden="1">
      <c r="A1010" s="93" t="s">
        <v>2792</v>
      </c>
      <c r="B1010" s="93" t="s">
        <v>2438</v>
      </c>
      <c r="C1010" s="94"/>
      <c r="D1010" s="56">
        <f>D1011</f>
        <v>4658.8599999999997</v>
      </c>
      <c r="E1010" s="56">
        <f t="shared" si="374"/>
        <v>182025.81</v>
      </c>
      <c r="F1010" s="56">
        <f t="shared" si="374"/>
        <v>0</v>
      </c>
      <c r="G1010" s="56">
        <f t="shared" si="374"/>
        <v>0</v>
      </c>
      <c r="H1010" s="56">
        <f t="shared" si="374"/>
        <v>0</v>
      </c>
      <c r="I1010" s="56">
        <f t="shared" si="374"/>
        <v>0</v>
      </c>
      <c r="J1010" s="56">
        <f t="shared" si="374"/>
        <v>0</v>
      </c>
      <c r="HL1010" s="122"/>
      <c r="HM1010" s="122"/>
      <c r="HN1010" s="122"/>
      <c r="HO1010" s="122"/>
      <c r="HP1010" s="122"/>
      <c r="HQ1010" s="122"/>
      <c r="HR1010" s="122"/>
      <c r="HS1010" s="122"/>
      <c r="HT1010" s="122"/>
      <c r="HU1010" s="122"/>
      <c r="HV1010" s="122"/>
      <c r="HW1010" s="122"/>
      <c r="HX1010" s="122"/>
      <c r="HY1010" s="122"/>
      <c r="HZ1010" s="122"/>
      <c r="IA1010" s="122"/>
      <c r="IB1010" s="122"/>
    </row>
    <row r="1011" spans="1:236" s="121" customFormat="1" hidden="1">
      <c r="A1011" s="93" t="s">
        <v>2793</v>
      </c>
      <c r="B1011" s="93" t="s">
        <v>2794</v>
      </c>
      <c r="C1011" s="94"/>
      <c r="D1011" s="56">
        <f>D1012</f>
        <v>4658.8599999999997</v>
      </c>
      <c r="E1011" s="56">
        <f t="shared" ref="E1011:J1011" si="375">SUM(E1012:E1014)</f>
        <v>182025.81</v>
      </c>
      <c r="F1011" s="56">
        <f t="shared" si="375"/>
        <v>0</v>
      </c>
      <c r="G1011" s="56">
        <f t="shared" si="375"/>
        <v>0</v>
      </c>
      <c r="H1011" s="56">
        <f t="shared" si="375"/>
        <v>0</v>
      </c>
      <c r="I1011" s="56">
        <f t="shared" si="375"/>
        <v>0</v>
      </c>
      <c r="J1011" s="56">
        <f t="shared" si="375"/>
        <v>0</v>
      </c>
      <c r="HL1011" s="122"/>
      <c r="HM1011" s="122"/>
      <c r="HN1011" s="122"/>
      <c r="HO1011" s="122"/>
      <c r="HP1011" s="122"/>
      <c r="HQ1011" s="122"/>
      <c r="HR1011" s="122"/>
      <c r="HS1011" s="122"/>
      <c r="HT1011" s="122"/>
      <c r="HU1011" s="122"/>
      <c r="HV1011" s="122"/>
      <c r="HW1011" s="122"/>
      <c r="HX1011" s="122"/>
      <c r="HY1011" s="122"/>
      <c r="HZ1011" s="122"/>
      <c r="IA1011" s="122"/>
      <c r="IB1011" s="122"/>
    </row>
    <row r="1012" spans="1:236" s="121" customFormat="1" hidden="1">
      <c r="A1012" s="93" t="s">
        <v>2795</v>
      </c>
      <c r="B1012" s="93" t="s">
        <v>2796</v>
      </c>
      <c r="C1012" s="94" t="s">
        <v>1568</v>
      </c>
      <c r="D1012" s="58">
        <v>4658.8599999999997</v>
      </c>
      <c r="E1012" s="58">
        <v>0</v>
      </c>
      <c r="F1012" s="58">
        <v>0</v>
      </c>
      <c r="G1012" s="58"/>
      <c r="H1012" s="58"/>
      <c r="I1012" s="58"/>
      <c r="J1012" s="58"/>
      <c r="HL1012" s="122"/>
      <c r="HM1012" s="122"/>
      <c r="HN1012" s="122"/>
      <c r="HO1012" s="122"/>
      <c r="HP1012" s="122"/>
      <c r="HQ1012" s="122"/>
      <c r="HR1012" s="122"/>
      <c r="HS1012" s="122"/>
      <c r="HT1012" s="122"/>
      <c r="HU1012" s="122"/>
      <c r="HV1012" s="122"/>
      <c r="HW1012" s="122"/>
      <c r="HX1012" s="122"/>
      <c r="HY1012" s="122"/>
      <c r="HZ1012" s="122"/>
      <c r="IA1012" s="122"/>
      <c r="IB1012" s="122"/>
    </row>
    <row r="1013" spans="1:236" s="121" customFormat="1" hidden="1">
      <c r="A1013" s="93" t="s">
        <v>3007</v>
      </c>
      <c r="B1013" s="93" t="s">
        <v>3008</v>
      </c>
      <c r="C1013" s="94" t="s">
        <v>2998</v>
      </c>
      <c r="D1013" s="58"/>
      <c r="E1013" s="58">
        <v>134888.64000000001</v>
      </c>
      <c r="F1013" s="58"/>
      <c r="G1013" s="58"/>
      <c r="H1013" s="58"/>
      <c r="I1013" s="58"/>
      <c r="J1013" s="58"/>
      <c r="HL1013" s="122"/>
      <c r="HM1013" s="122"/>
      <c r="HN1013" s="122"/>
      <c r="HO1013" s="122"/>
      <c r="HP1013" s="122"/>
      <c r="HQ1013" s="122"/>
      <c r="HR1013" s="122"/>
      <c r="HS1013" s="122"/>
      <c r="HT1013" s="122"/>
      <c r="HU1013" s="122"/>
      <c r="HV1013" s="122"/>
      <c r="HW1013" s="122"/>
      <c r="HX1013" s="122"/>
      <c r="HY1013" s="122"/>
      <c r="HZ1013" s="122"/>
      <c r="IA1013" s="122"/>
      <c r="IB1013" s="122"/>
    </row>
    <row r="1014" spans="1:236" s="121" customFormat="1" hidden="1">
      <c r="A1014" s="93" t="s">
        <v>3009</v>
      </c>
      <c r="B1014" s="93" t="s">
        <v>3010</v>
      </c>
      <c r="C1014" s="94" t="s">
        <v>2999</v>
      </c>
      <c r="D1014" s="58"/>
      <c r="E1014" s="58">
        <v>47137.17</v>
      </c>
      <c r="F1014" s="58"/>
      <c r="G1014" s="58"/>
      <c r="H1014" s="58"/>
      <c r="I1014" s="58"/>
      <c r="J1014" s="58"/>
      <c r="HL1014" s="122"/>
      <c r="HM1014" s="122"/>
      <c r="HN1014" s="122"/>
      <c r="HO1014" s="122"/>
      <c r="HP1014" s="122"/>
      <c r="HQ1014" s="122"/>
      <c r="HR1014" s="122"/>
      <c r="HS1014" s="122"/>
      <c r="HT1014" s="122"/>
      <c r="HU1014" s="122"/>
      <c r="HV1014" s="122"/>
      <c r="HW1014" s="122"/>
      <c r="HX1014" s="122"/>
      <c r="HY1014" s="122"/>
      <c r="HZ1014" s="122"/>
      <c r="IA1014" s="122"/>
      <c r="IB1014" s="122"/>
    </row>
    <row r="1015" spans="1:236" s="144" customFormat="1">
      <c r="A1015" s="160" t="s">
        <v>1479</v>
      </c>
      <c r="B1015" s="161" t="s">
        <v>1480</v>
      </c>
      <c r="C1015" s="179"/>
      <c r="D1015" s="70">
        <f t="shared" ref="D1015:J1016" si="376">SUM(D1016)</f>
        <v>82272479.159999996</v>
      </c>
      <c r="E1015" s="70">
        <f t="shared" ref="E1015:J1015" si="377">SUM(E1016+E1048)</f>
        <v>94149418.579999998</v>
      </c>
      <c r="F1015" s="70">
        <f t="shared" si="377"/>
        <v>104339572.94</v>
      </c>
      <c r="G1015" s="70">
        <f t="shared" si="377"/>
        <v>115665100</v>
      </c>
      <c r="H1015" s="70">
        <f t="shared" si="377"/>
        <v>129790000</v>
      </c>
      <c r="I1015" s="70">
        <f t="shared" si="377"/>
        <v>143790000</v>
      </c>
      <c r="J1015" s="70">
        <f t="shared" si="377"/>
        <v>158665000</v>
      </c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4"/>
      <c r="U1015" s="164"/>
      <c r="V1015" s="164"/>
      <c r="W1015" s="164"/>
      <c r="X1015" s="164"/>
      <c r="Y1015" s="164"/>
      <c r="Z1015" s="164"/>
      <c r="AA1015" s="164"/>
      <c r="AB1015" s="164"/>
      <c r="AC1015" s="164"/>
      <c r="AD1015" s="164"/>
      <c r="AE1015" s="164"/>
      <c r="AF1015" s="164"/>
      <c r="AG1015" s="164"/>
      <c r="AH1015" s="164"/>
      <c r="AI1015" s="164"/>
      <c r="AJ1015" s="164"/>
      <c r="AK1015" s="164"/>
      <c r="AL1015" s="164"/>
      <c r="AM1015" s="164"/>
      <c r="AN1015" s="164"/>
      <c r="AO1015" s="164"/>
      <c r="AP1015" s="164"/>
      <c r="AQ1015" s="164"/>
      <c r="AR1015" s="164"/>
      <c r="AS1015" s="164"/>
      <c r="AT1015" s="164"/>
      <c r="AU1015" s="164"/>
      <c r="AV1015" s="164"/>
      <c r="AW1015" s="164"/>
      <c r="AX1015" s="164"/>
      <c r="AY1015" s="164"/>
      <c r="AZ1015" s="164"/>
      <c r="BA1015" s="164"/>
      <c r="BB1015" s="164"/>
      <c r="BC1015" s="164"/>
      <c r="BD1015" s="164"/>
      <c r="BE1015" s="164"/>
      <c r="BF1015" s="164"/>
      <c r="BG1015" s="164"/>
      <c r="BH1015" s="164"/>
      <c r="BI1015" s="164"/>
      <c r="BJ1015" s="164"/>
      <c r="BK1015" s="164"/>
      <c r="BL1015" s="164"/>
      <c r="BM1015" s="164"/>
      <c r="BN1015" s="164"/>
      <c r="BO1015" s="164"/>
      <c r="BP1015" s="164"/>
      <c r="BQ1015" s="164"/>
      <c r="BR1015" s="164"/>
      <c r="BS1015" s="164"/>
      <c r="BT1015" s="164"/>
      <c r="BU1015" s="164"/>
      <c r="BV1015" s="164"/>
      <c r="BW1015" s="164"/>
      <c r="BX1015" s="164"/>
      <c r="BY1015" s="164"/>
      <c r="BZ1015" s="164"/>
      <c r="CA1015" s="164"/>
      <c r="CB1015" s="164"/>
      <c r="CC1015" s="164"/>
      <c r="CD1015" s="164"/>
      <c r="CE1015" s="164"/>
      <c r="CF1015" s="164"/>
      <c r="CG1015" s="164"/>
      <c r="CH1015" s="164"/>
      <c r="CI1015" s="164"/>
      <c r="CJ1015" s="164"/>
      <c r="CK1015" s="164"/>
      <c r="CL1015" s="164"/>
      <c r="CM1015" s="164"/>
      <c r="CN1015" s="164"/>
      <c r="CO1015" s="164"/>
      <c r="CP1015" s="164"/>
      <c r="CQ1015" s="164"/>
      <c r="CR1015" s="164"/>
      <c r="CS1015" s="164"/>
      <c r="CT1015" s="164"/>
      <c r="CU1015" s="164"/>
      <c r="CV1015" s="164"/>
      <c r="CW1015" s="164"/>
      <c r="CX1015" s="164"/>
      <c r="CY1015" s="164"/>
      <c r="CZ1015" s="164"/>
      <c r="DA1015" s="164"/>
      <c r="DB1015" s="164"/>
      <c r="DC1015" s="164"/>
      <c r="DD1015" s="164"/>
      <c r="DE1015" s="164"/>
      <c r="DF1015" s="164"/>
      <c r="DG1015" s="164"/>
      <c r="DH1015" s="164"/>
      <c r="DI1015" s="164"/>
      <c r="DJ1015" s="164"/>
      <c r="DK1015" s="164"/>
      <c r="DL1015" s="164"/>
      <c r="DM1015" s="164"/>
      <c r="DN1015" s="164"/>
      <c r="DO1015" s="164"/>
      <c r="DP1015" s="164"/>
      <c r="DQ1015" s="164"/>
      <c r="DR1015" s="164"/>
      <c r="DS1015" s="164"/>
      <c r="DT1015" s="164"/>
      <c r="DU1015" s="164"/>
      <c r="DV1015" s="164"/>
      <c r="DW1015" s="164"/>
      <c r="DX1015" s="164"/>
      <c r="DY1015" s="164"/>
      <c r="DZ1015" s="164"/>
      <c r="EA1015" s="164"/>
      <c r="EB1015" s="164"/>
      <c r="EC1015" s="164"/>
      <c r="ED1015" s="164"/>
      <c r="EE1015" s="164"/>
      <c r="EF1015" s="164"/>
      <c r="EG1015" s="164"/>
      <c r="EH1015" s="164"/>
      <c r="EI1015" s="164"/>
      <c r="EJ1015" s="164"/>
      <c r="EK1015" s="164"/>
      <c r="EL1015" s="164"/>
      <c r="EM1015" s="164"/>
      <c r="EN1015" s="164"/>
      <c r="EO1015" s="164"/>
      <c r="EP1015" s="164"/>
      <c r="EQ1015" s="164"/>
      <c r="ER1015" s="164"/>
      <c r="ES1015" s="164"/>
      <c r="ET1015" s="164"/>
      <c r="EU1015" s="164"/>
      <c r="EV1015" s="164"/>
      <c r="EW1015" s="164"/>
      <c r="EX1015" s="164"/>
      <c r="EY1015" s="164"/>
      <c r="EZ1015" s="164"/>
      <c r="FA1015" s="164"/>
      <c r="FB1015" s="164"/>
      <c r="FC1015" s="164"/>
      <c r="FD1015" s="164"/>
      <c r="FE1015" s="164"/>
      <c r="FF1015" s="164"/>
      <c r="FG1015" s="164"/>
      <c r="FH1015" s="164"/>
      <c r="FI1015" s="164"/>
      <c r="FJ1015" s="164"/>
      <c r="FK1015" s="164"/>
      <c r="FL1015" s="164"/>
      <c r="FM1015" s="164"/>
      <c r="FN1015" s="164"/>
      <c r="FO1015" s="164"/>
      <c r="FP1015" s="164"/>
      <c r="FQ1015" s="164"/>
      <c r="FR1015" s="164"/>
      <c r="FS1015" s="164"/>
      <c r="FT1015" s="164"/>
      <c r="FU1015" s="164"/>
      <c r="FV1015" s="164"/>
      <c r="FW1015" s="164"/>
      <c r="FX1015" s="164"/>
      <c r="FY1015" s="164"/>
      <c r="FZ1015" s="164"/>
      <c r="GA1015" s="164"/>
      <c r="GB1015" s="164"/>
      <c r="GC1015" s="164"/>
      <c r="GD1015" s="164"/>
      <c r="GE1015" s="164"/>
      <c r="GF1015" s="164"/>
      <c r="GG1015" s="164"/>
      <c r="GH1015" s="164"/>
      <c r="GI1015" s="164"/>
      <c r="GJ1015" s="164"/>
      <c r="GK1015" s="164"/>
      <c r="GL1015" s="164"/>
      <c r="GM1015" s="164"/>
      <c r="GN1015" s="164"/>
      <c r="GO1015" s="164"/>
      <c r="GP1015" s="164"/>
      <c r="GQ1015" s="164"/>
      <c r="GR1015" s="164"/>
      <c r="GS1015" s="164"/>
      <c r="GT1015" s="164"/>
      <c r="GU1015" s="164"/>
      <c r="GV1015" s="164"/>
      <c r="GW1015" s="164"/>
      <c r="GX1015" s="164"/>
      <c r="GY1015" s="164"/>
      <c r="GZ1015" s="164"/>
      <c r="HA1015" s="164"/>
      <c r="HB1015" s="164"/>
      <c r="HC1015" s="164"/>
      <c r="HD1015" s="164"/>
      <c r="HE1015" s="164"/>
      <c r="HF1015" s="164"/>
      <c r="HG1015" s="164"/>
      <c r="HH1015" s="164"/>
      <c r="HI1015" s="164"/>
      <c r="HJ1015" s="164"/>
      <c r="HK1015" s="164"/>
    </row>
    <row r="1016" spans="1:236">
      <c r="A1016" s="127" t="s">
        <v>2797</v>
      </c>
      <c r="B1016" s="128" t="s">
        <v>1836</v>
      </c>
      <c r="C1016" s="181"/>
      <c r="D1016" s="163">
        <f t="shared" si="376"/>
        <v>82272479.159999996</v>
      </c>
      <c r="E1016" s="163">
        <f t="shared" si="376"/>
        <v>39621367.359999999</v>
      </c>
      <c r="F1016" s="163">
        <f t="shared" si="376"/>
        <v>42620670.480000004</v>
      </c>
      <c r="G1016" s="163">
        <f t="shared" si="376"/>
        <v>45165100</v>
      </c>
      <c r="H1016" s="163">
        <f t="shared" si="376"/>
        <v>49828000</v>
      </c>
      <c r="I1016" s="163">
        <f t="shared" si="376"/>
        <v>52255000</v>
      </c>
      <c r="J1016" s="163">
        <f t="shared" si="376"/>
        <v>54738000</v>
      </c>
    </row>
    <row r="1017" spans="1:236">
      <c r="A1017" s="127" t="s">
        <v>2798</v>
      </c>
      <c r="B1017" s="128" t="s">
        <v>165</v>
      </c>
      <c r="C1017" s="181"/>
      <c r="D1017" s="163">
        <f>D1018+D1031+D1025</f>
        <v>82272479.159999996</v>
      </c>
      <c r="E1017" s="163">
        <f t="shared" ref="E1017:J1017" si="378">E1031+E1040</f>
        <v>39621367.359999999</v>
      </c>
      <c r="F1017" s="163">
        <f t="shared" si="378"/>
        <v>42620670.480000004</v>
      </c>
      <c r="G1017" s="163">
        <f t="shared" si="378"/>
        <v>45165100</v>
      </c>
      <c r="H1017" s="163">
        <f t="shared" si="378"/>
        <v>49828000</v>
      </c>
      <c r="I1017" s="163">
        <f t="shared" si="378"/>
        <v>52255000</v>
      </c>
      <c r="J1017" s="163">
        <f t="shared" si="378"/>
        <v>54738000</v>
      </c>
    </row>
    <row r="1018" spans="1:236" ht="22.5" hidden="1">
      <c r="A1018" s="95" t="s">
        <v>2799</v>
      </c>
      <c r="B1018" s="110" t="s">
        <v>2800</v>
      </c>
      <c r="C1018" s="182"/>
      <c r="D1018" s="163">
        <f t="shared" ref="D1018:J1018" si="379">D1019</f>
        <v>31773514.810000002</v>
      </c>
      <c r="E1018" s="163">
        <f t="shared" si="379"/>
        <v>0</v>
      </c>
      <c r="F1018" s="163">
        <f t="shared" si="379"/>
        <v>0</v>
      </c>
      <c r="G1018" s="163">
        <f t="shared" si="379"/>
        <v>0</v>
      </c>
      <c r="H1018" s="163">
        <f t="shared" si="379"/>
        <v>0</v>
      </c>
      <c r="I1018" s="163">
        <f t="shared" si="379"/>
        <v>0</v>
      </c>
      <c r="J1018" s="163">
        <f t="shared" si="379"/>
        <v>0</v>
      </c>
    </row>
    <row r="1019" spans="1:236" hidden="1">
      <c r="A1019" s="127" t="s">
        <v>2801</v>
      </c>
      <c r="B1019" s="128" t="s">
        <v>2802</v>
      </c>
      <c r="C1019" s="181"/>
      <c r="D1019" s="163">
        <f t="shared" ref="D1019:I1019" si="380">SUM(D1021:D1024)</f>
        <v>31773514.810000002</v>
      </c>
      <c r="E1019" s="163">
        <f t="shared" si="380"/>
        <v>0</v>
      </c>
      <c r="F1019" s="163">
        <f t="shared" si="380"/>
        <v>0</v>
      </c>
      <c r="G1019" s="163">
        <f t="shared" si="380"/>
        <v>0</v>
      </c>
      <c r="H1019" s="163">
        <f t="shared" si="380"/>
        <v>0</v>
      </c>
      <c r="I1019" s="163">
        <f t="shared" si="380"/>
        <v>0</v>
      </c>
      <c r="J1019" s="163">
        <f t="shared" ref="J1019" si="381">SUM(J1021:J1024)</f>
        <v>0</v>
      </c>
    </row>
    <row r="1020" spans="1:236" ht="22.5" hidden="1">
      <c r="A1020" s="159" t="s">
        <v>2803</v>
      </c>
      <c r="B1020" s="128" t="s">
        <v>2804</v>
      </c>
      <c r="C1020" s="181"/>
      <c r="D1020" s="163">
        <f t="shared" ref="D1020:I1020" si="382">SUM(D1021:D1024)</f>
        <v>31773514.810000002</v>
      </c>
      <c r="E1020" s="163">
        <f t="shared" si="382"/>
        <v>0</v>
      </c>
      <c r="F1020" s="163">
        <f t="shared" si="382"/>
        <v>0</v>
      </c>
      <c r="G1020" s="163">
        <f t="shared" si="382"/>
        <v>0</v>
      </c>
      <c r="H1020" s="163">
        <f t="shared" si="382"/>
        <v>0</v>
      </c>
      <c r="I1020" s="163">
        <f t="shared" si="382"/>
        <v>0</v>
      </c>
      <c r="J1020" s="163">
        <f t="shared" ref="J1020" si="383">SUM(J1021:J1024)</f>
        <v>0</v>
      </c>
    </row>
    <row r="1021" spans="1:236" hidden="1">
      <c r="A1021" s="93" t="s">
        <v>2805</v>
      </c>
      <c r="B1021" s="111" t="s">
        <v>1494</v>
      </c>
      <c r="C1021" s="123" t="s">
        <v>173</v>
      </c>
      <c r="D1021" s="56">
        <v>601904.28</v>
      </c>
      <c r="E1021" s="56"/>
      <c r="F1021" s="56"/>
      <c r="G1021" s="56"/>
      <c r="H1021" s="56"/>
      <c r="I1021" s="163"/>
      <c r="J1021" s="163"/>
    </row>
    <row r="1022" spans="1:236" hidden="1">
      <c r="A1022" s="93" t="s">
        <v>2806</v>
      </c>
      <c r="B1022" s="111" t="s">
        <v>1496</v>
      </c>
      <c r="C1022" s="123" t="s">
        <v>173</v>
      </c>
      <c r="D1022" s="56">
        <v>30963919.48</v>
      </c>
      <c r="E1022" s="56"/>
      <c r="F1022" s="56"/>
      <c r="G1022" s="56"/>
      <c r="H1022" s="56"/>
      <c r="I1022" s="163"/>
      <c r="J1022" s="163"/>
    </row>
    <row r="1023" spans="1:236" hidden="1">
      <c r="A1023" s="93" t="s">
        <v>2807</v>
      </c>
      <c r="B1023" s="111" t="s">
        <v>1596</v>
      </c>
      <c r="C1023" s="123" t="s">
        <v>173</v>
      </c>
      <c r="D1023" s="56">
        <v>121325.5</v>
      </c>
      <c r="E1023" s="56"/>
      <c r="F1023" s="56"/>
      <c r="G1023" s="56"/>
      <c r="H1023" s="56"/>
      <c r="I1023" s="163"/>
      <c r="J1023" s="163"/>
    </row>
    <row r="1024" spans="1:236" hidden="1">
      <c r="A1024" s="93" t="s">
        <v>2808</v>
      </c>
      <c r="B1024" s="111" t="s">
        <v>1500</v>
      </c>
      <c r="C1024" s="123" t="s">
        <v>173</v>
      </c>
      <c r="D1024" s="56">
        <v>86365.55</v>
      </c>
      <c r="E1024" s="56"/>
      <c r="F1024" s="56"/>
      <c r="G1024" s="56"/>
      <c r="H1024" s="56"/>
      <c r="I1024" s="163"/>
      <c r="J1024" s="163"/>
    </row>
    <row r="1025" spans="1:10" hidden="1">
      <c r="A1025" s="127" t="s">
        <v>2809</v>
      </c>
      <c r="B1025" s="128" t="s">
        <v>2810</v>
      </c>
      <c r="C1025" s="181"/>
      <c r="D1025" s="56">
        <f t="shared" ref="D1025:J1026" si="384">D1026</f>
        <v>5620012.6200000001</v>
      </c>
      <c r="E1025" s="56">
        <f t="shared" si="384"/>
        <v>0</v>
      </c>
      <c r="F1025" s="56">
        <f t="shared" si="384"/>
        <v>0</v>
      </c>
      <c r="G1025" s="56">
        <f t="shared" si="384"/>
        <v>0</v>
      </c>
      <c r="H1025" s="56">
        <f t="shared" si="384"/>
        <v>0</v>
      </c>
      <c r="I1025" s="56">
        <f t="shared" si="384"/>
        <v>0</v>
      </c>
      <c r="J1025" s="56">
        <f t="shared" si="384"/>
        <v>0</v>
      </c>
    </row>
    <row r="1026" spans="1:10" ht="22.5" hidden="1">
      <c r="A1026" s="159" t="s">
        <v>2811</v>
      </c>
      <c r="B1026" s="128" t="s">
        <v>2812</v>
      </c>
      <c r="C1026" s="181"/>
      <c r="D1026" s="163">
        <f t="shared" si="384"/>
        <v>5620012.6200000001</v>
      </c>
      <c r="E1026" s="163">
        <f t="shared" si="384"/>
        <v>0</v>
      </c>
      <c r="F1026" s="163">
        <f t="shared" si="384"/>
        <v>0</v>
      </c>
      <c r="G1026" s="163">
        <f t="shared" si="384"/>
        <v>0</v>
      </c>
      <c r="H1026" s="163">
        <f t="shared" si="384"/>
        <v>0</v>
      </c>
      <c r="I1026" s="163">
        <f t="shared" si="384"/>
        <v>0</v>
      </c>
      <c r="J1026" s="163">
        <f t="shared" si="384"/>
        <v>0</v>
      </c>
    </row>
    <row r="1027" spans="1:10" ht="22.5" hidden="1">
      <c r="A1027" s="95" t="s">
        <v>2813</v>
      </c>
      <c r="B1027" s="110" t="s">
        <v>2814</v>
      </c>
      <c r="C1027" s="182"/>
      <c r="D1027" s="163">
        <f t="shared" ref="D1027:I1027" si="385">SUM(D1028:D1030)</f>
        <v>5620012.6200000001</v>
      </c>
      <c r="E1027" s="163">
        <f t="shared" si="385"/>
        <v>0</v>
      </c>
      <c r="F1027" s="163">
        <f t="shared" si="385"/>
        <v>0</v>
      </c>
      <c r="G1027" s="163">
        <f t="shared" si="385"/>
        <v>0</v>
      </c>
      <c r="H1027" s="163">
        <f t="shared" si="385"/>
        <v>0</v>
      </c>
      <c r="I1027" s="163">
        <f t="shared" si="385"/>
        <v>0</v>
      </c>
      <c r="J1027" s="163">
        <f t="shared" ref="J1027" si="386">SUM(J1028:J1030)</f>
        <v>0</v>
      </c>
    </row>
    <row r="1028" spans="1:10" ht="18" hidden="1">
      <c r="A1028" s="93" t="s">
        <v>2815</v>
      </c>
      <c r="B1028" s="111" t="s">
        <v>1488</v>
      </c>
      <c r="C1028" s="123" t="s">
        <v>173</v>
      </c>
      <c r="D1028" s="56">
        <v>5583968.2800000003</v>
      </c>
      <c r="E1028" s="56"/>
      <c r="F1028" s="56"/>
      <c r="G1028" s="56"/>
      <c r="H1028" s="56"/>
      <c r="I1028" s="163"/>
      <c r="J1028" s="163"/>
    </row>
    <row r="1029" spans="1:10" ht="18" hidden="1">
      <c r="A1029" s="93" t="s">
        <v>2816</v>
      </c>
      <c r="B1029" s="111" t="s">
        <v>2817</v>
      </c>
      <c r="C1029" s="123" t="s">
        <v>173</v>
      </c>
      <c r="D1029" s="56">
        <v>20390.07</v>
      </c>
      <c r="E1029" s="56"/>
      <c r="F1029" s="56"/>
      <c r="G1029" s="56"/>
      <c r="H1029" s="56"/>
      <c r="I1029" s="163"/>
      <c r="J1029" s="163"/>
    </row>
    <row r="1030" spans="1:10" ht="18" hidden="1">
      <c r="A1030" s="93" t="s">
        <v>2818</v>
      </c>
      <c r="B1030" s="111" t="s">
        <v>2819</v>
      </c>
      <c r="C1030" s="123" t="s">
        <v>173</v>
      </c>
      <c r="D1030" s="56">
        <v>15654.27</v>
      </c>
      <c r="E1030" s="56"/>
      <c r="F1030" s="56"/>
      <c r="G1030" s="56"/>
      <c r="H1030" s="56"/>
      <c r="I1030" s="163"/>
      <c r="J1030" s="163"/>
    </row>
    <row r="1031" spans="1:10">
      <c r="A1031" s="93" t="s">
        <v>2820</v>
      </c>
      <c r="B1031" s="111" t="s">
        <v>2821</v>
      </c>
      <c r="C1031" s="123"/>
      <c r="D1031" s="163">
        <f>D1032</f>
        <v>44878951.729999997</v>
      </c>
      <c r="E1031" s="163">
        <f t="shared" ref="E1031:J1031" si="387">E1032+E1033</f>
        <v>33659371.710000001</v>
      </c>
      <c r="F1031" s="163">
        <f t="shared" si="387"/>
        <v>40141851.440000005</v>
      </c>
      <c r="G1031" s="163">
        <f t="shared" si="387"/>
        <v>42131000</v>
      </c>
      <c r="H1031" s="163">
        <f t="shared" si="387"/>
        <v>43466000</v>
      </c>
      <c r="I1031" s="163">
        <f t="shared" si="387"/>
        <v>45582000</v>
      </c>
      <c r="J1031" s="163">
        <f t="shared" si="387"/>
        <v>47750000</v>
      </c>
    </row>
    <row r="1032" spans="1:10" ht="22.5" hidden="1">
      <c r="A1032" s="159" t="s">
        <v>2822</v>
      </c>
      <c r="B1032" s="128" t="s">
        <v>1858</v>
      </c>
      <c r="C1032" s="123"/>
      <c r="D1032" s="163">
        <f t="shared" ref="D1032:I1032" si="388">D1055</f>
        <v>44878951.729999997</v>
      </c>
      <c r="E1032" s="163">
        <f t="shared" si="388"/>
        <v>0</v>
      </c>
      <c r="F1032" s="163">
        <f t="shared" si="388"/>
        <v>0</v>
      </c>
      <c r="G1032" s="163">
        <f t="shared" si="388"/>
        <v>0</v>
      </c>
      <c r="H1032" s="163">
        <f t="shared" si="388"/>
        <v>0</v>
      </c>
      <c r="I1032" s="163">
        <f t="shared" si="388"/>
        <v>0</v>
      </c>
      <c r="J1032" s="163">
        <f t="shared" ref="J1032" si="389">J1055</f>
        <v>0</v>
      </c>
    </row>
    <row r="1033" spans="1:10" ht="22.5">
      <c r="A1033" s="95" t="s">
        <v>3013</v>
      </c>
      <c r="B1033" s="110" t="s">
        <v>1873</v>
      </c>
      <c r="C1033" s="123"/>
      <c r="D1033" s="163"/>
      <c r="E1033" s="163">
        <f>E1034</f>
        <v>33659371.710000001</v>
      </c>
      <c r="F1033" s="163">
        <f t="shared" ref="F1033:J1034" si="390">F1034</f>
        <v>40141851.440000005</v>
      </c>
      <c r="G1033" s="163">
        <f t="shared" si="390"/>
        <v>42131000</v>
      </c>
      <c r="H1033" s="163">
        <f t="shared" si="390"/>
        <v>43466000</v>
      </c>
      <c r="I1033" s="163">
        <f t="shared" si="390"/>
        <v>45582000</v>
      </c>
      <c r="J1033" s="163">
        <f t="shared" si="390"/>
        <v>47750000</v>
      </c>
    </row>
    <row r="1034" spans="1:10">
      <c r="A1034" s="95" t="s">
        <v>3014</v>
      </c>
      <c r="B1034" s="110" t="s">
        <v>3012</v>
      </c>
      <c r="C1034" s="123"/>
      <c r="D1034" s="163"/>
      <c r="E1034" s="163">
        <f>E1035</f>
        <v>33659371.710000001</v>
      </c>
      <c r="F1034" s="163">
        <f t="shared" si="390"/>
        <v>40141851.440000005</v>
      </c>
      <c r="G1034" s="163">
        <f t="shared" si="390"/>
        <v>42131000</v>
      </c>
      <c r="H1034" s="163">
        <f t="shared" si="390"/>
        <v>43466000</v>
      </c>
      <c r="I1034" s="163">
        <f t="shared" si="390"/>
        <v>45582000</v>
      </c>
      <c r="J1034" s="163">
        <f t="shared" si="390"/>
        <v>47750000</v>
      </c>
    </row>
    <row r="1035" spans="1:10">
      <c r="A1035" s="95" t="s">
        <v>3015</v>
      </c>
      <c r="B1035" s="110" t="s">
        <v>1875</v>
      </c>
      <c r="C1035" s="123"/>
      <c r="D1035" s="163"/>
      <c r="E1035" s="163">
        <f t="shared" ref="E1035:J1035" si="391">SUM(E1036:E1039)</f>
        <v>33659371.710000001</v>
      </c>
      <c r="F1035" s="163">
        <f t="shared" si="391"/>
        <v>40141851.440000005</v>
      </c>
      <c r="G1035" s="163">
        <f t="shared" si="391"/>
        <v>42131000</v>
      </c>
      <c r="H1035" s="163">
        <f t="shared" si="391"/>
        <v>43466000</v>
      </c>
      <c r="I1035" s="163">
        <f t="shared" si="391"/>
        <v>45582000</v>
      </c>
      <c r="J1035" s="163">
        <f t="shared" si="391"/>
        <v>47750000</v>
      </c>
    </row>
    <row r="1036" spans="1:10" hidden="1">
      <c r="A1036" s="93" t="s">
        <v>3016</v>
      </c>
      <c r="B1036" s="111" t="s">
        <v>1494</v>
      </c>
      <c r="C1036" s="123" t="s">
        <v>173</v>
      </c>
      <c r="D1036" s="58"/>
      <c r="E1036" s="58">
        <v>645979.92000000004</v>
      </c>
      <c r="F1036" s="58">
        <v>801859.09</v>
      </c>
      <c r="G1036" s="58">
        <v>910000</v>
      </c>
      <c r="H1036" s="58">
        <v>847000</v>
      </c>
      <c r="I1036" s="58">
        <v>888000</v>
      </c>
      <c r="J1036" s="58">
        <v>931000</v>
      </c>
    </row>
    <row r="1037" spans="1:10" hidden="1">
      <c r="A1037" s="93" t="s">
        <v>3017</v>
      </c>
      <c r="B1037" s="111" t="s">
        <v>1496</v>
      </c>
      <c r="C1037" s="123" t="s">
        <v>173</v>
      </c>
      <c r="D1037" s="58"/>
      <c r="E1037" s="58">
        <v>32792081.059999999</v>
      </c>
      <c r="F1037" s="58">
        <v>39130262.270000003</v>
      </c>
      <c r="G1037" s="58">
        <v>41000000</v>
      </c>
      <c r="H1037" s="58">
        <v>42101000</v>
      </c>
      <c r="I1037" s="58">
        <v>44152000</v>
      </c>
      <c r="J1037" s="58">
        <v>46250000</v>
      </c>
    </row>
    <row r="1038" spans="1:10" hidden="1">
      <c r="A1038" s="93" t="s">
        <v>3018</v>
      </c>
      <c r="B1038" s="111" t="s">
        <v>1596</v>
      </c>
      <c r="C1038" s="123" t="s">
        <v>173</v>
      </c>
      <c r="D1038" s="58"/>
      <c r="E1038" s="58">
        <v>137787.51</v>
      </c>
      <c r="F1038" s="58">
        <v>130592.53</v>
      </c>
      <c r="G1038" s="58">
        <v>144000</v>
      </c>
      <c r="H1038" s="58">
        <v>125000</v>
      </c>
      <c r="I1038" s="58">
        <v>130000</v>
      </c>
      <c r="J1038" s="58">
        <v>137000</v>
      </c>
    </row>
    <row r="1039" spans="1:10" hidden="1">
      <c r="A1039" s="93" t="s">
        <v>3019</v>
      </c>
      <c r="B1039" s="111" t="s">
        <v>1500</v>
      </c>
      <c r="C1039" s="123" t="s">
        <v>173</v>
      </c>
      <c r="D1039" s="58"/>
      <c r="E1039" s="58">
        <v>83523.22</v>
      </c>
      <c r="F1039" s="58">
        <v>79137.55</v>
      </c>
      <c r="G1039" s="58">
        <v>77000</v>
      </c>
      <c r="H1039" s="58">
        <v>393000</v>
      </c>
      <c r="I1039" s="58">
        <v>412000</v>
      </c>
      <c r="J1039" s="58">
        <v>432000</v>
      </c>
    </row>
    <row r="1040" spans="1:10">
      <c r="A1040" s="127" t="s">
        <v>3049</v>
      </c>
      <c r="B1040" s="128" t="s">
        <v>216</v>
      </c>
      <c r="C1040" s="181"/>
      <c r="D1040" s="163"/>
      <c r="E1040" s="163">
        <f>E1041</f>
        <v>5961995.6500000004</v>
      </c>
      <c r="F1040" s="163">
        <f t="shared" ref="F1040:J1043" si="392">F1041</f>
        <v>2478819.04</v>
      </c>
      <c r="G1040" s="163">
        <f t="shared" si="392"/>
        <v>3034100</v>
      </c>
      <c r="H1040" s="163">
        <f t="shared" si="392"/>
        <v>6362000</v>
      </c>
      <c r="I1040" s="163">
        <f t="shared" si="392"/>
        <v>6673000</v>
      </c>
      <c r="J1040" s="163">
        <f t="shared" si="392"/>
        <v>6988000</v>
      </c>
    </row>
    <row r="1041" spans="1:10">
      <c r="A1041" s="127" t="s">
        <v>3050</v>
      </c>
      <c r="B1041" s="128" t="s">
        <v>3051</v>
      </c>
      <c r="C1041" s="181"/>
      <c r="D1041" s="163"/>
      <c r="E1041" s="163">
        <f>E1042</f>
        <v>5961995.6500000004</v>
      </c>
      <c r="F1041" s="163">
        <f t="shared" si="392"/>
        <v>2478819.04</v>
      </c>
      <c r="G1041" s="163">
        <f t="shared" si="392"/>
        <v>3034100</v>
      </c>
      <c r="H1041" s="163">
        <f t="shared" si="392"/>
        <v>6362000</v>
      </c>
      <c r="I1041" s="163">
        <f t="shared" si="392"/>
        <v>6673000</v>
      </c>
      <c r="J1041" s="163">
        <f t="shared" si="392"/>
        <v>6988000</v>
      </c>
    </row>
    <row r="1042" spans="1:10">
      <c r="A1042" s="127" t="s">
        <v>3052</v>
      </c>
      <c r="B1042" s="128" t="s">
        <v>3051</v>
      </c>
      <c r="C1042" s="181"/>
      <c r="D1042" s="163"/>
      <c r="E1042" s="163">
        <f>E1043</f>
        <v>5961995.6500000004</v>
      </c>
      <c r="F1042" s="163">
        <f t="shared" si="392"/>
        <v>2478819.04</v>
      </c>
      <c r="G1042" s="163">
        <f t="shared" si="392"/>
        <v>3034100</v>
      </c>
      <c r="H1042" s="163">
        <f t="shared" si="392"/>
        <v>6362000</v>
      </c>
      <c r="I1042" s="163">
        <f t="shared" si="392"/>
        <v>6673000</v>
      </c>
      <c r="J1042" s="163">
        <f t="shared" si="392"/>
        <v>6988000</v>
      </c>
    </row>
    <row r="1043" spans="1:10">
      <c r="A1043" s="127" t="s">
        <v>3053</v>
      </c>
      <c r="B1043" s="128" t="s">
        <v>3054</v>
      </c>
      <c r="C1043" s="182"/>
      <c r="D1043" s="163"/>
      <c r="E1043" s="163">
        <f>E1044</f>
        <v>5961995.6500000004</v>
      </c>
      <c r="F1043" s="163">
        <f t="shared" si="392"/>
        <v>2478819.04</v>
      </c>
      <c r="G1043" s="163">
        <f t="shared" si="392"/>
        <v>3034100</v>
      </c>
      <c r="H1043" s="163">
        <f t="shared" si="392"/>
        <v>6362000</v>
      </c>
      <c r="I1043" s="163">
        <f t="shared" si="392"/>
        <v>6673000</v>
      </c>
      <c r="J1043" s="163">
        <f t="shared" si="392"/>
        <v>6988000</v>
      </c>
    </row>
    <row r="1044" spans="1:10">
      <c r="A1044" s="159" t="s">
        <v>3055</v>
      </c>
      <c r="B1044" s="110" t="s">
        <v>3056</v>
      </c>
      <c r="C1044" s="182"/>
      <c r="D1044" s="163"/>
      <c r="E1044" s="163">
        <f t="shared" ref="E1044:J1044" si="393">SUM(E1045:E1047)</f>
        <v>5961995.6500000004</v>
      </c>
      <c r="F1044" s="163">
        <f t="shared" si="393"/>
        <v>2478819.04</v>
      </c>
      <c r="G1044" s="163">
        <f t="shared" si="393"/>
        <v>3034100</v>
      </c>
      <c r="H1044" s="163">
        <f t="shared" si="393"/>
        <v>6362000</v>
      </c>
      <c r="I1044" s="163">
        <f t="shared" si="393"/>
        <v>6673000</v>
      </c>
      <c r="J1044" s="163">
        <f t="shared" si="393"/>
        <v>6988000</v>
      </c>
    </row>
    <row r="1045" spans="1:10">
      <c r="A1045" s="93" t="s">
        <v>3057</v>
      </c>
      <c r="B1045" s="111" t="s">
        <v>3058</v>
      </c>
      <c r="C1045" s="123" t="s">
        <v>173</v>
      </c>
      <c r="D1045" s="58"/>
      <c r="E1045" s="58">
        <v>5921187.4199999999</v>
      </c>
      <c r="F1045" s="58">
        <v>2447247.9500000002</v>
      </c>
      <c r="G1045" s="58">
        <v>3000000</v>
      </c>
      <c r="H1045" s="58">
        <v>6284000</v>
      </c>
      <c r="I1045" s="58">
        <v>6591000</v>
      </c>
      <c r="J1045" s="58">
        <v>6904000</v>
      </c>
    </row>
    <row r="1046" spans="1:10">
      <c r="A1046" s="93" t="s">
        <v>3059</v>
      </c>
      <c r="B1046" s="111" t="s">
        <v>3061</v>
      </c>
      <c r="C1046" s="123" t="s">
        <v>173</v>
      </c>
      <c r="D1046" s="58"/>
      <c r="E1046" s="58">
        <v>25625.360000000001</v>
      </c>
      <c r="F1046" s="58">
        <v>19647</v>
      </c>
      <c r="G1046" s="58">
        <v>21500</v>
      </c>
      <c r="H1046" s="58">
        <v>19000</v>
      </c>
      <c r="I1046" s="58">
        <v>20000</v>
      </c>
      <c r="J1046" s="58">
        <v>20000</v>
      </c>
    </row>
    <row r="1047" spans="1:10">
      <c r="A1047" s="93" t="s">
        <v>3060</v>
      </c>
      <c r="B1047" s="111" t="s">
        <v>3062</v>
      </c>
      <c r="C1047" s="123" t="s">
        <v>173</v>
      </c>
      <c r="D1047" s="58"/>
      <c r="E1047" s="58">
        <v>15182.87</v>
      </c>
      <c r="F1047" s="58">
        <v>11924.09</v>
      </c>
      <c r="G1047" s="58">
        <v>12600</v>
      </c>
      <c r="H1047" s="58">
        <v>59000</v>
      </c>
      <c r="I1047" s="58">
        <v>62000</v>
      </c>
      <c r="J1047" s="58">
        <v>64000</v>
      </c>
    </row>
    <row r="1048" spans="1:10">
      <c r="A1048" s="127" t="s">
        <v>2947</v>
      </c>
      <c r="B1048" s="128" t="s">
        <v>2451</v>
      </c>
      <c r="C1048" s="181"/>
      <c r="D1048" s="163"/>
      <c r="E1048" s="56">
        <f>E1049</f>
        <v>54528051.219999999</v>
      </c>
      <c r="F1048" s="56">
        <f t="shared" ref="F1048:J1051" si="394">F1049</f>
        <v>61718902.459999993</v>
      </c>
      <c r="G1048" s="56">
        <f t="shared" si="394"/>
        <v>70500000</v>
      </c>
      <c r="H1048" s="56">
        <f t="shared" si="394"/>
        <v>79962000</v>
      </c>
      <c r="I1048" s="56">
        <f t="shared" si="394"/>
        <v>91535000</v>
      </c>
      <c r="J1048" s="56">
        <f t="shared" si="394"/>
        <v>103927000</v>
      </c>
    </row>
    <row r="1049" spans="1:10">
      <c r="A1049" s="127" t="s">
        <v>2948</v>
      </c>
      <c r="B1049" s="128" t="s">
        <v>2612</v>
      </c>
      <c r="C1049" s="181"/>
      <c r="D1049" s="163"/>
      <c r="E1049" s="56">
        <f>E1050</f>
        <v>54528051.219999999</v>
      </c>
      <c r="F1049" s="56">
        <f t="shared" si="394"/>
        <v>61718902.459999993</v>
      </c>
      <c r="G1049" s="56">
        <f t="shared" si="394"/>
        <v>70500000</v>
      </c>
      <c r="H1049" s="56">
        <f t="shared" si="394"/>
        <v>79962000</v>
      </c>
      <c r="I1049" s="56">
        <f t="shared" si="394"/>
        <v>91535000</v>
      </c>
      <c r="J1049" s="56">
        <f t="shared" si="394"/>
        <v>103927000</v>
      </c>
    </row>
    <row r="1050" spans="1:10" ht="22.5">
      <c r="A1050" s="127" t="s">
        <v>2949</v>
      </c>
      <c r="B1050" s="128" t="s">
        <v>2950</v>
      </c>
      <c r="C1050" s="181"/>
      <c r="D1050" s="163"/>
      <c r="E1050" s="56">
        <f>E1051</f>
        <v>54528051.219999999</v>
      </c>
      <c r="F1050" s="56">
        <f t="shared" si="394"/>
        <v>61718902.459999993</v>
      </c>
      <c r="G1050" s="56">
        <f t="shared" si="394"/>
        <v>70500000</v>
      </c>
      <c r="H1050" s="56">
        <f t="shared" si="394"/>
        <v>79962000</v>
      </c>
      <c r="I1050" s="56">
        <f t="shared" si="394"/>
        <v>91535000</v>
      </c>
      <c r="J1050" s="56">
        <f t="shared" si="394"/>
        <v>103927000</v>
      </c>
    </row>
    <row r="1051" spans="1:10" ht="15" customHeight="1">
      <c r="A1051" s="159" t="s">
        <v>2951</v>
      </c>
      <c r="B1051" s="174" t="s">
        <v>2950</v>
      </c>
      <c r="C1051" s="123"/>
      <c r="D1051" s="163"/>
      <c r="E1051" s="56">
        <f>E1052</f>
        <v>54528051.219999999</v>
      </c>
      <c r="F1051" s="56">
        <f t="shared" si="394"/>
        <v>61718902.459999993</v>
      </c>
      <c r="G1051" s="56">
        <f t="shared" si="394"/>
        <v>70500000</v>
      </c>
      <c r="H1051" s="56">
        <f t="shared" si="394"/>
        <v>79962000</v>
      </c>
      <c r="I1051" s="56">
        <f t="shared" si="394"/>
        <v>91535000</v>
      </c>
      <c r="J1051" s="56">
        <f t="shared" si="394"/>
        <v>103927000</v>
      </c>
    </row>
    <row r="1052" spans="1:10" ht="22.5">
      <c r="A1052" s="159" t="s">
        <v>2952</v>
      </c>
      <c r="B1052" s="174" t="s">
        <v>2953</v>
      </c>
      <c r="C1052" s="123"/>
      <c r="D1052" s="163"/>
      <c r="E1052" s="56">
        <f t="shared" ref="E1052:J1052" si="395">SUM(E1053:E1054)</f>
        <v>54528051.219999999</v>
      </c>
      <c r="F1052" s="56">
        <f t="shared" si="395"/>
        <v>61718902.459999993</v>
      </c>
      <c r="G1052" s="56">
        <f t="shared" si="395"/>
        <v>70500000</v>
      </c>
      <c r="H1052" s="56">
        <f t="shared" si="395"/>
        <v>79962000</v>
      </c>
      <c r="I1052" s="56">
        <f t="shared" si="395"/>
        <v>91535000</v>
      </c>
      <c r="J1052" s="56">
        <f t="shared" si="395"/>
        <v>103927000</v>
      </c>
    </row>
    <row r="1053" spans="1:10">
      <c r="A1053" s="93" t="s">
        <v>2954</v>
      </c>
      <c r="B1053" s="111" t="s">
        <v>2955</v>
      </c>
      <c r="C1053" s="123" t="s">
        <v>173</v>
      </c>
      <c r="D1053" s="163"/>
      <c r="E1053" s="58">
        <v>53461825.509999998</v>
      </c>
      <c r="F1053" s="58">
        <v>60499347.729999997</v>
      </c>
      <c r="G1053" s="58">
        <v>69000000</v>
      </c>
      <c r="H1053" s="58">
        <v>78384000</v>
      </c>
      <c r="I1053" s="58">
        <v>89729000</v>
      </c>
      <c r="J1053" s="58">
        <v>101877000</v>
      </c>
    </row>
    <row r="1054" spans="1:10">
      <c r="A1054" s="93" t="s">
        <v>2956</v>
      </c>
      <c r="B1054" s="111" t="s">
        <v>2957</v>
      </c>
      <c r="C1054" s="123" t="s">
        <v>173</v>
      </c>
      <c r="D1054" s="163"/>
      <c r="E1054" s="58">
        <v>1066225.71</v>
      </c>
      <c r="F1054" s="58">
        <v>1219554.73</v>
      </c>
      <c r="G1054" s="58">
        <v>1500000</v>
      </c>
      <c r="H1054" s="58">
        <v>1578000</v>
      </c>
      <c r="I1054" s="58">
        <v>1806000</v>
      </c>
      <c r="J1054" s="58">
        <v>2050000</v>
      </c>
    </row>
    <row r="1055" spans="1:10" ht="18" hidden="1">
      <c r="A1055" s="93" t="s">
        <v>2823</v>
      </c>
      <c r="B1055" s="111" t="s">
        <v>1502</v>
      </c>
      <c r="C1055" s="123"/>
      <c r="D1055" s="163">
        <f>D1056</f>
        <v>44878951.729999997</v>
      </c>
      <c r="E1055" s="163"/>
      <c r="F1055" s="163"/>
      <c r="G1055" s="163"/>
      <c r="H1055" s="163"/>
      <c r="I1055" s="163"/>
      <c r="J1055" s="163"/>
    </row>
    <row r="1056" spans="1:10" hidden="1">
      <c r="A1056" s="93" t="s">
        <v>2824</v>
      </c>
      <c r="B1056" s="111" t="s">
        <v>2825</v>
      </c>
      <c r="C1056" s="123"/>
      <c r="D1056" s="163">
        <f>D1057+D1058</f>
        <v>44878951.729999997</v>
      </c>
      <c r="E1056" s="56"/>
      <c r="F1056" s="56"/>
      <c r="G1056" s="56"/>
      <c r="H1056" s="56"/>
      <c r="I1056" s="56"/>
      <c r="J1056" s="56"/>
    </row>
    <row r="1057" spans="1:236" ht="18" hidden="1">
      <c r="A1057" s="93" t="s">
        <v>2826</v>
      </c>
      <c r="B1057" s="111" t="s">
        <v>1504</v>
      </c>
      <c r="C1057" s="123" t="s">
        <v>173</v>
      </c>
      <c r="D1057" s="56">
        <v>868079.68</v>
      </c>
      <c r="E1057" s="56"/>
      <c r="F1057" s="56"/>
      <c r="G1057" s="56"/>
      <c r="H1057" s="56"/>
      <c r="I1057" s="56"/>
      <c r="J1057" s="56"/>
    </row>
    <row r="1058" spans="1:236" hidden="1">
      <c r="A1058" s="93" t="s">
        <v>2827</v>
      </c>
      <c r="B1058" s="111" t="s">
        <v>1506</v>
      </c>
      <c r="C1058" s="123" t="s">
        <v>173</v>
      </c>
      <c r="D1058" s="56">
        <v>44010872.049999997</v>
      </c>
      <c r="E1058" s="56"/>
      <c r="F1058" s="56"/>
      <c r="G1058" s="56"/>
      <c r="H1058" s="56"/>
      <c r="I1058" s="56"/>
      <c r="J1058" s="56"/>
    </row>
    <row r="1059" spans="1:236" hidden="1">
      <c r="A1059" s="93"/>
      <c r="B1059" s="111"/>
      <c r="C1059" s="123"/>
      <c r="D1059" s="56"/>
      <c r="E1059" s="56"/>
      <c r="F1059" s="56"/>
      <c r="G1059" s="56"/>
      <c r="H1059" s="56"/>
      <c r="I1059" s="56"/>
      <c r="J1059" s="56"/>
    </row>
    <row r="1060" spans="1:236" s="167" customFormat="1" ht="11.25">
      <c r="A1060" s="119" t="s">
        <v>1507</v>
      </c>
      <c r="B1060" s="129" t="s">
        <v>1597</v>
      </c>
      <c r="C1060" s="180"/>
      <c r="D1060" s="118">
        <f t="shared" ref="D1060:I1060" si="396">SUM(D1061:D1066)</f>
        <v>-42302228.969999999</v>
      </c>
      <c r="E1060" s="118">
        <f t="shared" si="396"/>
        <v>-43549632.429999992</v>
      </c>
      <c r="F1060" s="118">
        <f t="shared" si="396"/>
        <v>-43879603.659999996</v>
      </c>
      <c r="G1060" s="118">
        <f t="shared" si="396"/>
        <v>-50737200</v>
      </c>
      <c r="H1060" s="118">
        <f t="shared" si="396"/>
        <v>-52654000</v>
      </c>
      <c r="I1060" s="118">
        <f t="shared" si="396"/>
        <v>-54359200</v>
      </c>
      <c r="J1060" s="118">
        <f t="shared" ref="J1060" si="397">SUM(J1061:J1066)</f>
        <v>-56125400</v>
      </c>
      <c r="HL1060" s="168"/>
      <c r="HM1060" s="168"/>
      <c r="HN1060" s="168"/>
      <c r="HO1060" s="168"/>
      <c r="HP1060" s="168"/>
      <c r="HQ1060" s="168"/>
      <c r="HR1060" s="168"/>
      <c r="HS1060" s="168"/>
      <c r="HT1060" s="168"/>
      <c r="HU1060" s="168"/>
      <c r="HV1060" s="168"/>
      <c r="HW1060" s="168"/>
      <c r="HX1060" s="168"/>
      <c r="HY1060" s="168"/>
      <c r="HZ1060" s="168"/>
      <c r="IA1060" s="168"/>
      <c r="IB1060" s="168"/>
    </row>
    <row r="1061" spans="1:236">
      <c r="A1061" s="93" t="s">
        <v>2185</v>
      </c>
      <c r="B1061" s="111" t="s">
        <v>1598</v>
      </c>
      <c r="C1061" s="123" t="s">
        <v>249</v>
      </c>
      <c r="D1061" s="56">
        <f t="shared" ref="D1061:J1061" si="398">-D449</f>
        <v>-13066022.939999999</v>
      </c>
      <c r="E1061" s="56">
        <f t="shared" si="398"/>
        <v>-13750761.119999999</v>
      </c>
      <c r="F1061" s="56">
        <f t="shared" si="398"/>
        <v>-13088056.43</v>
      </c>
      <c r="G1061" s="56">
        <f t="shared" si="398"/>
        <v>-15755600</v>
      </c>
      <c r="H1061" s="56">
        <f t="shared" si="398"/>
        <v>-16350600</v>
      </c>
      <c r="I1061" s="56">
        <f t="shared" si="398"/>
        <v>-16876000</v>
      </c>
      <c r="J1061" s="56">
        <f t="shared" si="398"/>
        <v>-17423600</v>
      </c>
    </row>
    <row r="1062" spans="1:236">
      <c r="A1062" s="93" t="s">
        <v>2217</v>
      </c>
      <c r="B1062" s="111" t="s">
        <v>1599</v>
      </c>
      <c r="C1062" s="123" t="s">
        <v>249</v>
      </c>
      <c r="D1062" s="56">
        <f t="shared" ref="D1062:J1062" si="399">-D465</f>
        <v>-191410.49</v>
      </c>
      <c r="E1062" s="56">
        <f t="shared" si="399"/>
        <v>-199925.1</v>
      </c>
      <c r="F1062" s="56">
        <f t="shared" si="399"/>
        <v>-206443.87</v>
      </c>
      <c r="G1062" s="56">
        <f t="shared" si="399"/>
        <v>-216000</v>
      </c>
      <c r="H1062" s="56">
        <f t="shared" si="399"/>
        <v>-224000</v>
      </c>
      <c r="I1062" s="56">
        <f t="shared" si="399"/>
        <v>-231200</v>
      </c>
      <c r="J1062" s="56">
        <f t="shared" si="399"/>
        <v>-238600</v>
      </c>
    </row>
    <row r="1063" spans="1:236">
      <c r="A1063" s="93" t="s">
        <v>2301</v>
      </c>
      <c r="B1063" s="111" t="s">
        <v>1600</v>
      </c>
      <c r="C1063" s="123" t="s">
        <v>249</v>
      </c>
      <c r="D1063" s="56">
        <f t="shared" ref="D1063:J1063" si="400">-D558</f>
        <v>-111834.20999999998</v>
      </c>
      <c r="E1063" s="56">
        <f t="shared" si="400"/>
        <v>0</v>
      </c>
      <c r="F1063" s="56">
        <f t="shared" si="400"/>
        <v>0</v>
      </c>
      <c r="G1063" s="56">
        <f t="shared" si="400"/>
        <v>0</v>
      </c>
      <c r="H1063" s="56">
        <f t="shared" si="400"/>
        <v>0</v>
      </c>
      <c r="I1063" s="56">
        <f t="shared" si="400"/>
        <v>0</v>
      </c>
      <c r="J1063" s="56">
        <f t="shared" si="400"/>
        <v>0</v>
      </c>
    </row>
    <row r="1064" spans="1:236">
      <c r="A1064" s="93" t="s">
        <v>2349</v>
      </c>
      <c r="B1064" s="111" t="s">
        <v>1601</v>
      </c>
      <c r="C1064" s="123" t="s">
        <v>249</v>
      </c>
      <c r="D1064" s="56">
        <f t="shared" ref="D1064:J1064" si="401">-D602</f>
        <v>-20094920.609999999</v>
      </c>
      <c r="E1064" s="56">
        <f t="shared" si="401"/>
        <v>-20625872.5</v>
      </c>
      <c r="F1064" s="56">
        <f t="shared" si="401"/>
        <v>-20951259.420000002</v>
      </c>
      <c r="G1064" s="56">
        <f t="shared" si="401"/>
        <v>-25276000</v>
      </c>
      <c r="H1064" s="56">
        <f t="shared" si="401"/>
        <v>-26232000</v>
      </c>
      <c r="I1064" s="56">
        <f t="shared" si="401"/>
        <v>-27084000</v>
      </c>
      <c r="J1064" s="56">
        <f t="shared" si="401"/>
        <v>-27964000</v>
      </c>
    </row>
    <row r="1065" spans="1:236">
      <c r="A1065" s="93" t="s">
        <v>2361</v>
      </c>
      <c r="B1065" s="111" t="s">
        <v>1602</v>
      </c>
      <c r="C1065" s="123" t="s">
        <v>249</v>
      </c>
      <c r="D1065" s="56">
        <f t="shared" ref="D1065:J1065" si="402">-D608</f>
        <v>-8544178.8000000007</v>
      </c>
      <c r="E1065" s="56">
        <f t="shared" si="402"/>
        <v>-8667198.2699999996</v>
      </c>
      <c r="F1065" s="56">
        <f t="shared" si="402"/>
        <v>-9335422.4299999997</v>
      </c>
      <c r="G1065" s="56">
        <f t="shared" si="402"/>
        <v>-9164400</v>
      </c>
      <c r="H1065" s="56">
        <f t="shared" si="402"/>
        <v>-9510000</v>
      </c>
      <c r="I1065" s="56">
        <f t="shared" si="402"/>
        <v>-9820000</v>
      </c>
      <c r="J1065" s="56">
        <f t="shared" si="402"/>
        <v>-10140000</v>
      </c>
    </row>
    <row r="1066" spans="1:236">
      <c r="A1066" s="93" t="s">
        <v>2373</v>
      </c>
      <c r="B1066" s="111" t="s">
        <v>1603</v>
      </c>
      <c r="C1066" s="123" t="s">
        <v>249</v>
      </c>
      <c r="D1066" s="56">
        <f t="shared" ref="D1066:J1066" si="403">-D614</f>
        <v>-293861.92</v>
      </c>
      <c r="E1066" s="56">
        <f t="shared" si="403"/>
        <v>-305875.44</v>
      </c>
      <c r="F1066" s="56">
        <f t="shared" si="403"/>
        <v>-298421.51</v>
      </c>
      <c r="G1066" s="56">
        <f t="shared" si="403"/>
        <v>-325200</v>
      </c>
      <c r="H1066" s="56">
        <f t="shared" si="403"/>
        <v>-337400</v>
      </c>
      <c r="I1066" s="56">
        <f t="shared" si="403"/>
        <v>-348000</v>
      </c>
      <c r="J1066" s="56">
        <f t="shared" si="403"/>
        <v>-359200</v>
      </c>
    </row>
    <row r="1067" spans="1:236" s="167" customFormat="1" ht="11.25">
      <c r="A1067" s="119"/>
      <c r="B1067" s="129" t="s">
        <v>1604</v>
      </c>
      <c r="C1067" s="180"/>
      <c r="D1067" s="118">
        <f t="shared" ref="D1067:I1067" si="404">SUM(D1068:D1078)</f>
        <v>0</v>
      </c>
      <c r="E1067" s="118">
        <f t="shared" si="404"/>
        <v>-604276.1</v>
      </c>
      <c r="F1067" s="118">
        <f t="shared" si="404"/>
        <v>-593413.04</v>
      </c>
      <c r="G1067" s="118">
        <f t="shared" si="404"/>
        <v>-508423.99000000005</v>
      </c>
      <c r="H1067" s="118">
        <f t="shared" si="404"/>
        <v>-16799700</v>
      </c>
      <c r="I1067" s="118">
        <f t="shared" si="404"/>
        <v>-17345800</v>
      </c>
      <c r="J1067" s="118">
        <f t="shared" ref="J1067" si="405">SUM(J1068:J1078)</f>
        <v>-17909200</v>
      </c>
      <c r="HL1067" s="168"/>
      <c r="HM1067" s="168"/>
      <c r="HN1067" s="168"/>
      <c r="HO1067" s="168"/>
      <c r="HP1067" s="168"/>
      <c r="HQ1067" s="168"/>
      <c r="HR1067" s="168"/>
      <c r="HS1067" s="168"/>
      <c r="HT1067" s="168"/>
      <c r="HU1067" s="168"/>
      <c r="HV1067" s="168"/>
      <c r="HW1067" s="168"/>
      <c r="HX1067" s="168"/>
      <c r="HY1067" s="168"/>
      <c r="HZ1067" s="168"/>
      <c r="IA1067" s="168"/>
      <c r="IB1067" s="168"/>
    </row>
    <row r="1068" spans="1:236">
      <c r="A1068" s="157" t="s">
        <v>1664</v>
      </c>
      <c r="B1068" s="157" t="s">
        <v>1665</v>
      </c>
      <c r="C1068" s="94" t="s">
        <v>29</v>
      </c>
      <c r="D1068" s="56">
        <v>0</v>
      </c>
      <c r="E1068" s="56">
        <v>-362565.66</v>
      </c>
      <c r="F1068" s="56">
        <v>-356047.77</v>
      </c>
      <c r="G1068" s="56">
        <v>-305054.53000000003</v>
      </c>
      <c r="H1068" s="56">
        <v>-5328480</v>
      </c>
      <c r="I1068" s="56">
        <v>-5501640</v>
      </c>
      <c r="J1068" s="56">
        <v>-5680320</v>
      </c>
    </row>
    <row r="1069" spans="1:236">
      <c r="A1069" s="157" t="s">
        <v>1666</v>
      </c>
      <c r="B1069" s="157" t="s">
        <v>2828</v>
      </c>
      <c r="C1069" s="94" t="s">
        <v>32</v>
      </c>
      <c r="D1069" s="56">
        <v>0</v>
      </c>
      <c r="E1069" s="56">
        <v>-151073.22</v>
      </c>
      <c r="F1069" s="56">
        <v>-148358.51</v>
      </c>
      <c r="G1069" s="56">
        <v>-127109.88</v>
      </c>
      <c r="H1069" s="56">
        <v>-2220200</v>
      </c>
      <c r="I1069" s="56">
        <v>-2292350</v>
      </c>
      <c r="J1069" s="56">
        <v>-2366800</v>
      </c>
    </row>
    <row r="1070" spans="1:236">
      <c r="A1070" s="157" t="s">
        <v>1668</v>
      </c>
      <c r="B1070" s="157" t="s">
        <v>2829</v>
      </c>
      <c r="C1070" s="94" t="s">
        <v>35</v>
      </c>
      <c r="D1070" s="56">
        <v>0</v>
      </c>
      <c r="E1070" s="56">
        <v>-90637.22</v>
      </c>
      <c r="F1070" s="56">
        <v>-89006.76</v>
      </c>
      <c r="G1070" s="56">
        <v>-76259.58</v>
      </c>
      <c r="H1070" s="56">
        <v>-1332120</v>
      </c>
      <c r="I1070" s="56">
        <v>-1375410</v>
      </c>
      <c r="J1070" s="56">
        <v>-1420080</v>
      </c>
    </row>
    <row r="1071" spans="1:236">
      <c r="A1071" s="157" t="s">
        <v>1697</v>
      </c>
      <c r="B1071" s="157" t="s">
        <v>1698</v>
      </c>
      <c r="C1071" s="94" t="s">
        <v>29</v>
      </c>
      <c r="D1071" s="56">
        <v>0</v>
      </c>
      <c r="E1071" s="56">
        <v>0</v>
      </c>
      <c r="F1071" s="56">
        <v>0</v>
      </c>
      <c r="G1071" s="56">
        <v>0</v>
      </c>
      <c r="H1071" s="56">
        <v>-478080</v>
      </c>
      <c r="I1071" s="56">
        <v>-493560</v>
      </c>
      <c r="J1071" s="56">
        <v>-509580</v>
      </c>
    </row>
    <row r="1072" spans="1:236">
      <c r="A1072" s="157" t="s">
        <v>1699</v>
      </c>
      <c r="B1072" s="157" t="s">
        <v>1700</v>
      </c>
      <c r="C1072" s="94" t="s">
        <v>32</v>
      </c>
      <c r="D1072" s="56">
        <v>0</v>
      </c>
      <c r="E1072" s="56">
        <v>0</v>
      </c>
      <c r="F1072" s="56">
        <v>0</v>
      </c>
      <c r="G1072" s="56">
        <v>0</v>
      </c>
      <c r="H1072" s="56">
        <v>-199200</v>
      </c>
      <c r="I1072" s="56">
        <v>-205650</v>
      </c>
      <c r="J1072" s="56">
        <v>-212325</v>
      </c>
    </row>
    <row r="1073" spans="1:236">
      <c r="A1073" s="157" t="s">
        <v>1701</v>
      </c>
      <c r="B1073" s="157" t="s">
        <v>1702</v>
      </c>
      <c r="C1073" s="94" t="s">
        <v>35</v>
      </c>
      <c r="D1073" s="56">
        <v>0</v>
      </c>
      <c r="E1073" s="56">
        <v>0</v>
      </c>
      <c r="F1073" s="56">
        <v>0</v>
      </c>
      <c r="G1073" s="56">
        <v>0</v>
      </c>
      <c r="H1073" s="56">
        <v>-119520</v>
      </c>
      <c r="I1073" s="56">
        <v>-123390</v>
      </c>
      <c r="J1073" s="56">
        <v>-127395</v>
      </c>
    </row>
    <row r="1074" spans="1:236">
      <c r="A1074" s="157" t="s">
        <v>1716</v>
      </c>
      <c r="B1074" s="157" t="s">
        <v>1717</v>
      </c>
      <c r="C1074" s="94" t="s">
        <v>29</v>
      </c>
      <c r="D1074" s="56">
        <v>0</v>
      </c>
      <c r="E1074" s="56">
        <v>0</v>
      </c>
      <c r="F1074" s="56">
        <v>0</v>
      </c>
      <c r="G1074" s="56">
        <v>0</v>
      </c>
      <c r="H1074" s="56">
        <v>-2989260</v>
      </c>
      <c r="I1074" s="56">
        <v>-3086460</v>
      </c>
      <c r="J1074" s="56">
        <v>-3186780</v>
      </c>
    </row>
    <row r="1075" spans="1:236">
      <c r="A1075" s="157" t="s">
        <v>1718</v>
      </c>
      <c r="B1075" s="157" t="s">
        <v>1719</v>
      </c>
      <c r="C1075" s="94" t="s">
        <v>32</v>
      </c>
      <c r="D1075" s="56">
        <v>0</v>
      </c>
      <c r="E1075" s="56">
        <v>0</v>
      </c>
      <c r="F1075" s="56">
        <v>0</v>
      </c>
      <c r="G1075" s="56">
        <v>0</v>
      </c>
      <c r="H1075" s="56">
        <v>-1245525</v>
      </c>
      <c r="I1075" s="56">
        <v>-1286025</v>
      </c>
      <c r="J1075" s="56">
        <v>-1327825</v>
      </c>
    </row>
    <row r="1076" spans="1:236">
      <c r="A1076" s="157" t="s">
        <v>1720</v>
      </c>
      <c r="B1076" s="157" t="s">
        <v>1721</v>
      </c>
      <c r="C1076" s="94" t="s">
        <v>35</v>
      </c>
      <c r="D1076" s="56">
        <v>0</v>
      </c>
      <c r="E1076" s="56">
        <v>0</v>
      </c>
      <c r="F1076" s="56">
        <v>0</v>
      </c>
      <c r="G1076" s="56">
        <v>0</v>
      </c>
      <c r="H1076" s="56">
        <v>-747315</v>
      </c>
      <c r="I1076" s="56">
        <v>-771615</v>
      </c>
      <c r="J1076" s="56">
        <v>-796695</v>
      </c>
    </row>
    <row r="1077" spans="1:236" ht="15" customHeight="1">
      <c r="A1077" s="157" t="s">
        <v>2830</v>
      </c>
      <c r="B1077" s="157" t="s">
        <v>1537</v>
      </c>
      <c r="C1077" s="94" t="s">
        <v>29</v>
      </c>
      <c r="D1077" s="56">
        <v>0</v>
      </c>
      <c r="E1077" s="56">
        <v>0</v>
      </c>
      <c r="F1077" s="56">
        <v>0</v>
      </c>
      <c r="G1077" s="56">
        <v>0</v>
      </c>
      <c r="H1077" s="56">
        <v>-335600</v>
      </c>
      <c r="I1077" s="56">
        <v>-346600</v>
      </c>
      <c r="J1077" s="56">
        <v>-357800</v>
      </c>
    </row>
    <row r="1078" spans="1:236" ht="15.75" customHeight="1">
      <c r="A1078" s="157" t="s">
        <v>2676</v>
      </c>
      <c r="B1078" s="157" t="s">
        <v>1605</v>
      </c>
      <c r="C1078" s="94" t="s">
        <v>537</v>
      </c>
      <c r="D1078" s="56">
        <v>0</v>
      </c>
      <c r="E1078" s="56">
        <v>0</v>
      </c>
      <c r="F1078" s="56">
        <v>0</v>
      </c>
      <c r="G1078" s="56">
        <v>0</v>
      </c>
      <c r="H1078" s="56">
        <v>-1804400</v>
      </c>
      <c r="I1078" s="56">
        <v>-1863100</v>
      </c>
      <c r="J1078" s="56">
        <v>-1923600</v>
      </c>
    </row>
    <row r="1079" spans="1:236" s="167" customFormat="1" ht="17.25" customHeight="1">
      <c r="A1079" s="119"/>
      <c r="B1079" s="129" t="s">
        <v>1519</v>
      </c>
      <c r="C1079" s="180"/>
      <c r="D1079" s="118">
        <f>SUM(D1080:D1201)</f>
        <v>-792515.05</v>
      </c>
      <c r="E1079" s="118">
        <f>SUM(E1080:E1202)</f>
        <v>-998110.15000000026</v>
      </c>
      <c r="F1079" s="118">
        <f>SUM(F1080:F1207)</f>
        <v>-4667187.9099999992</v>
      </c>
      <c r="G1079" s="118">
        <f>SUM(G1080:G1201)</f>
        <v>-740382.83999999985</v>
      </c>
      <c r="H1079" s="118">
        <f>SUM(H1080:H1201)</f>
        <v>0</v>
      </c>
      <c r="I1079" s="118">
        <f>SUM(I1080:I1201)</f>
        <v>0</v>
      </c>
      <c r="J1079" s="118">
        <f>SUM(J1080:J1201)</f>
        <v>0</v>
      </c>
      <c r="HL1079" s="168"/>
      <c r="HM1079" s="168"/>
      <c r="HN1079" s="168"/>
      <c r="HO1079" s="168"/>
      <c r="HP1079" s="168"/>
      <c r="HQ1079" s="168"/>
      <c r="HR1079" s="168"/>
      <c r="HS1079" s="168"/>
      <c r="HT1079" s="168"/>
      <c r="HU1079" s="168"/>
      <c r="HV1079" s="168"/>
      <c r="HW1079" s="168"/>
      <c r="HX1079" s="168"/>
      <c r="HY1079" s="168"/>
      <c r="HZ1079" s="168"/>
      <c r="IA1079" s="168"/>
      <c r="IB1079" s="168"/>
    </row>
    <row r="1080" spans="1:236" s="139" customFormat="1" ht="21" hidden="1" customHeight="1">
      <c r="A1080" s="93" t="s">
        <v>1624</v>
      </c>
      <c r="B1080" s="111" t="s">
        <v>1625</v>
      </c>
      <c r="C1080" s="94" t="s">
        <v>29</v>
      </c>
      <c r="D1080" s="58">
        <v>-317.16000000000003</v>
      </c>
      <c r="E1080" s="58">
        <v>-8857.41</v>
      </c>
      <c r="F1080" s="58">
        <v>-2321.5700000000002</v>
      </c>
      <c r="G1080" s="58">
        <v>-929.06</v>
      </c>
      <c r="H1080" s="165"/>
      <c r="I1080" s="165"/>
      <c r="J1080" s="165"/>
      <c r="K1080" s="142"/>
      <c r="L1080" s="142"/>
      <c r="M1080" s="142"/>
      <c r="N1080" s="142"/>
      <c r="O1080" s="142"/>
      <c r="P1080" s="142"/>
      <c r="Q1080" s="142"/>
      <c r="R1080" s="142"/>
      <c r="S1080" s="142"/>
      <c r="T1080" s="142"/>
      <c r="U1080" s="142"/>
      <c r="V1080" s="142"/>
      <c r="W1080" s="142"/>
      <c r="X1080" s="142"/>
      <c r="Y1080" s="142"/>
      <c r="Z1080" s="142"/>
      <c r="AA1080" s="142"/>
      <c r="AB1080" s="142"/>
      <c r="AC1080" s="142"/>
      <c r="AD1080" s="142"/>
      <c r="AE1080" s="142"/>
      <c r="AF1080" s="142"/>
      <c r="AG1080" s="142"/>
      <c r="AH1080" s="142"/>
      <c r="AI1080" s="142"/>
      <c r="AJ1080" s="142"/>
      <c r="AK1080" s="142"/>
      <c r="AL1080" s="142"/>
      <c r="AM1080" s="142"/>
      <c r="AN1080" s="142"/>
      <c r="AO1080" s="142"/>
      <c r="AP1080" s="142"/>
      <c r="AQ1080" s="142"/>
      <c r="AR1080" s="142"/>
      <c r="AS1080" s="142"/>
      <c r="AT1080" s="142"/>
      <c r="AU1080" s="142"/>
      <c r="AV1080" s="142"/>
      <c r="AW1080" s="142"/>
      <c r="AX1080" s="142"/>
      <c r="AY1080" s="142"/>
      <c r="AZ1080" s="142"/>
      <c r="BA1080" s="142"/>
      <c r="BB1080" s="142"/>
      <c r="BC1080" s="142"/>
      <c r="BD1080" s="142"/>
      <c r="BE1080" s="142"/>
      <c r="BF1080" s="142"/>
      <c r="BG1080" s="142"/>
      <c r="BH1080" s="142"/>
      <c r="BI1080" s="142"/>
      <c r="BJ1080" s="142"/>
      <c r="BK1080" s="142"/>
      <c r="BL1080" s="142"/>
      <c r="BM1080" s="142"/>
      <c r="BN1080" s="142"/>
      <c r="BO1080" s="142"/>
      <c r="BP1080" s="142"/>
      <c r="BQ1080" s="142"/>
      <c r="BR1080" s="142"/>
      <c r="BS1080" s="142"/>
      <c r="BT1080" s="142"/>
      <c r="BU1080" s="142"/>
      <c r="BV1080" s="142"/>
      <c r="BW1080" s="142"/>
      <c r="BX1080" s="142"/>
      <c r="BY1080" s="142"/>
      <c r="BZ1080" s="142"/>
      <c r="CA1080" s="142"/>
      <c r="CB1080" s="142"/>
      <c r="CC1080" s="142"/>
      <c r="CD1080" s="142"/>
      <c r="CE1080" s="142"/>
      <c r="CF1080" s="142"/>
      <c r="CG1080" s="142"/>
      <c r="CH1080" s="142"/>
      <c r="CI1080" s="142"/>
      <c r="CJ1080" s="142"/>
      <c r="CK1080" s="142"/>
      <c r="CL1080" s="142"/>
      <c r="CM1080" s="142"/>
      <c r="CN1080" s="142"/>
      <c r="CO1080" s="142"/>
      <c r="CP1080" s="142"/>
      <c r="CQ1080" s="142"/>
      <c r="CR1080" s="142"/>
      <c r="CS1080" s="142"/>
      <c r="CT1080" s="142"/>
      <c r="CU1080" s="142"/>
      <c r="CV1080" s="142"/>
      <c r="CW1080" s="142"/>
      <c r="CX1080" s="142"/>
      <c r="CY1080" s="142"/>
      <c r="CZ1080" s="142"/>
      <c r="DA1080" s="142"/>
      <c r="DB1080" s="142"/>
      <c r="DC1080" s="142"/>
      <c r="DD1080" s="142"/>
      <c r="DE1080" s="142"/>
      <c r="DF1080" s="142"/>
      <c r="DG1080" s="142"/>
      <c r="DH1080" s="142"/>
      <c r="DI1080" s="142"/>
      <c r="DJ1080" s="142"/>
      <c r="DK1080" s="142"/>
      <c r="DL1080" s="142"/>
      <c r="DM1080" s="142"/>
      <c r="DN1080" s="142"/>
      <c r="DO1080" s="142"/>
      <c r="DP1080" s="142"/>
      <c r="DQ1080" s="142"/>
      <c r="DR1080" s="142"/>
      <c r="DS1080" s="142"/>
      <c r="DT1080" s="142"/>
      <c r="DU1080" s="142"/>
      <c r="DV1080" s="142"/>
      <c r="DW1080" s="142"/>
      <c r="DX1080" s="142"/>
      <c r="DY1080" s="142"/>
      <c r="DZ1080" s="142"/>
      <c r="EA1080" s="142"/>
      <c r="EB1080" s="142"/>
      <c r="EC1080" s="142"/>
      <c r="ED1080" s="142"/>
      <c r="EE1080" s="142"/>
      <c r="EF1080" s="142"/>
      <c r="EG1080" s="142"/>
      <c r="EH1080" s="142"/>
      <c r="EI1080" s="142"/>
      <c r="EJ1080" s="142"/>
      <c r="EK1080" s="142"/>
      <c r="EL1080" s="142"/>
      <c r="EM1080" s="142"/>
      <c r="EN1080" s="142"/>
      <c r="EO1080" s="142"/>
      <c r="EP1080" s="142"/>
      <c r="EQ1080" s="142"/>
      <c r="ER1080" s="142"/>
      <c r="ES1080" s="142"/>
      <c r="ET1080" s="142"/>
      <c r="EU1080" s="142"/>
      <c r="EV1080" s="142"/>
      <c r="EW1080" s="142"/>
      <c r="EX1080" s="142"/>
      <c r="EY1080" s="142"/>
      <c r="EZ1080" s="142"/>
      <c r="FA1080" s="142"/>
      <c r="FB1080" s="142"/>
      <c r="FC1080" s="142"/>
      <c r="FD1080" s="142"/>
      <c r="FE1080" s="142"/>
      <c r="FF1080" s="142"/>
      <c r="FG1080" s="142"/>
      <c r="FH1080" s="142"/>
      <c r="FI1080" s="142"/>
      <c r="FJ1080" s="142"/>
      <c r="FK1080" s="142"/>
      <c r="FL1080" s="142"/>
      <c r="FM1080" s="142"/>
      <c r="FN1080" s="142"/>
      <c r="FO1080" s="142"/>
      <c r="FP1080" s="142"/>
      <c r="FQ1080" s="142"/>
      <c r="FR1080" s="142"/>
      <c r="FS1080" s="142"/>
      <c r="FT1080" s="142"/>
      <c r="FU1080" s="142"/>
      <c r="FV1080" s="142"/>
      <c r="FW1080" s="142"/>
      <c r="FX1080" s="142"/>
      <c r="FY1080" s="142"/>
      <c r="FZ1080" s="142"/>
      <c r="GA1080" s="142"/>
      <c r="GB1080" s="142"/>
      <c r="GC1080" s="142"/>
      <c r="GD1080" s="142"/>
      <c r="GE1080" s="142"/>
      <c r="GF1080" s="142"/>
      <c r="GG1080" s="142"/>
      <c r="GH1080" s="142"/>
      <c r="GI1080" s="142"/>
      <c r="GJ1080" s="142"/>
      <c r="GK1080" s="142"/>
      <c r="GL1080" s="142"/>
      <c r="GM1080" s="142"/>
      <c r="GN1080" s="142"/>
      <c r="GO1080" s="142"/>
      <c r="GP1080" s="142"/>
      <c r="GQ1080" s="142"/>
      <c r="GR1080" s="142"/>
      <c r="GS1080" s="142"/>
      <c r="GT1080" s="142"/>
      <c r="GU1080" s="142"/>
      <c r="GV1080" s="142"/>
      <c r="GW1080" s="142"/>
      <c r="GX1080" s="142"/>
      <c r="GY1080" s="142"/>
      <c r="GZ1080" s="142"/>
      <c r="HA1080" s="142"/>
      <c r="HB1080" s="142"/>
      <c r="HC1080" s="142"/>
      <c r="HD1080" s="142"/>
      <c r="HE1080" s="142"/>
      <c r="HF1080" s="142"/>
      <c r="HG1080" s="142"/>
      <c r="HH1080" s="142"/>
      <c r="HI1080" s="142"/>
      <c r="HJ1080" s="142"/>
      <c r="HK1080" s="142"/>
    </row>
    <row r="1081" spans="1:236" s="139" customFormat="1" ht="18" hidden="1">
      <c r="A1081" s="93" t="s">
        <v>1626</v>
      </c>
      <c r="B1081" s="111" t="s">
        <v>1627</v>
      </c>
      <c r="C1081" s="94" t="s">
        <v>32</v>
      </c>
      <c r="D1081" s="58">
        <v>-132.15</v>
      </c>
      <c r="E1081" s="58">
        <v>-3690.58</v>
      </c>
      <c r="F1081" s="58">
        <v>-967.32</v>
      </c>
      <c r="G1081" s="58">
        <v>-387.11</v>
      </c>
      <c r="H1081" s="165"/>
      <c r="I1081" s="165"/>
      <c r="J1081" s="165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  <c r="BT1081" s="142"/>
      <c r="BU1081" s="142"/>
      <c r="BV1081" s="142"/>
      <c r="BW1081" s="142"/>
      <c r="BX1081" s="142"/>
      <c r="BY1081" s="142"/>
      <c r="BZ1081" s="142"/>
      <c r="CA1081" s="142"/>
      <c r="CB1081" s="142"/>
      <c r="CC1081" s="142"/>
      <c r="CD1081" s="142"/>
      <c r="CE1081" s="142"/>
      <c r="CF1081" s="142"/>
      <c r="CG1081" s="142"/>
      <c r="CH1081" s="142"/>
      <c r="CI1081" s="142"/>
      <c r="CJ1081" s="142"/>
      <c r="CK1081" s="142"/>
      <c r="CL1081" s="142"/>
      <c r="CM1081" s="142"/>
      <c r="CN1081" s="142"/>
      <c r="CO1081" s="142"/>
      <c r="CP1081" s="142"/>
      <c r="CQ1081" s="142"/>
      <c r="CR1081" s="142"/>
      <c r="CS1081" s="142"/>
      <c r="CT1081" s="142"/>
      <c r="CU1081" s="142"/>
      <c r="CV1081" s="142"/>
      <c r="CW1081" s="142"/>
      <c r="CX1081" s="142"/>
      <c r="CY1081" s="142"/>
      <c r="CZ1081" s="142"/>
      <c r="DA1081" s="142"/>
      <c r="DB1081" s="142"/>
      <c r="DC1081" s="142"/>
      <c r="DD1081" s="142"/>
      <c r="DE1081" s="142"/>
      <c r="DF1081" s="142"/>
      <c r="DG1081" s="142"/>
      <c r="DH1081" s="142"/>
      <c r="DI1081" s="142"/>
      <c r="DJ1081" s="142"/>
      <c r="DK1081" s="142"/>
      <c r="DL1081" s="142"/>
      <c r="DM1081" s="142"/>
      <c r="DN1081" s="142"/>
      <c r="DO1081" s="142"/>
      <c r="DP1081" s="142"/>
      <c r="DQ1081" s="142"/>
      <c r="DR1081" s="142"/>
      <c r="DS1081" s="142"/>
      <c r="DT1081" s="142"/>
      <c r="DU1081" s="142"/>
      <c r="DV1081" s="142"/>
      <c r="DW1081" s="142"/>
      <c r="DX1081" s="142"/>
      <c r="DY1081" s="142"/>
      <c r="DZ1081" s="142"/>
      <c r="EA1081" s="142"/>
      <c r="EB1081" s="142"/>
      <c r="EC1081" s="142"/>
      <c r="ED1081" s="142"/>
      <c r="EE1081" s="142"/>
      <c r="EF1081" s="142"/>
      <c r="EG1081" s="142"/>
      <c r="EH1081" s="142"/>
      <c r="EI1081" s="142"/>
      <c r="EJ1081" s="142"/>
      <c r="EK1081" s="142"/>
      <c r="EL1081" s="142"/>
      <c r="EM1081" s="142"/>
      <c r="EN1081" s="142"/>
      <c r="EO1081" s="142"/>
      <c r="EP1081" s="142"/>
      <c r="EQ1081" s="142"/>
      <c r="ER1081" s="142"/>
      <c r="ES1081" s="142"/>
      <c r="ET1081" s="142"/>
      <c r="EU1081" s="142"/>
      <c r="EV1081" s="142"/>
      <c r="EW1081" s="142"/>
      <c r="EX1081" s="142"/>
      <c r="EY1081" s="142"/>
      <c r="EZ1081" s="142"/>
      <c r="FA1081" s="142"/>
      <c r="FB1081" s="142"/>
      <c r="FC1081" s="142"/>
      <c r="FD1081" s="142"/>
      <c r="FE1081" s="142"/>
      <c r="FF1081" s="142"/>
      <c r="FG1081" s="142"/>
      <c r="FH1081" s="142"/>
      <c r="FI1081" s="142"/>
      <c r="FJ1081" s="142"/>
      <c r="FK1081" s="142"/>
      <c r="FL1081" s="142"/>
      <c r="FM1081" s="142"/>
      <c r="FN1081" s="142"/>
      <c r="FO1081" s="142"/>
      <c r="FP1081" s="142"/>
      <c r="FQ1081" s="142"/>
      <c r="FR1081" s="142"/>
      <c r="FS1081" s="142"/>
      <c r="FT1081" s="142"/>
      <c r="FU1081" s="142"/>
      <c r="FV1081" s="142"/>
      <c r="FW1081" s="142"/>
      <c r="FX1081" s="142"/>
      <c r="FY1081" s="142"/>
      <c r="FZ1081" s="142"/>
      <c r="GA1081" s="142"/>
      <c r="GB1081" s="142"/>
      <c r="GC1081" s="142"/>
      <c r="GD1081" s="142"/>
      <c r="GE1081" s="142"/>
      <c r="GF1081" s="142"/>
      <c r="GG1081" s="142"/>
      <c r="GH1081" s="142"/>
      <c r="GI1081" s="142"/>
      <c r="GJ1081" s="142"/>
      <c r="GK1081" s="142"/>
      <c r="GL1081" s="142"/>
      <c r="GM1081" s="142"/>
      <c r="GN1081" s="142"/>
      <c r="GO1081" s="142"/>
      <c r="GP1081" s="142"/>
      <c r="GQ1081" s="142"/>
      <c r="GR1081" s="142"/>
      <c r="GS1081" s="142"/>
      <c r="GT1081" s="142"/>
      <c r="GU1081" s="142"/>
      <c r="GV1081" s="142"/>
      <c r="GW1081" s="142"/>
      <c r="GX1081" s="142"/>
      <c r="GY1081" s="142"/>
      <c r="GZ1081" s="142"/>
      <c r="HA1081" s="142"/>
      <c r="HB1081" s="142"/>
      <c r="HC1081" s="142"/>
      <c r="HD1081" s="142"/>
      <c r="HE1081" s="142"/>
      <c r="HF1081" s="142"/>
      <c r="HG1081" s="142"/>
      <c r="HH1081" s="142"/>
      <c r="HI1081" s="142"/>
      <c r="HJ1081" s="142"/>
      <c r="HK1081" s="142"/>
    </row>
    <row r="1082" spans="1:236" s="139" customFormat="1" ht="11.25" hidden="1" customHeight="1">
      <c r="A1082" s="93" t="s">
        <v>1628</v>
      </c>
      <c r="B1082" s="111" t="s">
        <v>1629</v>
      </c>
      <c r="C1082" s="94" t="s">
        <v>35</v>
      </c>
      <c r="D1082" s="58">
        <v>-79.27</v>
      </c>
      <c r="E1082" s="58">
        <v>-2214.34</v>
      </c>
      <c r="F1082" s="58">
        <v>-580.41</v>
      </c>
      <c r="G1082" s="58">
        <v>-232.27</v>
      </c>
      <c r="H1082" s="165"/>
      <c r="I1082" s="165"/>
      <c r="J1082" s="165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  <c r="BT1082" s="142"/>
      <c r="BU1082" s="142"/>
      <c r="BV1082" s="142"/>
      <c r="BW1082" s="142"/>
      <c r="BX1082" s="142"/>
      <c r="BY1082" s="142"/>
      <c r="BZ1082" s="142"/>
      <c r="CA1082" s="142"/>
      <c r="CB1082" s="142"/>
      <c r="CC1082" s="142"/>
      <c r="CD1082" s="142"/>
      <c r="CE1082" s="142"/>
      <c r="CF1082" s="142"/>
      <c r="CG1082" s="142"/>
      <c r="CH1082" s="142"/>
      <c r="CI1082" s="142"/>
      <c r="CJ1082" s="142"/>
      <c r="CK1082" s="142"/>
      <c r="CL1082" s="142"/>
      <c r="CM1082" s="142"/>
      <c r="CN1082" s="142"/>
      <c r="CO1082" s="142"/>
      <c r="CP1082" s="142"/>
      <c r="CQ1082" s="142"/>
      <c r="CR1082" s="142"/>
      <c r="CS1082" s="142"/>
      <c r="CT1082" s="142"/>
      <c r="CU1082" s="142"/>
      <c r="CV1082" s="142"/>
      <c r="CW1082" s="142"/>
      <c r="CX1082" s="142"/>
      <c r="CY1082" s="142"/>
      <c r="CZ1082" s="142"/>
      <c r="DA1082" s="142"/>
      <c r="DB1082" s="142"/>
      <c r="DC1082" s="142"/>
      <c r="DD1082" s="142"/>
      <c r="DE1082" s="142"/>
      <c r="DF1082" s="142"/>
      <c r="DG1082" s="142"/>
      <c r="DH1082" s="142"/>
      <c r="DI1082" s="142"/>
      <c r="DJ1082" s="142"/>
      <c r="DK1082" s="142"/>
      <c r="DL1082" s="142"/>
      <c r="DM1082" s="142"/>
      <c r="DN1082" s="142"/>
      <c r="DO1082" s="142"/>
      <c r="DP1082" s="142"/>
      <c r="DQ1082" s="142"/>
      <c r="DR1082" s="142"/>
      <c r="DS1082" s="142"/>
      <c r="DT1082" s="142"/>
      <c r="DU1082" s="142"/>
      <c r="DV1082" s="142"/>
      <c r="DW1082" s="142"/>
      <c r="DX1082" s="142"/>
      <c r="DY1082" s="142"/>
      <c r="DZ1082" s="142"/>
      <c r="EA1082" s="142"/>
      <c r="EB1082" s="142"/>
      <c r="EC1082" s="142"/>
      <c r="ED1082" s="142"/>
      <c r="EE1082" s="142"/>
      <c r="EF1082" s="142"/>
      <c r="EG1082" s="142"/>
      <c r="EH1082" s="142"/>
      <c r="EI1082" s="142"/>
      <c r="EJ1082" s="142"/>
      <c r="EK1082" s="142"/>
      <c r="EL1082" s="142"/>
      <c r="EM1082" s="142"/>
      <c r="EN1082" s="142"/>
      <c r="EO1082" s="142"/>
      <c r="EP1082" s="142"/>
      <c r="EQ1082" s="142"/>
      <c r="ER1082" s="142"/>
      <c r="ES1082" s="142"/>
      <c r="ET1082" s="142"/>
      <c r="EU1082" s="142"/>
      <c r="EV1082" s="142"/>
      <c r="EW1082" s="142"/>
      <c r="EX1082" s="142"/>
      <c r="EY1082" s="142"/>
      <c r="EZ1082" s="142"/>
      <c r="FA1082" s="142"/>
      <c r="FB1082" s="142"/>
      <c r="FC1082" s="142"/>
      <c r="FD1082" s="142"/>
      <c r="FE1082" s="142"/>
      <c r="FF1082" s="142"/>
      <c r="FG1082" s="142"/>
      <c r="FH1082" s="142"/>
      <c r="FI1082" s="142"/>
      <c r="FJ1082" s="142"/>
      <c r="FK1082" s="142"/>
      <c r="FL1082" s="142"/>
      <c r="FM1082" s="142"/>
      <c r="FN1082" s="142"/>
      <c r="FO1082" s="142"/>
      <c r="FP1082" s="142"/>
      <c r="FQ1082" s="142"/>
      <c r="FR1082" s="142"/>
      <c r="FS1082" s="142"/>
      <c r="FT1082" s="142"/>
      <c r="FU1082" s="142"/>
      <c r="FV1082" s="142"/>
      <c r="FW1082" s="142"/>
      <c r="FX1082" s="142"/>
      <c r="FY1082" s="142"/>
      <c r="FZ1082" s="142"/>
      <c r="GA1082" s="142"/>
      <c r="GB1082" s="142"/>
      <c r="GC1082" s="142"/>
      <c r="GD1082" s="142"/>
      <c r="GE1082" s="142"/>
      <c r="GF1082" s="142"/>
      <c r="GG1082" s="142"/>
      <c r="GH1082" s="142"/>
      <c r="GI1082" s="142"/>
      <c r="GJ1082" s="142"/>
      <c r="GK1082" s="142"/>
      <c r="GL1082" s="142"/>
      <c r="GM1082" s="142"/>
      <c r="GN1082" s="142"/>
      <c r="GO1082" s="142"/>
      <c r="GP1082" s="142"/>
      <c r="GQ1082" s="142"/>
      <c r="GR1082" s="142"/>
      <c r="GS1082" s="142"/>
      <c r="GT1082" s="142"/>
      <c r="GU1082" s="142"/>
      <c r="GV1082" s="142"/>
      <c r="GW1082" s="142"/>
      <c r="GX1082" s="142"/>
      <c r="GY1082" s="142"/>
      <c r="GZ1082" s="142"/>
      <c r="HA1082" s="142"/>
      <c r="HB1082" s="142"/>
      <c r="HC1082" s="142"/>
      <c r="HD1082" s="142"/>
      <c r="HE1082" s="142"/>
      <c r="HF1082" s="142"/>
      <c r="HG1082" s="142"/>
      <c r="HH1082" s="142"/>
      <c r="HI1082" s="142"/>
      <c r="HJ1082" s="142"/>
      <c r="HK1082" s="142"/>
    </row>
    <row r="1083" spans="1:236" s="139" customFormat="1" ht="11.25" hidden="1" customHeight="1">
      <c r="A1083" s="93" t="s">
        <v>1651</v>
      </c>
      <c r="B1083" s="93" t="s">
        <v>1652</v>
      </c>
      <c r="C1083" s="94" t="s">
        <v>29</v>
      </c>
      <c r="D1083" s="58">
        <v>-524</v>
      </c>
      <c r="E1083" s="58">
        <v>-654.53</v>
      </c>
      <c r="F1083" s="58">
        <v>-113.88</v>
      </c>
      <c r="G1083" s="58">
        <v>-25358.77</v>
      </c>
      <c r="H1083" s="165"/>
      <c r="I1083" s="165"/>
      <c r="J1083" s="165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  <c r="BT1083" s="142"/>
      <c r="BU1083" s="142"/>
      <c r="BV1083" s="142"/>
      <c r="BW1083" s="142"/>
      <c r="BX1083" s="142"/>
      <c r="BY1083" s="142"/>
      <c r="BZ1083" s="142"/>
      <c r="CA1083" s="142"/>
      <c r="CB1083" s="142"/>
      <c r="CC1083" s="142"/>
      <c r="CD1083" s="142"/>
      <c r="CE1083" s="142"/>
      <c r="CF1083" s="142"/>
      <c r="CG1083" s="142"/>
      <c r="CH1083" s="142"/>
      <c r="CI1083" s="142"/>
      <c r="CJ1083" s="142"/>
      <c r="CK1083" s="142"/>
      <c r="CL1083" s="142"/>
      <c r="CM1083" s="142"/>
      <c r="CN1083" s="142"/>
      <c r="CO1083" s="142"/>
      <c r="CP1083" s="142"/>
      <c r="CQ1083" s="142"/>
      <c r="CR1083" s="142"/>
      <c r="CS1083" s="142"/>
      <c r="CT1083" s="142"/>
      <c r="CU1083" s="142"/>
      <c r="CV1083" s="142"/>
      <c r="CW1083" s="142"/>
      <c r="CX1083" s="142"/>
      <c r="CY1083" s="142"/>
      <c r="CZ1083" s="142"/>
      <c r="DA1083" s="142"/>
      <c r="DB1083" s="142"/>
      <c r="DC1083" s="142"/>
      <c r="DD1083" s="142"/>
      <c r="DE1083" s="142"/>
      <c r="DF1083" s="142"/>
      <c r="DG1083" s="142"/>
      <c r="DH1083" s="142"/>
      <c r="DI1083" s="142"/>
      <c r="DJ1083" s="142"/>
      <c r="DK1083" s="142"/>
      <c r="DL1083" s="142"/>
      <c r="DM1083" s="142"/>
      <c r="DN1083" s="142"/>
      <c r="DO1083" s="142"/>
      <c r="DP1083" s="142"/>
      <c r="DQ1083" s="142"/>
      <c r="DR1083" s="142"/>
      <c r="DS1083" s="142"/>
      <c r="DT1083" s="142"/>
      <c r="DU1083" s="142"/>
      <c r="DV1083" s="142"/>
      <c r="DW1083" s="142"/>
      <c r="DX1083" s="142"/>
      <c r="DY1083" s="142"/>
      <c r="DZ1083" s="142"/>
      <c r="EA1083" s="142"/>
      <c r="EB1083" s="142"/>
      <c r="EC1083" s="142"/>
      <c r="ED1083" s="142"/>
      <c r="EE1083" s="142"/>
      <c r="EF1083" s="142"/>
      <c r="EG1083" s="142"/>
      <c r="EH1083" s="142"/>
      <c r="EI1083" s="142"/>
      <c r="EJ1083" s="142"/>
      <c r="EK1083" s="142"/>
      <c r="EL1083" s="142"/>
      <c r="EM1083" s="142"/>
      <c r="EN1083" s="142"/>
      <c r="EO1083" s="142"/>
      <c r="EP1083" s="142"/>
      <c r="EQ1083" s="142"/>
      <c r="ER1083" s="142"/>
      <c r="ES1083" s="142"/>
      <c r="ET1083" s="142"/>
      <c r="EU1083" s="142"/>
      <c r="EV1083" s="142"/>
      <c r="EW1083" s="142"/>
      <c r="EX1083" s="142"/>
      <c r="EY1083" s="142"/>
      <c r="EZ1083" s="142"/>
      <c r="FA1083" s="142"/>
      <c r="FB1083" s="142"/>
      <c r="FC1083" s="142"/>
      <c r="FD1083" s="142"/>
      <c r="FE1083" s="142"/>
      <c r="FF1083" s="142"/>
      <c r="FG1083" s="142"/>
      <c r="FH1083" s="142"/>
      <c r="FI1083" s="142"/>
      <c r="FJ1083" s="142"/>
      <c r="FK1083" s="142"/>
      <c r="FL1083" s="142"/>
      <c r="FM1083" s="142"/>
      <c r="FN1083" s="142"/>
      <c r="FO1083" s="142"/>
      <c r="FP1083" s="142"/>
      <c r="FQ1083" s="142"/>
      <c r="FR1083" s="142"/>
      <c r="FS1083" s="142"/>
      <c r="FT1083" s="142"/>
      <c r="FU1083" s="142"/>
      <c r="FV1083" s="142"/>
      <c r="FW1083" s="142"/>
      <c r="FX1083" s="142"/>
      <c r="FY1083" s="142"/>
      <c r="FZ1083" s="142"/>
      <c r="GA1083" s="142"/>
      <c r="GB1083" s="142"/>
      <c r="GC1083" s="142"/>
      <c r="GD1083" s="142"/>
      <c r="GE1083" s="142"/>
      <c r="GF1083" s="142"/>
      <c r="GG1083" s="142"/>
      <c r="GH1083" s="142"/>
      <c r="GI1083" s="142"/>
      <c r="GJ1083" s="142"/>
      <c r="GK1083" s="142"/>
      <c r="GL1083" s="142"/>
      <c r="GM1083" s="142"/>
      <c r="GN1083" s="142"/>
      <c r="GO1083" s="142"/>
      <c r="GP1083" s="142"/>
      <c r="GQ1083" s="142"/>
      <c r="GR1083" s="142"/>
      <c r="GS1083" s="142"/>
      <c r="GT1083" s="142"/>
      <c r="GU1083" s="142"/>
      <c r="GV1083" s="142"/>
      <c r="GW1083" s="142"/>
      <c r="GX1083" s="142"/>
      <c r="GY1083" s="142"/>
      <c r="GZ1083" s="142"/>
      <c r="HA1083" s="142"/>
      <c r="HB1083" s="142"/>
      <c r="HC1083" s="142"/>
      <c r="HD1083" s="142"/>
      <c r="HE1083" s="142"/>
      <c r="HF1083" s="142"/>
      <c r="HG1083" s="142"/>
      <c r="HH1083" s="142"/>
      <c r="HI1083" s="142"/>
      <c r="HJ1083" s="142"/>
      <c r="HK1083" s="142"/>
    </row>
    <row r="1084" spans="1:236" s="139" customFormat="1" ht="11.25" hidden="1" customHeight="1">
      <c r="A1084" s="93" t="s">
        <v>1653</v>
      </c>
      <c r="B1084" s="93" t="s">
        <v>1654</v>
      </c>
      <c r="C1084" s="94" t="s">
        <v>32</v>
      </c>
      <c r="D1084" s="58">
        <v>-218.34</v>
      </c>
      <c r="E1084" s="58">
        <v>-272.72000000000003</v>
      </c>
      <c r="F1084" s="58">
        <v>-47.45</v>
      </c>
      <c r="G1084" s="58">
        <v>-10566.16</v>
      </c>
      <c r="H1084" s="165"/>
      <c r="I1084" s="165"/>
      <c r="J1084" s="165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  <c r="BT1084" s="142"/>
      <c r="BU1084" s="142"/>
      <c r="BV1084" s="142"/>
      <c r="BW1084" s="142"/>
      <c r="BX1084" s="142"/>
      <c r="BY1084" s="142"/>
      <c r="BZ1084" s="142"/>
      <c r="CA1084" s="142"/>
      <c r="CB1084" s="142"/>
      <c r="CC1084" s="142"/>
      <c r="CD1084" s="142"/>
      <c r="CE1084" s="142"/>
      <c r="CF1084" s="142"/>
      <c r="CG1084" s="142"/>
      <c r="CH1084" s="142"/>
      <c r="CI1084" s="142"/>
      <c r="CJ1084" s="142"/>
      <c r="CK1084" s="142"/>
      <c r="CL1084" s="142"/>
      <c r="CM1084" s="142"/>
      <c r="CN1084" s="142"/>
      <c r="CO1084" s="142"/>
      <c r="CP1084" s="142"/>
      <c r="CQ1084" s="142"/>
      <c r="CR1084" s="142"/>
      <c r="CS1084" s="142"/>
      <c r="CT1084" s="142"/>
      <c r="CU1084" s="142"/>
      <c r="CV1084" s="142"/>
      <c r="CW1084" s="142"/>
      <c r="CX1084" s="142"/>
      <c r="CY1084" s="142"/>
      <c r="CZ1084" s="142"/>
      <c r="DA1084" s="142"/>
      <c r="DB1084" s="142"/>
      <c r="DC1084" s="142"/>
      <c r="DD1084" s="142"/>
      <c r="DE1084" s="142"/>
      <c r="DF1084" s="142"/>
      <c r="DG1084" s="142"/>
      <c r="DH1084" s="142"/>
      <c r="DI1084" s="142"/>
      <c r="DJ1084" s="142"/>
      <c r="DK1084" s="142"/>
      <c r="DL1084" s="142"/>
      <c r="DM1084" s="142"/>
      <c r="DN1084" s="142"/>
      <c r="DO1084" s="142"/>
      <c r="DP1084" s="142"/>
      <c r="DQ1084" s="142"/>
      <c r="DR1084" s="142"/>
      <c r="DS1084" s="142"/>
      <c r="DT1084" s="142"/>
      <c r="DU1084" s="142"/>
      <c r="DV1084" s="142"/>
      <c r="DW1084" s="142"/>
      <c r="DX1084" s="142"/>
      <c r="DY1084" s="142"/>
      <c r="DZ1084" s="142"/>
      <c r="EA1084" s="142"/>
      <c r="EB1084" s="142"/>
      <c r="EC1084" s="142"/>
      <c r="ED1084" s="142"/>
      <c r="EE1084" s="142"/>
      <c r="EF1084" s="142"/>
      <c r="EG1084" s="142"/>
      <c r="EH1084" s="142"/>
      <c r="EI1084" s="142"/>
      <c r="EJ1084" s="142"/>
      <c r="EK1084" s="142"/>
      <c r="EL1084" s="142"/>
      <c r="EM1084" s="142"/>
      <c r="EN1084" s="142"/>
      <c r="EO1084" s="142"/>
      <c r="EP1084" s="142"/>
      <c r="EQ1084" s="142"/>
      <c r="ER1084" s="142"/>
      <c r="ES1084" s="142"/>
      <c r="ET1084" s="142"/>
      <c r="EU1084" s="142"/>
      <c r="EV1084" s="142"/>
      <c r="EW1084" s="142"/>
      <c r="EX1084" s="142"/>
      <c r="EY1084" s="142"/>
      <c r="EZ1084" s="142"/>
      <c r="FA1084" s="142"/>
      <c r="FB1084" s="142"/>
      <c r="FC1084" s="142"/>
      <c r="FD1084" s="142"/>
      <c r="FE1084" s="142"/>
      <c r="FF1084" s="142"/>
      <c r="FG1084" s="142"/>
      <c r="FH1084" s="142"/>
      <c r="FI1084" s="142"/>
      <c r="FJ1084" s="142"/>
      <c r="FK1084" s="142"/>
      <c r="FL1084" s="142"/>
      <c r="FM1084" s="142"/>
      <c r="FN1084" s="142"/>
      <c r="FO1084" s="142"/>
      <c r="FP1084" s="142"/>
      <c r="FQ1084" s="142"/>
      <c r="FR1084" s="142"/>
      <c r="FS1084" s="142"/>
      <c r="FT1084" s="142"/>
      <c r="FU1084" s="142"/>
      <c r="FV1084" s="142"/>
      <c r="FW1084" s="142"/>
      <c r="FX1084" s="142"/>
      <c r="FY1084" s="142"/>
      <c r="FZ1084" s="142"/>
      <c r="GA1084" s="142"/>
      <c r="GB1084" s="142"/>
      <c r="GC1084" s="142"/>
      <c r="GD1084" s="142"/>
      <c r="GE1084" s="142"/>
      <c r="GF1084" s="142"/>
      <c r="GG1084" s="142"/>
      <c r="GH1084" s="142"/>
      <c r="GI1084" s="142"/>
      <c r="GJ1084" s="142"/>
      <c r="GK1084" s="142"/>
      <c r="GL1084" s="142"/>
      <c r="GM1084" s="142"/>
      <c r="GN1084" s="142"/>
      <c r="GO1084" s="142"/>
      <c r="GP1084" s="142"/>
      <c r="GQ1084" s="142"/>
      <c r="GR1084" s="142"/>
      <c r="GS1084" s="142"/>
      <c r="GT1084" s="142"/>
      <c r="GU1084" s="142"/>
      <c r="GV1084" s="142"/>
      <c r="GW1084" s="142"/>
      <c r="GX1084" s="142"/>
      <c r="GY1084" s="142"/>
      <c r="GZ1084" s="142"/>
      <c r="HA1084" s="142"/>
      <c r="HB1084" s="142"/>
      <c r="HC1084" s="142"/>
      <c r="HD1084" s="142"/>
      <c r="HE1084" s="142"/>
      <c r="HF1084" s="142"/>
      <c r="HG1084" s="142"/>
      <c r="HH1084" s="142"/>
      <c r="HI1084" s="142"/>
      <c r="HJ1084" s="142"/>
      <c r="HK1084" s="142"/>
    </row>
    <row r="1085" spans="1:236" s="139" customFormat="1" ht="11.25" hidden="1" customHeight="1">
      <c r="A1085" s="93" t="s">
        <v>1655</v>
      </c>
      <c r="B1085" s="93" t="s">
        <v>1656</v>
      </c>
      <c r="C1085" s="94" t="s">
        <v>35</v>
      </c>
      <c r="D1085" s="58">
        <v>-130.99</v>
      </c>
      <c r="E1085" s="58">
        <v>-163.63</v>
      </c>
      <c r="F1085" s="58">
        <v>-28.47</v>
      </c>
      <c r="G1085" s="58">
        <v>-6339.69</v>
      </c>
      <c r="H1085" s="165"/>
      <c r="I1085" s="165"/>
      <c r="J1085" s="165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  <c r="BT1085" s="142"/>
      <c r="BU1085" s="142"/>
      <c r="BV1085" s="142"/>
      <c r="BW1085" s="142"/>
      <c r="BX1085" s="142"/>
      <c r="BY1085" s="142"/>
      <c r="BZ1085" s="142"/>
      <c r="CA1085" s="142"/>
      <c r="CB1085" s="142"/>
      <c r="CC1085" s="142"/>
      <c r="CD1085" s="142"/>
      <c r="CE1085" s="142"/>
      <c r="CF1085" s="142"/>
      <c r="CG1085" s="142"/>
      <c r="CH1085" s="142"/>
      <c r="CI1085" s="142"/>
      <c r="CJ1085" s="142"/>
      <c r="CK1085" s="142"/>
      <c r="CL1085" s="142"/>
      <c r="CM1085" s="142"/>
      <c r="CN1085" s="142"/>
      <c r="CO1085" s="142"/>
      <c r="CP1085" s="142"/>
      <c r="CQ1085" s="142"/>
      <c r="CR1085" s="142"/>
      <c r="CS1085" s="142"/>
      <c r="CT1085" s="142"/>
      <c r="CU1085" s="142"/>
      <c r="CV1085" s="142"/>
      <c r="CW1085" s="142"/>
      <c r="CX1085" s="142"/>
      <c r="CY1085" s="142"/>
      <c r="CZ1085" s="142"/>
      <c r="DA1085" s="142"/>
      <c r="DB1085" s="142"/>
      <c r="DC1085" s="142"/>
      <c r="DD1085" s="142"/>
      <c r="DE1085" s="142"/>
      <c r="DF1085" s="142"/>
      <c r="DG1085" s="142"/>
      <c r="DH1085" s="142"/>
      <c r="DI1085" s="142"/>
      <c r="DJ1085" s="142"/>
      <c r="DK1085" s="142"/>
      <c r="DL1085" s="142"/>
      <c r="DM1085" s="142"/>
      <c r="DN1085" s="142"/>
      <c r="DO1085" s="142"/>
      <c r="DP1085" s="142"/>
      <c r="DQ1085" s="142"/>
      <c r="DR1085" s="142"/>
      <c r="DS1085" s="142"/>
      <c r="DT1085" s="142"/>
      <c r="DU1085" s="142"/>
      <c r="DV1085" s="142"/>
      <c r="DW1085" s="142"/>
      <c r="DX1085" s="142"/>
      <c r="DY1085" s="142"/>
      <c r="DZ1085" s="142"/>
      <c r="EA1085" s="142"/>
      <c r="EB1085" s="142"/>
      <c r="EC1085" s="142"/>
      <c r="ED1085" s="142"/>
      <c r="EE1085" s="142"/>
      <c r="EF1085" s="142"/>
      <c r="EG1085" s="142"/>
      <c r="EH1085" s="142"/>
      <c r="EI1085" s="142"/>
      <c r="EJ1085" s="142"/>
      <c r="EK1085" s="142"/>
      <c r="EL1085" s="142"/>
      <c r="EM1085" s="142"/>
      <c r="EN1085" s="142"/>
      <c r="EO1085" s="142"/>
      <c r="EP1085" s="142"/>
      <c r="EQ1085" s="142"/>
      <c r="ER1085" s="142"/>
      <c r="ES1085" s="142"/>
      <c r="ET1085" s="142"/>
      <c r="EU1085" s="142"/>
      <c r="EV1085" s="142"/>
      <c r="EW1085" s="142"/>
      <c r="EX1085" s="142"/>
      <c r="EY1085" s="142"/>
      <c r="EZ1085" s="142"/>
      <c r="FA1085" s="142"/>
      <c r="FB1085" s="142"/>
      <c r="FC1085" s="142"/>
      <c r="FD1085" s="142"/>
      <c r="FE1085" s="142"/>
      <c r="FF1085" s="142"/>
      <c r="FG1085" s="142"/>
      <c r="FH1085" s="142"/>
      <c r="FI1085" s="142"/>
      <c r="FJ1085" s="142"/>
      <c r="FK1085" s="142"/>
      <c r="FL1085" s="142"/>
      <c r="FM1085" s="142"/>
      <c r="FN1085" s="142"/>
      <c r="FO1085" s="142"/>
      <c r="FP1085" s="142"/>
      <c r="FQ1085" s="142"/>
      <c r="FR1085" s="142"/>
      <c r="FS1085" s="142"/>
      <c r="FT1085" s="142"/>
      <c r="FU1085" s="142"/>
      <c r="FV1085" s="142"/>
      <c r="FW1085" s="142"/>
      <c r="FX1085" s="142"/>
      <c r="FY1085" s="142"/>
      <c r="FZ1085" s="142"/>
      <c r="GA1085" s="142"/>
      <c r="GB1085" s="142"/>
      <c r="GC1085" s="142"/>
      <c r="GD1085" s="142"/>
      <c r="GE1085" s="142"/>
      <c r="GF1085" s="142"/>
      <c r="GG1085" s="142"/>
      <c r="GH1085" s="142"/>
      <c r="GI1085" s="142"/>
      <c r="GJ1085" s="142"/>
      <c r="GK1085" s="142"/>
      <c r="GL1085" s="142"/>
      <c r="GM1085" s="142"/>
      <c r="GN1085" s="142"/>
      <c r="GO1085" s="142"/>
      <c r="GP1085" s="142"/>
      <c r="GQ1085" s="142"/>
      <c r="GR1085" s="142"/>
      <c r="GS1085" s="142"/>
      <c r="GT1085" s="142"/>
      <c r="GU1085" s="142"/>
      <c r="GV1085" s="142"/>
      <c r="GW1085" s="142"/>
      <c r="GX1085" s="142"/>
      <c r="GY1085" s="142"/>
      <c r="GZ1085" s="142"/>
      <c r="HA1085" s="142"/>
      <c r="HB1085" s="142"/>
      <c r="HC1085" s="142"/>
      <c r="HD1085" s="142"/>
      <c r="HE1085" s="142"/>
      <c r="HF1085" s="142"/>
      <c r="HG1085" s="142"/>
      <c r="HH1085" s="142"/>
      <c r="HI1085" s="142"/>
      <c r="HJ1085" s="142"/>
      <c r="HK1085" s="142"/>
    </row>
    <row r="1086" spans="1:236" s="139" customFormat="1" ht="11.25" hidden="1" customHeight="1">
      <c r="A1086" s="93" t="s">
        <v>1664</v>
      </c>
      <c r="B1086" s="93" t="s">
        <v>1665</v>
      </c>
      <c r="C1086" s="94" t="s">
        <v>29</v>
      </c>
      <c r="D1086" s="58">
        <v>-10273.799999999999</v>
      </c>
      <c r="E1086" s="58">
        <v>-11858.17</v>
      </c>
      <c r="F1086" s="58">
        <v>-17333.86</v>
      </c>
      <c r="G1086" s="58">
        <v>-11648.93</v>
      </c>
      <c r="H1086" s="165"/>
      <c r="I1086" s="165"/>
      <c r="J1086" s="165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  <c r="BT1086" s="142"/>
      <c r="BU1086" s="142"/>
      <c r="BV1086" s="142"/>
      <c r="BW1086" s="142"/>
      <c r="BX1086" s="142"/>
      <c r="BY1086" s="142"/>
      <c r="BZ1086" s="142"/>
      <c r="CA1086" s="142"/>
      <c r="CB1086" s="142"/>
      <c r="CC1086" s="142"/>
      <c r="CD1086" s="142"/>
      <c r="CE1086" s="142"/>
      <c r="CF1086" s="142"/>
      <c r="CG1086" s="142"/>
      <c r="CH1086" s="142"/>
      <c r="CI1086" s="142"/>
      <c r="CJ1086" s="142"/>
      <c r="CK1086" s="142"/>
      <c r="CL1086" s="142"/>
      <c r="CM1086" s="142"/>
      <c r="CN1086" s="142"/>
      <c r="CO1086" s="142"/>
      <c r="CP1086" s="142"/>
      <c r="CQ1086" s="142"/>
      <c r="CR1086" s="142"/>
      <c r="CS1086" s="142"/>
      <c r="CT1086" s="142"/>
      <c r="CU1086" s="142"/>
      <c r="CV1086" s="142"/>
      <c r="CW1086" s="142"/>
      <c r="CX1086" s="142"/>
      <c r="CY1086" s="142"/>
      <c r="CZ1086" s="142"/>
      <c r="DA1086" s="142"/>
      <c r="DB1086" s="142"/>
      <c r="DC1086" s="142"/>
      <c r="DD1086" s="142"/>
      <c r="DE1086" s="142"/>
      <c r="DF1086" s="142"/>
      <c r="DG1086" s="142"/>
      <c r="DH1086" s="142"/>
      <c r="DI1086" s="142"/>
      <c r="DJ1086" s="142"/>
      <c r="DK1086" s="142"/>
      <c r="DL1086" s="142"/>
      <c r="DM1086" s="142"/>
      <c r="DN1086" s="142"/>
      <c r="DO1086" s="142"/>
      <c r="DP1086" s="142"/>
      <c r="DQ1086" s="142"/>
      <c r="DR1086" s="142"/>
      <c r="DS1086" s="142"/>
      <c r="DT1086" s="142"/>
      <c r="DU1086" s="142"/>
      <c r="DV1086" s="142"/>
      <c r="DW1086" s="142"/>
      <c r="DX1086" s="142"/>
      <c r="DY1086" s="142"/>
      <c r="DZ1086" s="142"/>
      <c r="EA1086" s="142"/>
      <c r="EB1086" s="142"/>
      <c r="EC1086" s="142"/>
      <c r="ED1086" s="142"/>
      <c r="EE1086" s="142"/>
      <c r="EF1086" s="142"/>
      <c r="EG1086" s="142"/>
      <c r="EH1086" s="142"/>
      <c r="EI1086" s="142"/>
      <c r="EJ1086" s="142"/>
      <c r="EK1086" s="142"/>
      <c r="EL1086" s="142"/>
      <c r="EM1086" s="142"/>
      <c r="EN1086" s="142"/>
      <c r="EO1086" s="142"/>
      <c r="EP1086" s="142"/>
      <c r="EQ1086" s="142"/>
      <c r="ER1086" s="142"/>
      <c r="ES1086" s="142"/>
      <c r="ET1086" s="142"/>
      <c r="EU1086" s="142"/>
      <c r="EV1086" s="142"/>
      <c r="EW1086" s="142"/>
      <c r="EX1086" s="142"/>
      <c r="EY1086" s="142"/>
      <c r="EZ1086" s="142"/>
      <c r="FA1086" s="142"/>
      <c r="FB1086" s="142"/>
      <c r="FC1086" s="142"/>
      <c r="FD1086" s="142"/>
      <c r="FE1086" s="142"/>
      <c r="FF1086" s="142"/>
      <c r="FG1086" s="142"/>
      <c r="FH1086" s="142"/>
      <c r="FI1086" s="142"/>
      <c r="FJ1086" s="142"/>
      <c r="FK1086" s="142"/>
      <c r="FL1086" s="142"/>
      <c r="FM1086" s="142"/>
      <c r="FN1086" s="142"/>
      <c r="FO1086" s="142"/>
      <c r="FP1086" s="142"/>
      <c r="FQ1086" s="142"/>
      <c r="FR1086" s="142"/>
      <c r="FS1086" s="142"/>
      <c r="FT1086" s="142"/>
      <c r="FU1086" s="142"/>
      <c r="FV1086" s="142"/>
      <c r="FW1086" s="142"/>
      <c r="FX1086" s="142"/>
      <c r="FY1086" s="142"/>
      <c r="FZ1086" s="142"/>
      <c r="GA1086" s="142"/>
      <c r="GB1086" s="142"/>
      <c r="GC1086" s="142"/>
      <c r="GD1086" s="142"/>
      <c r="GE1086" s="142"/>
      <c r="GF1086" s="142"/>
      <c r="GG1086" s="142"/>
      <c r="GH1086" s="142"/>
      <c r="GI1086" s="142"/>
      <c r="GJ1086" s="142"/>
      <c r="GK1086" s="142"/>
      <c r="GL1086" s="142"/>
      <c r="GM1086" s="142"/>
      <c r="GN1086" s="142"/>
      <c r="GO1086" s="142"/>
      <c r="GP1086" s="142"/>
      <c r="GQ1086" s="142"/>
      <c r="GR1086" s="142"/>
      <c r="GS1086" s="142"/>
      <c r="GT1086" s="142"/>
      <c r="GU1086" s="142"/>
      <c r="GV1086" s="142"/>
      <c r="GW1086" s="142"/>
      <c r="GX1086" s="142"/>
      <c r="GY1086" s="142"/>
      <c r="GZ1086" s="142"/>
      <c r="HA1086" s="142"/>
      <c r="HB1086" s="142"/>
      <c r="HC1086" s="142"/>
      <c r="HD1086" s="142"/>
      <c r="HE1086" s="142"/>
      <c r="HF1086" s="142"/>
      <c r="HG1086" s="142"/>
      <c r="HH1086" s="142"/>
      <c r="HI1086" s="142"/>
      <c r="HJ1086" s="142"/>
      <c r="HK1086" s="142"/>
    </row>
    <row r="1087" spans="1:236" s="139" customFormat="1" ht="11.25" hidden="1" customHeight="1">
      <c r="A1087" s="93" t="s">
        <v>1666</v>
      </c>
      <c r="B1087" s="93" t="s">
        <v>2828</v>
      </c>
      <c r="C1087" s="94" t="s">
        <v>32</v>
      </c>
      <c r="D1087" s="58">
        <v>-4365.09</v>
      </c>
      <c r="E1087" s="58">
        <v>-4941</v>
      </c>
      <c r="F1087" s="58">
        <v>-7222.46</v>
      </c>
      <c r="G1087" s="58">
        <v>-5320.96</v>
      </c>
      <c r="H1087" s="165"/>
      <c r="I1087" s="165"/>
      <c r="J1087" s="165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  <c r="BT1087" s="142"/>
      <c r="BU1087" s="142"/>
      <c r="BV1087" s="142"/>
      <c r="BW1087" s="142"/>
      <c r="BX1087" s="142"/>
      <c r="BY1087" s="142"/>
      <c r="BZ1087" s="142"/>
      <c r="CA1087" s="142"/>
      <c r="CB1087" s="142"/>
      <c r="CC1087" s="142"/>
      <c r="CD1087" s="142"/>
      <c r="CE1087" s="142"/>
      <c r="CF1087" s="142"/>
      <c r="CG1087" s="142"/>
      <c r="CH1087" s="142"/>
      <c r="CI1087" s="142"/>
      <c r="CJ1087" s="142"/>
      <c r="CK1087" s="142"/>
      <c r="CL1087" s="142"/>
      <c r="CM1087" s="142"/>
      <c r="CN1087" s="142"/>
      <c r="CO1087" s="142"/>
      <c r="CP1087" s="142"/>
      <c r="CQ1087" s="142"/>
      <c r="CR1087" s="142"/>
      <c r="CS1087" s="142"/>
      <c r="CT1087" s="142"/>
      <c r="CU1087" s="142"/>
      <c r="CV1087" s="142"/>
      <c r="CW1087" s="142"/>
      <c r="CX1087" s="142"/>
      <c r="CY1087" s="142"/>
      <c r="CZ1087" s="142"/>
      <c r="DA1087" s="142"/>
      <c r="DB1087" s="142"/>
      <c r="DC1087" s="142"/>
      <c r="DD1087" s="142"/>
      <c r="DE1087" s="142"/>
      <c r="DF1087" s="142"/>
      <c r="DG1087" s="142"/>
      <c r="DH1087" s="142"/>
      <c r="DI1087" s="142"/>
      <c r="DJ1087" s="142"/>
      <c r="DK1087" s="142"/>
      <c r="DL1087" s="142"/>
      <c r="DM1087" s="142"/>
      <c r="DN1087" s="142"/>
      <c r="DO1087" s="142"/>
      <c r="DP1087" s="142"/>
      <c r="DQ1087" s="142"/>
      <c r="DR1087" s="142"/>
      <c r="DS1087" s="142"/>
      <c r="DT1087" s="142"/>
      <c r="DU1087" s="142"/>
      <c r="DV1087" s="142"/>
      <c r="DW1087" s="142"/>
      <c r="DX1087" s="142"/>
      <c r="DY1087" s="142"/>
      <c r="DZ1087" s="142"/>
      <c r="EA1087" s="142"/>
      <c r="EB1087" s="142"/>
      <c r="EC1087" s="142"/>
      <c r="ED1087" s="142"/>
      <c r="EE1087" s="142"/>
      <c r="EF1087" s="142"/>
      <c r="EG1087" s="142"/>
      <c r="EH1087" s="142"/>
      <c r="EI1087" s="142"/>
      <c r="EJ1087" s="142"/>
      <c r="EK1087" s="142"/>
      <c r="EL1087" s="142"/>
      <c r="EM1087" s="142"/>
      <c r="EN1087" s="142"/>
      <c r="EO1087" s="142"/>
      <c r="EP1087" s="142"/>
      <c r="EQ1087" s="142"/>
      <c r="ER1087" s="142"/>
      <c r="ES1087" s="142"/>
      <c r="ET1087" s="142"/>
      <c r="EU1087" s="142"/>
      <c r="EV1087" s="142"/>
      <c r="EW1087" s="142"/>
      <c r="EX1087" s="142"/>
      <c r="EY1087" s="142"/>
      <c r="EZ1087" s="142"/>
      <c r="FA1087" s="142"/>
      <c r="FB1087" s="142"/>
      <c r="FC1087" s="142"/>
      <c r="FD1087" s="142"/>
      <c r="FE1087" s="142"/>
      <c r="FF1087" s="142"/>
      <c r="FG1087" s="142"/>
      <c r="FH1087" s="142"/>
      <c r="FI1087" s="142"/>
      <c r="FJ1087" s="142"/>
      <c r="FK1087" s="142"/>
      <c r="FL1087" s="142"/>
      <c r="FM1087" s="142"/>
      <c r="FN1087" s="142"/>
      <c r="FO1087" s="142"/>
      <c r="FP1087" s="142"/>
      <c r="FQ1087" s="142"/>
      <c r="FR1087" s="142"/>
      <c r="FS1087" s="142"/>
      <c r="FT1087" s="142"/>
      <c r="FU1087" s="142"/>
      <c r="FV1087" s="142"/>
      <c r="FW1087" s="142"/>
      <c r="FX1087" s="142"/>
      <c r="FY1087" s="142"/>
      <c r="FZ1087" s="142"/>
      <c r="GA1087" s="142"/>
      <c r="GB1087" s="142"/>
      <c r="GC1087" s="142"/>
      <c r="GD1087" s="142"/>
      <c r="GE1087" s="142"/>
      <c r="GF1087" s="142"/>
      <c r="GG1087" s="142"/>
      <c r="GH1087" s="142"/>
      <c r="GI1087" s="142"/>
      <c r="GJ1087" s="142"/>
      <c r="GK1087" s="142"/>
      <c r="GL1087" s="142"/>
      <c r="GM1087" s="142"/>
      <c r="GN1087" s="142"/>
      <c r="GO1087" s="142"/>
      <c r="GP1087" s="142"/>
      <c r="GQ1087" s="142"/>
      <c r="GR1087" s="142"/>
      <c r="GS1087" s="142"/>
      <c r="GT1087" s="142"/>
      <c r="GU1087" s="142"/>
      <c r="GV1087" s="142"/>
      <c r="GW1087" s="142"/>
      <c r="GX1087" s="142"/>
      <c r="GY1087" s="142"/>
      <c r="GZ1087" s="142"/>
      <c r="HA1087" s="142"/>
      <c r="HB1087" s="142"/>
      <c r="HC1087" s="142"/>
      <c r="HD1087" s="142"/>
      <c r="HE1087" s="142"/>
      <c r="HF1087" s="142"/>
      <c r="HG1087" s="142"/>
      <c r="HH1087" s="142"/>
      <c r="HI1087" s="142"/>
      <c r="HJ1087" s="142"/>
      <c r="HK1087" s="142"/>
    </row>
    <row r="1088" spans="1:236" s="139" customFormat="1" ht="11.25" hidden="1" customHeight="1">
      <c r="A1088" s="93" t="s">
        <v>1668</v>
      </c>
      <c r="B1088" s="93" t="s">
        <v>2829</v>
      </c>
      <c r="C1088" s="94" t="s">
        <v>35</v>
      </c>
      <c r="D1088" s="58">
        <v>-2484.16</v>
      </c>
      <c r="E1088" s="58">
        <v>-2964.61</v>
      </c>
      <c r="F1088" s="58">
        <v>-4333.4399999999996</v>
      </c>
      <c r="G1088" s="58">
        <v>-2445.04</v>
      </c>
      <c r="H1088" s="165"/>
      <c r="I1088" s="165"/>
      <c r="J1088" s="165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  <c r="BT1088" s="142"/>
      <c r="BU1088" s="142"/>
      <c r="BV1088" s="142"/>
      <c r="BW1088" s="142"/>
      <c r="BX1088" s="142"/>
      <c r="BY1088" s="142"/>
      <c r="BZ1088" s="142"/>
      <c r="CA1088" s="142"/>
      <c r="CB1088" s="142"/>
      <c r="CC1088" s="142"/>
      <c r="CD1088" s="142"/>
      <c r="CE1088" s="142"/>
      <c r="CF1088" s="142"/>
      <c r="CG1088" s="142"/>
      <c r="CH1088" s="142"/>
      <c r="CI1088" s="142"/>
      <c r="CJ1088" s="142"/>
      <c r="CK1088" s="142"/>
      <c r="CL1088" s="142"/>
      <c r="CM1088" s="142"/>
      <c r="CN1088" s="142"/>
      <c r="CO1088" s="142"/>
      <c r="CP1088" s="142"/>
      <c r="CQ1088" s="142"/>
      <c r="CR1088" s="142"/>
      <c r="CS1088" s="142"/>
      <c r="CT1088" s="142"/>
      <c r="CU1088" s="142"/>
      <c r="CV1088" s="142"/>
      <c r="CW1088" s="142"/>
      <c r="CX1088" s="142"/>
      <c r="CY1088" s="142"/>
      <c r="CZ1088" s="142"/>
      <c r="DA1088" s="142"/>
      <c r="DB1088" s="142"/>
      <c r="DC1088" s="142"/>
      <c r="DD1088" s="142"/>
      <c r="DE1088" s="142"/>
      <c r="DF1088" s="142"/>
      <c r="DG1088" s="142"/>
      <c r="DH1088" s="142"/>
      <c r="DI1088" s="142"/>
      <c r="DJ1088" s="142"/>
      <c r="DK1088" s="142"/>
      <c r="DL1088" s="142"/>
      <c r="DM1088" s="142"/>
      <c r="DN1088" s="142"/>
      <c r="DO1088" s="142"/>
      <c r="DP1088" s="142"/>
      <c r="DQ1088" s="142"/>
      <c r="DR1088" s="142"/>
      <c r="DS1088" s="142"/>
      <c r="DT1088" s="142"/>
      <c r="DU1088" s="142"/>
      <c r="DV1088" s="142"/>
      <c r="DW1088" s="142"/>
      <c r="DX1088" s="142"/>
      <c r="DY1088" s="142"/>
      <c r="DZ1088" s="142"/>
      <c r="EA1088" s="142"/>
      <c r="EB1088" s="142"/>
      <c r="EC1088" s="142"/>
      <c r="ED1088" s="142"/>
      <c r="EE1088" s="142"/>
      <c r="EF1088" s="142"/>
      <c r="EG1088" s="142"/>
      <c r="EH1088" s="142"/>
      <c r="EI1088" s="142"/>
      <c r="EJ1088" s="142"/>
      <c r="EK1088" s="142"/>
      <c r="EL1088" s="142"/>
      <c r="EM1088" s="142"/>
      <c r="EN1088" s="142"/>
      <c r="EO1088" s="142"/>
      <c r="EP1088" s="142"/>
      <c r="EQ1088" s="142"/>
      <c r="ER1088" s="142"/>
      <c r="ES1088" s="142"/>
      <c r="ET1088" s="142"/>
      <c r="EU1088" s="142"/>
      <c r="EV1088" s="142"/>
      <c r="EW1088" s="142"/>
      <c r="EX1088" s="142"/>
      <c r="EY1088" s="142"/>
      <c r="EZ1088" s="142"/>
      <c r="FA1088" s="142"/>
      <c r="FB1088" s="142"/>
      <c r="FC1088" s="142"/>
      <c r="FD1088" s="142"/>
      <c r="FE1088" s="142"/>
      <c r="FF1088" s="142"/>
      <c r="FG1088" s="142"/>
      <c r="FH1088" s="142"/>
      <c r="FI1088" s="142"/>
      <c r="FJ1088" s="142"/>
      <c r="FK1088" s="142"/>
      <c r="FL1088" s="142"/>
      <c r="FM1088" s="142"/>
      <c r="FN1088" s="142"/>
      <c r="FO1088" s="142"/>
      <c r="FP1088" s="142"/>
      <c r="FQ1088" s="142"/>
      <c r="FR1088" s="142"/>
      <c r="FS1088" s="142"/>
      <c r="FT1088" s="142"/>
      <c r="FU1088" s="142"/>
      <c r="FV1088" s="142"/>
      <c r="FW1088" s="142"/>
      <c r="FX1088" s="142"/>
      <c r="FY1088" s="142"/>
      <c r="FZ1088" s="142"/>
      <c r="GA1088" s="142"/>
      <c r="GB1088" s="142"/>
      <c r="GC1088" s="142"/>
      <c r="GD1088" s="142"/>
      <c r="GE1088" s="142"/>
      <c r="GF1088" s="142"/>
      <c r="GG1088" s="142"/>
      <c r="GH1088" s="142"/>
      <c r="GI1088" s="142"/>
      <c r="GJ1088" s="142"/>
      <c r="GK1088" s="142"/>
      <c r="GL1088" s="142"/>
      <c r="GM1088" s="142"/>
      <c r="GN1088" s="142"/>
      <c r="GO1088" s="142"/>
      <c r="GP1088" s="142"/>
      <c r="GQ1088" s="142"/>
      <c r="GR1088" s="142"/>
      <c r="GS1088" s="142"/>
      <c r="GT1088" s="142"/>
      <c r="GU1088" s="142"/>
      <c r="GV1088" s="142"/>
      <c r="GW1088" s="142"/>
      <c r="GX1088" s="142"/>
      <c r="GY1088" s="142"/>
      <c r="GZ1088" s="142"/>
      <c r="HA1088" s="142"/>
      <c r="HB1088" s="142"/>
      <c r="HC1088" s="142"/>
      <c r="HD1088" s="142"/>
      <c r="HE1088" s="142"/>
      <c r="HF1088" s="142"/>
      <c r="HG1088" s="142"/>
      <c r="HH1088" s="142"/>
      <c r="HI1088" s="142"/>
      <c r="HJ1088" s="142"/>
      <c r="HK1088" s="142"/>
    </row>
    <row r="1089" spans="1:219" s="139" customFormat="1" ht="11.25" hidden="1" customHeight="1">
      <c r="A1089" s="93" t="s">
        <v>1697</v>
      </c>
      <c r="B1089" s="93" t="s">
        <v>1698</v>
      </c>
      <c r="C1089" s="94" t="s">
        <v>29</v>
      </c>
      <c r="D1089" s="58">
        <v>-55428.55</v>
      </c>
      <c r="E1089" s="58">
        <v>-190777.45</v>
      </c>
      <c r="F1089" s="58">
        <v>-62188.77</v>
      </c>
      <c r="G1089" s="58">
        <v>-64642.3</v>
      </c>
      <c r="H1089" s="165"/>
      <c r="I1089" s="165"/>
      <c r="J1089" s="165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  <c r="BT1089" s="142"/>
      <c r="BU1089" s="142"/>
      <c r="BV1089" s="142"/>
      <c r="BW1089" s="142"/>
      <c r="BX1089" s="142"/>
      <c r="BY1089" s="142"/>
      <c r="BZ1089" s="142"/>
      <c r="CA1089" s="142"/>
      <c r="CB1089" s="142"/>
      <c r="CC1089" s="142"/>
      <c r="CD1089" s="142"/>
      <c r="CE1089" s="142"/>
      <c r="CF1089" s="142"/>
      <c r="CG1089" s="142"/>
      <c r="CH1089" s="142"/>
      <c r="CI1089" s="142"/>
      <c r="CJ1089" s="142"/>
      <c r="CK1089" s="142"/>
      <c r="CL1089" s="142"/>
      <c r="CM1089" s="142"/>
      <c r="CN1089" s="142"/>
      <c r="CO1089" s="142"/>
      <c r="CP1089" s="142"/>
      <c r="CQ1089" s="142"/>
      <c r="CR1089" s="142"/>
      <c r="CS1089" s="142"/>
      <c r="CT1089" s="142"/>
      <c r="CU1089" s="142"/>
      <c r="CV1089" s="142"/>
      <c r="CW1089" s="142"/>
      <c r="CX1089" s="142"/>
      <c r="CY1089" s="142"/>
      <c r="CZ1089" s="142"/>
      <c r="DA1089" s="142"/>
      <c r="DB1089" s="142"/>
      <c r="DC1089" s="142"/>
      <c r="DD1089" s="142"/>
      <c r="DE1089" s="142"/>
      <c r="DF1089" s="142"/>
      <c r="DG1089" s="142"/>
      <c r="DH1089" s="142"/>
      <c r="DI1089" s="142"/>
      <c r="DJ1089" s="142"/>
      <c r="DK1089" s="142"/>
      <c r="DL1089" s="142"/>
      <c r="DM1089" s="142"/>
      <c r="DN1089" s="142"/>
      <c r="DO1089" s="142"/>
      <c r="DP1089" s="142"/>
      <c r="DQ1089" s="142"/>
      <c r="DR1089" s="142"/>
      <c r="DS1089" s="142"/>
      <c r="DT1089" s="142"/>
      <c r="DU1089" s="142"/>
      <c r="DV1089" s="142"/>
      <c r="DW1089" s="142"/>
      <c r="DX1089" s="142"/>
      <c r="DY1089" s="142"/>
      <c r="DZ1089" s="142"/>
      <c r="EA1089" s="142"/>
      <c r="EB1089" s="142"/>
      <c r="EC1089" s="142"/>
      <c r="ED1089" s="142"/>
      <c r="EE1089" s="142"/>
      <c r="EF1089" s="142"/>
      <c r="EG1089" s="142"/>
      <c r="EH1089" s="142"/>
      <c r="EI1089" s="142"/>
      <c r="EJ1089" s="142"/>
      <c r="EK1089" s="142"/>
      <c r="EL1089" s="142"/>
      <c r="EM1089" s="142"/>
      <c r="EN1089" s="142"/>
      <c r="EO1089" s="142"/>
      <c r="EP1089" s="142"/>
      <c r="EQ1089" s="142"/>
      <c r="ER1089" s="142"/>
      <c r="ES1089" s="142"/>
      <c r="ET1089" s="142"/>
      <c r="EU1089" s="142"/>
      <c r="EV1089" s="142"/>
      <c r="EW1089" s="142"/>
      <c r="EX1089" s="142"/>
      <c r="EY1089" s="142"/>
      <c r="EZ1089" s="142"/>
      <c r="FA1089" s="142"/>
      <c r="FB1089" s="142"/>
      <c r="FC1089" s="142"/>
      <c r="FD1089" s="142"/>
      <c r="FE1089" s="142"/>
      <c r="FF1089" s="142"/>
      <c r="FG1089" s="142"/>
      <c r="FH1089" s="142"/>
      <c r="FI1089" s="142"/>
      <c r="FJ1089" s="142"/>
      <c r="FK1089" s="142"/>
      <c r="FL1089" s="142"/>
      <c r="FM1089" s="142"/>
      <c r="FN1089" s="142"/>
      <c r="FO1089" s="142"/>
      <c r="FP1089" s="142"/>
      <c r="FQ1089" s="142"/>
      <c r="FR1089" s="142"/>
      <c r="FS1089" s="142"/>
      <c r="FT1089" s="142"/>
      <c r="FU1089" s="142"/>
      <c r="FV1089" s="142"/>
      <c r="FW1089" s="142"/>
      <c r="FX1089" s="142"/>
      <c r="FY1089" s="142"/>
      <c r="FZ1089" s="142"/>
      <c r="GA1089" s="142"/>
      <c r="GB1089" s="142"/>
      <c r="GC1089" s="142"/>
      <c r="GD1089" s="142"/>
      <c r="GE1089" s="142"/>
      <c r="GF1089" s="142"/>
      <c r="GG1089" s="142"/>
      <c r="GH1089" s="142"/>
      <c r="GI1089" s="142"/>
      <c r="GJ1089" s="142"/>
      <c r="GK1089" s="142"/>
      <c r="GL1089" s="142"/>
      <c r="GM1089" s="142"/>
      <c r="GN1089" s="142"/>
      <c r="GO1089" s="142"/>
      <c r="GP1089" s="142"/>
      <c r="GQ1089" s="142"/>
      <c r="GR1089" s="142"/>
      <c r="GS1089" s="142"/>
      <c r="GT1089" s="142"/>
      <c r="GU1089" s="142"/>
      <c r="GV1089" s="142"/>
      <c r="GW1089" s="142"/>
      <c r="GX1089" s="142"/>
      <c r="GY1089" s="142"/>
      <c r="GZ1089" s="142"/>
      <c r="HA1089" s="142"/>
      <c r="HB1089" s="142"/>
      <c r="HC1089" s="142"/>
      <c r="HD1089" s="142"/>
      <c r="HE1089" s="142"/>
      <c r="HF1089" s="142"/>
      <c r="HG1089" s="142"/>
      <c r="HH1089" s="142"/>
      <c r="HI1089" s="142"/>
      <c r="HJ1089" s="142"/>
      <c r="HK1089" s="142"/>
    </row>
    <row r="1090" spans="1:219" s="139" customFormat="1" ht="11.25" hidden="1" customHeight="1">
      <c r="A1090" s="93" t="s">
        <v>1699</v>
      </c>
      <c r="B1090" s="93" t="s">
        <v>1700</v>
      </c>
      <c r="C1090" s="94" t="s">
        <v>32</v>
      </c>
      <c r="D1090" s="58">
        <v>-23095.26</v>
      </c>
      <c r="E1090" s="58">
        <v>-79490.69</v>
      </c>
      <c r="F1090" s="58">
        <v>-25912.01</v>
      </c>
      <c r="G1090" s="58">
        <v>-26934.35</v>
      </c>
      <c r="H1090" s="165"/>
      <c r="I1090" s="165"/>
      <c r="J1090" s="165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  <c r="BT1090" s="142"/>
      <c r="BU1090" s="142"/>
      <c r="BV1090" s="142"/>
      <c r="BW1090" s="142"/>
      <c r="BX1090" s="142"/>
      <c r="BY1090" s="142"/>
      <c r="BZ1090" s="142"/>
      <c r="CA1090" s="142"/>
      <c r="CB1090" s="142"/>
      <c r="CC1090" s="142"/>
      <c r="CD1090" s="142"/>
      <c r="CE1090" s="142"/>
      <c r="CF1090" s="142"/>
      <c r="CG1090" s="142"/>
      <c r="CH1090" s="142"/>
      <c r="CI1090" s="142"/>
      <c r="CJ1090" s="142"/>
      <c r="CK1090" s="142"/>
      <c r="CL1090" s="142"/>
      <c r="CM1090" s="142"/>
      <c r="CN1090" s="142"/>
      <c r="CO1090" s="142"/>
      <c r="CP1090" s="142"/>
      <c r="CQ1090" s="142"/>
      <c r="CR1090" s="142"/>
      <c r="CS1090" s="142"/>
      <c r="CT1090" s="142"/>
      <c r="CU1090" s="142"/>
      <c r="CV1090" s="142"/>
      <c r="CW1090" s="142"/>
      <c r="CX1090" s="142"/>
      <c r="CY1090" s="142"/>
      <c r="CZ1090" s="142"/>
      <c r="DA1090" s="142"/>
      <c r="DB1090" s="142"/>
      <c r="DC1090" s="142"/>
      <c r="DD1090" s="142"/>
      <c r="DE1090" s="142"/>
      <c r="DF1090" s="142"/>
      <c r="DG1090" s="142"/>
      <c r="DH1090" s="142"/>
      <c r="DI1090" s="142"/>
      <c r="DJ1090" s="142"/>
      <c r="DK1090" s="142"/>
      <c r="DL1090" s="142"/>
      <c r="DM1090" s="142"/>
      <c r="DN1090" s="142"/>
      <c r="DO1090" s="142"/>
      <c r="DP1090" s="142"/>
      <c r="DQ1090" s="142"/>
      <c r="DR1090" s="142"/>
      <c r="DS1090" s="142"/>
      <c r="DT1090" s="142"/>
      <c r="DU1090" s="142"/>
      <c r="DV1090" s="142"/>
      <c r="DW1090" s="142"/>
      <c r="DX1090" s="142"/>
      <c r="DY1090" s="142"/>
      <c r="DZ1090" s="142"/>
      <c r="EA1090" s="142"/>
      <c r="EB1090" s="142"/>
      <c r="EC1090" s="142"/>
      <c r="ED1090" s="142"/>
      <c r="EE1090" s="142"/>
      <c r="EF1090" s="142"/>
      <c r="EG1090" s="142"/>
      <c r="EH1090" s="142"/>
      <c r="EI1090" s="142"/>
      <c r="EJ1090" s="142"/>
      <c r="EK1090" s="142"/>
      <c r="EL1090" s="142"/>
      <c r="EM1090" s="142"/>
      <c r="EN1090" s="142"/>
      <c r="EO1090" s="142"/>
      <c r="EP1090" s="142"/>
      <c r="EQ1090" s="142"/>
      <c r="ER1090" s="142"/>
      <c r="ES1090" s="142"/>
      <c r="ET1090" s="142"/>
      <c r="EU1090" s="142"/>
      <c r="EV1090" s="142"/>
      <c r="EW1090" s="142"/>
      <c r="EX1090" s="142"/>
      <c r="EY1090" s="142"/>
      <c r="EZ1090" s="142"/>
      <c r="FA1090" s="142"/>
      <c r="FB1090" s="142"/>
      <c r="FC1090" s="142"/>
      <c r="FD1090" s="142"/>
      <c r="FE1090" s="142"/>
      <c r="FF1090" s="142"/>
      <c r="FG1090" s="142"/>
      <c r="FH1090" s="142"/>
      <c r="FI1090" s="142"/>
      <c r="FJ1090" s="142"/>
      <c r="FK1090" s="142"/>
      <c r="FL1090" s="142"/>
      <c r="FM1090" s="142"/>
      <c r="FN1090" s="142"/>
      <c r="FO1090" s="142"/>
      <c r="FP1090" s="142"/>
      <c r="FQ1090" s="142"/>
      <c r="FR1090" s="142"/>
      <c r="FS1090" s="142"/>
      <c r="FT1090" s="142"/>
      <c r="FU1090" s="142"/>
      <c r="FV1090" s="142"/>
      <c r="FW1090" s="142"/>
      <c r="FX1090" s="142"/>
      <c r="FY1090" s="142"/>
      <c r="FZ1090" s="142"/>
      <c r="GA1090" s="142"/>
      <c r="GB1090" s="142"/>
      <c r="GC1090" s="142"/>
      <c r="GD1090" s="142"/>
      <c r="GE1090" s="142"/>
      <c r="GF1090" s="142"/>
      <c r="GG1090" s="142"/>
      <c r="GH1090" s="142"/>
      <c r="GI1090" s="142"/>
      <c r="GJ1090" s="142"/>
      <c r="GK1090" s="142"/>
      <c r="GL1090" s="142"/>
      <c r="GM1090" s="142"/>
      <c r="GN1090" s="142"/>
      <c r="GO1090" s="142"/>
      <c r="GP1090" s="142"/>
      <c r="GQ1090" s="142"/>
      <c r="GR1090" s="142"/>
      <c r="GS1090" s="142"/>
      <c r="GT1090" s="142"/>
      <c r="GU1090" s="142"/>
      <c r="GV1090" s="142"/>
      <c r="GW1090" s="142"/>
      <c r="GX1090" s="142"/>
      <c r="GY1090" s="142"/>
      <c r="GZ1090" s="142"/>
      <c r="HA1090" s="142"/>
      <c r="HB1090" s="142"/>
      <c r="HC1090" s="142"/>
      <c r="HD1090" s="142"/>
      <c r="HE1090" s="142"/>
      <c r="HF1090" s="142"/>
      <c r="HG1090" s="142"/>
      <c r="HH1090" s="142"/>
      <c r="HI1090" s="142"/>
      <c r="HJ1090" s="142"/>
      <c r="HK1090" s="142"/>
    </row>
    <row r="1091" spans="1:219" s="139" customFormat="1" ht="11.25" hidden="1" customHeight="1">
      <c r="A1091" s="93" t="s">
        <v>1701</v>
      </c>
      <c r="B1091" s="93" t="s">
        <v>1702</v>
      </c>
      <c r="C1091" s="94" t="s">
        <v>35</v>
      </c>
      <c r="D1091" s="58">
        <v>-13857.16</v>
      </c>
      <c r="E1091" s="58">
        <v>-47694.44</v>
      </c>
      <c r="F1091" s="58">
        <v>-15547.19</v>
      </c>
      <c r="G1091" s="58">
        <v>-16160.61</v>
      </c>
      <c r="H1091" s="165"/>
      <c r="I1091" s="165"/>
      <c r="J1091" s="165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  <c r="BT1091" s="142"/>
      <c r="BU1091" s="142"/>
      <c r="BV1091" s="142"/>
      <c r="BW1091" s="142"/>
      <c r="BX1091" s="142"/>
      <c r="BY1091" s="142"/>
      <c r="BZ1091" s="142"/>
      <c r="CA1091" s="142"/>
      <c r="CB1091" s="142"/>
      <c r="CC1091" s="142"/>
      <c r="CD1091" s="142"/>
      <c r="CE1091" s="142"/>
      <c r="CF1091" s="142"/>
      <c r="CG1091" s="142"/>
      <c r="CH1091" s="142"/>
      <c r="CI1091" s="142"/>
      <c r="CJ1091" s="142"/>
      <c r="CK1091" s="142"/>
      <c r="CL1091" s="142"/>
      <c r="CM1091" s="142"/>
      <c r="CN1091" s="142"/>
      <c r="CO1091" s="142"/>
      <c r="CP1091" s="142"/>
      <c r="CQ1091" s="142"/>
      <c r="CR1091" s="142"/>
      <c r="CS1091" s="142"/>
      <c r="CT1091" s="142"/>
      <c r="CU1091" s="142"/>
      <c r="CV1091" s="142"/>
      <c r="CW1091" s="142"/>
      <c r="CX1091" s="142"/>
      <c r="CY1091" s="142"/>
      <c r="CZ1091" s="142"/>
      <c r="DA1091" s="142"/>
      <c r="DB1091" s="142"/>
      <c r="DC1091" s="142"/>
      <c r="DD1091" s="142"/>
      <c r="DE1091" s="142"/>
      <c r="DF1091" s="142"/>
      <c r="DG1091" s="142"/>
      <c r="DH1091" s="142"/>
      <c r="DI1091" s="142"/>
      <c r="DJ1091" s="142"/>
      <c r="DK1091" s="142"/>
      <c r="DL1091" s="142"/>
      <c r="DM1091" s="142"/>
      <c r="DN1091" s="142"/>
      <c r="DO1091" s="142"/>
      <c r="DP1091" s="142"/>
      <c r="DQ1091" s="142"/>
      <c r="DR1091" s="142"/>
      <c r="DS1091" s="142"/>
      <c r="DT1091" s="142"/>
      <c r="DU1091" s="142"/>
      <c r="DV1091" s="142"/>
      <c r="DW1091" s="142"/>
      <c r="DX1091" s="142"/>
      <c r="DY1091" s="142"/>
      <c r="DZ1091" s="142"/>
      <c r="EA1091" s="142"/>
      <c r="EB1091" s="142"/>
      <c r="EC1091" s="142"/>
      <c r="ED1091" s="142"/>
      <c r="EE1091" s="142"/>
      <c r="EF1091" s="142"/>
      <c r="EG1091" s="142"/>
      <c r="EH1091" s="142"/>
      <c r="EI1091" s="142"/>
      <c r="EJ1091" s="142"/>
      <c r="EK1091" s="142"/>
      <c r="EL1091" s="142"/>
      <c r="EM1091" s="142"/>
      <c r="EN1091" s="142"/>
      <c r="EO1091" s="142"/>
      <c r="EP1091" s="142"/>
      <c r="EQ1091" s="142"/>
      <c r="ER1091" s="142"/>
      <c r="ES1091" s="142"/>
      <c r="ET1091" s="142"/>
      <c r="EU1091" s="142"/>
      <c r="EV1091" s="142"/>
      <c r="EW1091" s="142"/>
      <c r="EX1091" s="142"/>
      <c r="EY1091" s="142"/>
      <c r="EZ1091" s="142"/>
      <c r="FA1091" s="142"/>
      <c r="FB1091" s="142"/>
      <c r="FC1091" s="142"/>
      <c r="FD1091" s="142"/>
      <c r="FE1091" s="142"/>
      <c r="FF1091" s="142"/>
      <c r="FG1091" s="142"/>
      <c r="FH1091" s="142"/>
      <c r="FI1091" s="142"/>
      <c r="FJ1091" s="142"/>
      <c r="FK1091" s="142"/>
      <c r="FL1091" s="142"/>
      <c r="FM1091" s="142"/>
      <c r="FN1091" s="142"/>
      <c r="FO1091" s="142"/>
      <c r="FP1091" s="142"/>
      <c r="FQ1091" s="142"/>
      <c r="FR1091" s="142"/>
      <c r="FS1091" s="142"/>
      <c r="FT1091" s="142"/>
      <c r="FU1091" s="142"/>
      <c r="FV1091" s="142"/>
      <c r="FW1091" s="142"/>
      <c r="FX1091" s="142"/>
      <c r="FY1091" s="142"/>
      <c r="FZ1091" s="142"/>
      <c r="GA1091" s="142"/>
      <c r="GB1091" s="142"/>
      <c r="GC1091" s="142"/>
      <c r="GD1091" s="142"/>
      <c r="GE1091" s="142"/>
      <c r="GF1091" s="142"/>
      <c r="GG1091" s="142"/>
      <c r="GH1091" s="142"/>
      <c r="GI1091" s="142"/>
      <c r="GJ1091" s="142"/>
      <c r="GK1091" s="142"/>
      <c r="GL1091" s="142"/>
      <c r="GM1091" s="142"/>
      <c r="GN1091" s="142"/>
      <c r="GO1091" s="142"/>
      <c r="GP1091" s="142"/>
      <c r="GQ1091" s="142"/>
      <c r="GR1091" s="142"/>
      <c r="GS1091" s="142"/>
      <c r="GT1091" s="142"/>
      <c r="GU1091" s="142"/>
      <c r="GV1091" s="142"/>
      <c r="GW1091" s="142"/>
      <c r="GX1091" s="142"/>
      <c r="GY1091" s="142"/>
      <c r="GZ1091" s="142"/>
      <c r="HA1091" s="142"/>
      <c r="HB1091" s="142"/>
      <c r="HC1091" s="142"/>
      <c r="HD1091" s="142"/>
      <c r="HE1091" s="142"/>
      <c r="HF1091" s="142"/>
      <c r="HG1091" s="142"/>
      <c r="HH1091" s="142"/>
      <c r="HI1091" s="142"/>
      <c r="HJ1091" s="142"/>
      <c r="HK1091" s="142"/>
    </row>
    <row r="1092" spans="1:219" s="139" customFormat="1" ht="11.25" hidden="1" customHeight="1">
      <c r="A1092" s="93" t="s">
        <v>1716</v>
      </c>
      <c r="B1092" s="93" t="s">
        <v>1717</v>
      </c>
      <c r="C1092" s="94" t="s">
        <v>29</v>
      </c>
      <c r="D1092" s="58">
        <v>-236630.14</v>
      </c>
      <c r="E1092" s="58">
        <v>-162398.26999999999</v>
      </c>
      <c r="F1092" s="58">
        <v>-78180.89</v>
      </c>
      <c r="G1092" s="58">
        <v>-9452.18</v>
      </c>
      <c r="H1092" s="165"/>
      <c r="I1092" s="165"/>
      <c r="J1092" s="165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  <c r="BT1092" s="142"/>
      <c r="BU1092" s="142"/>
      <c r="BV1092" s="142"/>
      <c r="BW1092" s="142"/>
      <c r="BX1092" s="142"/>
      <c r="BY1092" s="142"/>
      <c r="BZ1092" s="142"/>
      <c r="CA1092" s="142"/>
      <c r="CB1092" s="142"/>
      <c r="CC1092" s="142"/>
      <c r="CD1092" s="142"/>
      <c r="CE1092" s="142"/>
      <c r="CF1092" s="142"/>
      <c r="CG1092" s="142"/>
      <c r="CH1092" s="142"/>
      <c r="CI1092" s="142"/>
      <c r="CJ1092" s="142"/>
      <c r="CK1092" s="142"/>
      <c r="CL1092" s="142"/>
      <c r="CM1092" s="142"/>
      <c r="CN1092" s="142"/>
      <c r="CO1092" s="142"/>
      <c r="CP1092" s="142"/>
      <c r="CQ1092" s="142"/>
      <c r="CR1092" s="142"/>
      <c r="CS1092" s="142"/>
      <c r="CT1092" s="142"/>
      <c r="CU1092" s="142"/>
      <c r="CV1092" s="142"/>
      <c r="CW1092" s="142"/>
      <c r="CX1092" s="142"/>
      <c r="CY1092" s="142"/>
      <c r="CZ1092" s="142"/>
      <c r="DA1092" s="142"/>
      <c r="DB1092" s="142"/>
      <c r="DC1092" s="142"/>
      <c r="DD1092" s="142"/>
      <c r="DE1092" s="142"/>
      <c r="DF1092" s="142"/>
      <c r="DG1092" s="142"/>
      <c r="DH1092" s="142"/>
      <c r="DI1092" s="142"/>
      <c r="DJ1092" s="142"/>
      <c r="DK1092" s="142"/>
      <c r="DL1092" s="142"/>
      <c r="DM1092" s="142"/>
      <c r="DN1092" s="142"/>
      <c r="DO1092" s="142"/>
      <c r="DP1092" s="142"/>
      <c r="DQ1092" s="142"/>
      <c r="DR1092" s="142"/>
      <c r="DS1092" s="142"/>
      <c r="DT1092" s="142"/>
      <c r="DU1092" s="142"/>
      <c r="DV1092" s="142"/>
      <c r="DW1092" s="142"/>
      <c r="DX1092" s="142"/>
      <c r="DY1092" s="142"/>
      <c r="DZ1092" s="142"/>
      <c r="EA1092" s="142"/>
      <c r="EB1092" s="142"/>
      <c r="EC1092" s="142"/>
      <c r="ED1092" s="142"/>
      <c r="EE1092" s="142"/>
      <c r="EF1092" s="142"/>
      <c r="EG1092" s="142"/>
      <c r="EH1092" s="142"/>
      <c r="EI1092" s="142"/>
      <c r="EJ1092" s="142"/>
      <c r="EK1092" s="142"/>
      <c r="EL1092" s="142"/>
      <c r="EM1092" s="142"/>
      <c r="EN1092" s="142"/>
      <c r="EO1092" s="142"/>
      <c r="EP1092" s="142"/>
      <c r="EQ1092" s="142"/>
      <c r="ER1092" s="142"/>
      <c r="ES1092" s="142"/>
      <c r="ET1092" s="142"/>
      <c r="EU1092" s="142"/>
      <c r="EV1092" s="142"/>
      <c r="EW1092" s="142"/>
      <c r="EX1092" s="142"/>
      <c r="EY1092" s="142"/>
      <c r="EZ1092" s="142"/>
      <c r="FA1092" s="142"/>
      <c r="FB1092" s="142"/>
      <c r="FC1092" s="142"/>
      <c r="FD1092" s="142"/>
      <c r="FE1092" s="142"/>
      <c r="FF1092" s="142"/>
      <c r="FG1092" s="142"/>
      <c r="FH1092" s="142"/>
      <c r="FI1092" s="142"/>
      <c r="FJ1092" s="142"/>
      <c r="FK1092" s="142"/>
      <c r="FL1092" s="142"/>
      <c r="FM1092" s="142"/>
      <c r="FN1092" s="142"/>
      <c r="FO1092" s="142"/>
      <c r="FP1092" s="142"/>
      <c r="FQ1092" s="142"/>
      <c r="FR1092" s="142"/>
      <c r="FS1092" s="142"/>
      <c r="FT1092" s="142"/>
      <c r="FU1092" s="142"/>
      <c r="FV1092" s="142"/>
      <c r="FW1092" s="142"/>
      <c r="FX1092" s="142"/>
      <c r="FY1092" s="142"/>
      <c r="FZ1092" s="142"/>
      <c r="GA1092" s="142"/>
      <c r="GB1092" s="142"/>
      <c r="GC1092" s="142"/>
      <c r="GD1092" s="142"/>
      <c r="GE1092" s="142"/>
      <c r="GF1092" s="142"/>
      <c r="GG1092" s="142"/>
      <c r="GH1092" s="142"/>
      <c r="GI1092" s="142"/>
      <c r="GJ1092" s="142"/>
      <c r="GK1092" s="142"/>
      <c r="GL1092" s="142"/>
      <c r="GM1092" s="142"/>
      <c r="GN1092" s="142"/>
      <c r="GO1092" s="142"/>
      <c r="GP1092" s="142"/>
      <c r="GQ1092" s="142"/>
      <c r="GR1092" s="142"/>
      <c r="GS1092" s="142"/>
      <c r="GT1092" s="142"/>
      <c r="GU1092" s="142"/>
      <c r="GV1092" s="142"/>
      <c r="GW1092" s="142"/>
      <c r="GX1092" s="142"/>
      <c r="GY1092" s="142"/>
      <c r="GZ1092" s="142"/>
      <c r="HA1092" s="142"/>
      <c r="HB1092" s="142"/>
      <c r="HC1092" s="142"/>
      <c r="HD1092" s="142"/>
      <c r="HE1092" s="142"/>
      <c r="HF1092" s="142"/>
      <c r="HG1092" s="142"/>
      <c r="HH1092" s="142"/>
      <c r="HI1092" s="142"/>
      <c r="HJ1092" s="142"/>
      <c r="HK1092" s="142"/>
    </row>
    <row r="1093" spans="1:219" s="139" customFormat="1" ht="11.25" hidden="1" customHeight="1">
      <c r="A1093" s="93" t="s">
        <v>1718</v>
      </c>
      <c r="B1093" s="93" t="s">
        <v>1719</v>
      </c>
      <c r="C1093" s="94" t="s">
        <v>32</v>
      </c>
      <c r="D1093" s="58">
        <v>-98499.26</v>
      </c>
      <c r="E1093" s="58">
        <v>-67607.42</v>
      </c>
      <c r="F1093" s="58">
        <v>-32228.76</v>
      </c>
      <c r="G1093" s="58">
        <v>-3911.03</v>
      </c>
      <c r="H1093" s="165"/>
      <c r="I1093" s="165"/>
      <c r="J1093" s="165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  <c r="BT1093" s="142"/>
      <c r="BU1093" s="142"/>
      <c r="BV1093" s="142"/>
      <c r="BW1093" s="142"/>
      <c r="BX1093" s="142"/>
      <c r="BY1093" s="142"/>
      <c r="BZ1093" s="142"/>
      <c r="CA1093" s="142"/>
      <c r="CB1093" s="142"/>
      <c r="CC1093" s="142"/>
      <c r="CD1093" s="142"/>
      <c r="CE1093" s="142"/>
      <c r="CF1093" s="142"/>
      <c r="CG1093" s="142"/>
      <c r="CH1093" s="142"/>
      <c r="CI1093" s="142"/>
      <c r="CJ1093" s="142"/>
      <c r="CK1093" s="142"/>
      <c r="CL1093" s="142"/>
      <c r="CM1093" s="142"/>
      <c r="CN1093" s="142"/>
      <c r="CO1093" s="142"/>
      <c r="CP1093" s="142"/>
      <c r="CQ1093" s="142"/>
      <c r="CR1093" s="142"/>
      <c r="CS1093" s="142"/>
      <c r="CT1093" s="142"/>
      <c r="CU1093" s="142"/>
      <c r="CV1093" s="142"/>
      <c r="CW1093" s="142"/>
      <c r="CX1093" s="142"/>
      <c r="CY1093" s="142"/>
      <c r="CZ1093" s="142"/>
      <c r="DA1093" s="142"/>
      <c r="DB1093" s="142"/>
      <c r="DC1093" s="142"/>
      <c r="DD1093" s="142"/>
      <c r="DE1093" s="142"/>
      <c r="DF1093" s="142"/>
      <c r="DG1093" s="142"/>
      <c r="DH1093" s="142"/>
      <c r="DI1093" s="142"/>
      <c r="DJ1093" s="142"/>
      <c r="DK1093" s="142"/>
      <c r="DL1093" s="142"/>
      <c r="DM1093" s="142"/>
      <c r="DN1093" s="142"/>
      <c r="DO1093" s="142"/>
      <c r="DP1093" s="142"/>
      <c r="DQ1093" s="142"/>
      <c r="DR1093" s="142"/>
      <c r="DS1093" s="142"/>
      <c r="DT1093" s="142"/>
      <c r="DU1093" s="142"/>
      <c r="DV1093" s="142"/>
      <c r="DW1093" s="142"/>
      <c r="DX1093" s="142"/>
      <c r="DY1093" s="142"/>
      <c r="DZ1093" s="142"/>
      <c r="EA1093" s="142"/>
      <c r="EB1093" s="142"/>
      <c r="EC1093" s="142"/>
      <c r="ED1093" s="142"/>
      <c r="EE1093" s="142"/>
      <c r="EF1093" s="142"/>
      <c r="EG1093" s="142"/>
      <c r="EH1093" s="142"/>
      <c r="EI1093" s="142"/>
      <c r="EJ1093" s="142"/>
      <c r="EK1093" s="142"/>
      <c r="EL1093" s="142"/>
      <c r="EM1093" s="142"/>
      <c r="EN1093" s="142"/>
      <c r="EO1093" s="142"/>
      <c r="EP1093" s="142"/>
      <c r="EQ1093" s="142"/>
      <c r="ER1093" s="142"/>
      <c r="ES1093" s="142"/>
      <c r="ET1093" s="142"/>
      <c r="EU1093" s="142"/>
      <c r="EV1093" s="142"/>
      <c r="EW1093" s="142"/>
      <c r="EX1093" s="142"/>
      <c r="EY1093" s="142"/>
      <c r="EZ1093" s="142"/>
      <c r="FA1093" s="142"/>
      <c r="FB1093" s="142"/>
      <c r="FC1093" s="142"/>
      <c r="FD1093" s="142"/>
      <c r="FE1093" s="142"/>
      <c r="FF1093" s="142"/>
      <c r="FG1093" s="142"/>
      <c r="FH1093" s="142"/>
      <c r="FI1093" s="142"/>
      <c r="FJ1093" s="142"/>
      <c r="FK1093" s="142"/>
      <c r="FL1093" s="142"/>
      <c r="FM1093" s="142"/>
      <c r="FN1093" s="142"/>
      <c r="FO1093" s="142"/>
      <c r="FP1093" s="142"/>
      <c r="FQ1093" s="142"/>
      <c r="FR1093" s="142"/>
      <c r="FS1093" s="142"/>
      <c r="FT1093" s="142"/>
      <c r="FU1093" s="142"/>
      <c r="FV1093" s="142"/>
      <c r="FW1093" s="142"/>
      <c r="FX1093" s="142"/>
      <c r="FY1093" s="142"/>
      <c r="FZ1093" s="142"/>
      <c r="GA1093" s="142"/>
      <c r="GB1093" s="142"/>
      <c r="GC1093" s="142"/>
      <c r="GD1093" s="142"/>
      <c r="GE1093" s="142"/>
      <c r="GF1093" s="142"/>
      <c r="GG1093" s="142"/>
      <c r="GH1093" s="142"/>
      <c r="GI1093" s="142"/>
      <c r="GJ1093" s="142"/>
      <c r="GK1093" s="142"/>
      <c r="GL1093" s="142"/>
      <c r="GM1093" s="142"/>
      <c r="GN1093" s="142"/>
      <c r="GO1093" s="142"/>
      <c r="GP1093" s="142"/>
      <c r="GQ1093" s="142"/>
      <c r="GR1093" s="142"/>
      <c r="GS1093" s="142"/>
      <c r="GT1093" s="142"/>
      <c r="GU1093" s="142"/>
      <c r="GV1093" s="142"/>
      <c r="GW1093" s="142"/>
      <c r="GX1093" s="142"/>
      <c r="GY1093" s="142"/>
      <c r="GZ1093" s="142"/>
      <c r="HA1093" s="142"/>
      <c r="HB1093" s="142"/>
      <c r="HC1093" s="142"/>
      <c r="HD1093" s="142"/>
      <c r="HE1093" s="142"/>
      <c r="HF1093" s="142"/>
      <c r="HG1093" s="142"/>
      <c r="HH1093" s="142"/>
      <c r="HI1093" s="142"/>
      <c r="HJ1093" s="142"/>
      <c r="HK1093" s="142"/>
    </row>
    <row r="1094" spans="1:219" s="139" customFormat="1" ht="11.25" hidden="1" customHeight="1">
      <c r="A1094" s="93" t="s">
        <v>1720</v>
      </c>
      <c r="B1094" s="93" t="s">
        <v>1721</v>
      </c>
      <c r="C1094" s="94" t="s">
        <v>35</v>
      </c>
      <c r="D1094" s="58">
        <v>-59099.57</v>
      </c>
      <c r="E1094" s="58">
        <v>-40658.28</v>
      </c>
      <c r="F1094" s="58">
        <v>-18505.23</v>
      </c>
      <c r="G1094" s="58">
        <v>-2358.23</v>
      </c>
      <c r="H1094" s="165"/>
      <c r="I1094" s="165"/>
      <c r="J1094" s="165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  <c r="BT1094" s="142"/>
      <c r="BU1094" s="142"/>
      <c r="BV1094" s="142"/>
      <c r="BW1094" s="142"/>
      <c r="BX1094" s="142"/>
      <c r="BY1094" s="142"/>
      <c r="BZ1094" s="142"/>
      <c r="CA1094" s="142"/>
      <c r="CB1094" s="142"/>
      <c r="CC1094" s="142"/>
      <c r="CD1094" s="142"/>
      <c r="CE1094" s="142"/>
      <c r="CF1094" s="142"/>
      <c r="CG1094" s="142"/>
      <c r="CH1094" s="142"/>
      <c r="CI1094" s="142"/>
      <c r="CJ1094" s="142"/>
      <c r="CK1094" s="142"/>
      <c r="CL1094" s="142"/>
      <c r="CM1094" s="142"/>
      <c r="CN1094" s="142"/>
      <c r="CO1094" s="142"/>
      <c r="CP1094" s="142"/>
      <c r="CQ1094" s="142"/>
      <c r="CR1094" s="142"/>
      <c r="CS1094" s="142"/>
      <c r="CT1094" s="142"/>
      <c r="CU1094" s="142"/>
      <c r="CV1094" s="142"/>
      <c r="CW1094" s="142"/>
      <c r="CX1094" s="142"/>
      <c r="CY1094" s="142"/>
      <c r="CZ1094" s="142"/>
      <c r="DA1094" s="142"/>
      <c r="DB1094" s="142"/>
      <c r="DC1094" s="142"/>
      <c r="DD1094" s="142"/>
      <c r="DE1094" s="142"/>
      <c r="DF1094" s="142"/>
      <c r="DG1094" s="142"/>
      <c r="DH1094" s="142"/>
      <c r="DI1094" s="142"/>
      <c r="DJ1094" s="142"/>
      <c r="DK1094" s="142"/>
      <c r="DL1094" s="142"/>
      <c r="DM1094" s="142"/>
      <c r="DN1094" s="142"/>
      <c r="DO1094" s="142"/>
      <c r="DP1094" s="142"/>
      <c r="DQ1094" s="142"/>
      <c r="DR1094" s="142"/>
      <c r="DS1094" s="142"/>
      <c r="DT1094" s="142"/>
      <c r="DU1094" s="142"/>
      <c r="DV1094" s="142"/>
      <c r="DW1094" s="142"/>
      <c r="DX1094" s="142"/>
      <c r="DY1094" s="142"/>
      <c r="DZ1094" s="142"/>
      <c r="EA1094" s="142"/>
      <c r="EB1094" s="142"/>
      <c r="EC1094" s="142"/>
      <c r="ED1094" s="142"/>
      <c r="EE1094" s="142"/>
      <c r="EF1094" s="142"/>
      <c r="EG1094" s="142"/>
      <c r="EH1094" s="142"/>
      <c r="EI1094" s="142"/>
      <c r="EJ1094" s="142"/>
      <c r="EK1094" s="142"/>
      <c r="EL1094" s="142"/>
      <c r="EM1094" s="142"/>
      <c r="EN1094" s="142"/>
      <c r="EO1094" s="142"/>
      <c r="EP1094" s="142"/>
      <c r="EQ1094" s="142"/>
      <c r="ER1094" s="142"/>
      <c r="ES1094" s="142"/>
      <c r="ET1094" s="142"/>
      <c r="EU1094" s="142"/>
      <c r="EV1094" s="142"/>
      <c r="EW1094" s="142"/>
      <c r="EX1094" s="142"/>
      <c r="EY1094" s="142"/>
      <c r="EZ1094" s="142"/>
      <c r="FA1094" s="142"/>
      <c r="FB1094" s="142"/>
      <c r="FC1094" s="142"/>
      <c r="FD1094" s="142"/>
      <c r="FE1094" s="142"/>
      <c r="FF1094" s="142"/>
      <c r="FG1094" s="142"/>
      <c r="FH1094" s="142"/>
      <c r="FI1094" s="142"/>
      <c r="FJ1094" s="142"/>
      <c r="FK1094" s="142"/>
      <c r="FL1094" s="142"/>
      <c r="FM1094" s="142"/>
      <c r="FN1094" s="142"/>
      <c r="FO1094" s="142"/>
      <c r="FP1094" s="142"/>
      <c r="FQ1094" s="142"/>
      <c r="FR1094" s="142"/>
      <c r="FS1094" s="142"/>
      <c r="FT1094" s="142"/>
      <c r="FU1094" s="142"/>
      <c r="FV1094" s="142"/>
      <c r="FW1094" s="142"/>
      <c r="FX1094" s="142"/>
      <c r="FY1094" s="142"/>
      <c r="FZ1094" s="142"/>
      <c r="GA1094" s="142"/>
      <c r="GB1094" s="142"/>
      <c r="GC1094" s="142"/>
      <c r="GD1094" s="142"/>
      <c r="GE1094" s="142"/>
      <c r="GF1094" s="142"/>
      <c r="GG1094" s="142"/>
      <c r="GH1094" s="142"/>
      <c r="GI1094" s="142"/>
      <c r="GJ1094" s="142"/>
      <c r="GK1094" s="142"/>
      <c r="GL1094" s="142"/>
      <c r="GM1094" s="142"/>
      <c r="GN1094" s="142"/>
      <c r="GO1094" s="142"/>
      <c r="GP1094" s="142"/>
      <c r="GQ1094" s="142"/>
      <c r="GR1094" s="142"/>
      <c r="GS1094" s="142"/>
      <c r="GT1094" s="142"/>
      <c r="GU1094" s="142"/>
      <c r="GV1094" s="142"/>
      <c r="GW1094" s="142"/>
      <c r="GX1094" s="142"/>
      <c r="GY1094" s="142"/>
      <c r="GZ1094" s="142"/>
      <c r="HA1094" s="142"/>
      <c r="HB1094" s="142"/>
      <c r="HC1094" s="142"/>
      <c r="HD1094" s="142"/>
      <c r="HE1094" s="142"/>
      <c r="HF1094" s="142"/>
      <c r="HG1094" s="142"/>
      <c r="HH1094" s="142"/>
      <c r="HI1094" s="142"/>
      <c r="HJ1094" s="142"/>
      <c r="HK1094" s="142"/>
    </row>
    <row r="1095" spans="1:219" s="139" customFormat="1" ht="11.25" hidden="1" customHeight="1">
      <c r="A1095" s="93" t="s">
        <v>1724</v>
      </c>
      <c r="B1095" s="93" t="s">
        <v>1717</v>
      </c>
      <c r="C1095" s="94" t="s">
        <v>29</v>
      </c>
      <c r="D1095" s="58"/>
      <c r="E1095" s="58">
        <v>-0.03</v>
      </c>
      <c r="F1095" s="58"/>
      <c r="G1095" s="58"/>
      <c r="H1095" s="165"/>
      <c r="I1095" s="165"/>
      <c r="J1095" s="165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  <c r="BT1095" s="142"/>
      <c r="BU1095" s="142"/>
      <c r="BV1095" s="142"/>
      <c r="BW1095" s="142"/>
      <c r="BX1095" s="142"/>
      <c r="BY1095" s="142"/>
      <c r="BZ1095" s="142"/>
      <c r="CA1095" s="142"/>
      <c r="CB1095" s="142"/>
      <c r="CC1095" s="142"/>
      <c r="CD1095" s="142"/>
      <c r="CE1095" s="142"/>
      <c r="CF1095" s="142"/>
      <c r="CG1095" s="142"/>
      <c r="CH1095" s="142"/>
      <c r="CI1095" s="142"/>
      <c r="CJ1095" s="142"/>
      <c r="CK1095" s="142"/>
      <c r="CL1095" s="142"/>
      <c r="CM1095" s="142"/>
      <c r="CN1095" s="142"/>
      <c r="CO1095" s="142"/>
      <c r="CP1095" s="142"/>
      <c r="CQ1095" s="142"/>
      <c r="CR1095" s="142"/>
      <c r="CS1095" s="142"/>
      <c r="CT1095" s="142"/>
      <c r="CU1095" s="142"/>
      <c r="CV1095" s="142"/>
      <c r="CW1095" s="142"/>
      <c r="CX1095" s="142"/>
      <c r="CY1095" s="142"/>
      <c r="CZ1095" s="142"/>
      <c r="DA1095" s="142"/>
      <c r="DB1095" s="142"/>
      <c r="DC1095" s="142"/>
      <c r="DD1095" s="142"/>
      <c r="DE1095" s="142"/>
      <c r="DF1095" s="142"/>
      <c r="DG1095" s="142"/>
      <c r="DH1095" s="142"/>
      <c r="DI1095" s="142"/>
      <c r="DJ1095" s="142"/>
      <c r="DK1095" s="142"/>
      <c r="DL1095" s="142"/>
      <c r="DM1095" s="142"/>
      <c r="DN1095" s="142"/>
      <c r="DO1095" s="142"/>
      <c r="DP1095" s="142"/>
      <c r="DQ1095" s="142"/>
      <c r="DR1095" s="142"/>
      <c r="DS1095" s="142"/>
      <c r="DT1095" s="142"/>
      <c r="DU1095" s="142"/>
      <c r="DV1095" s="142"/>
      <c r="DW1095" s="142"/>
      <c r="DX1095" s="142"/>
      <c r="DY1095" s="142"/>
      <c r="DZ1095" s="142"/>
      <c r="EA1095" s="142"/>
      <c r="EB1095" s="142"/>
      <c r="EC1095" s="142"/>
      <c r="ED1095" s="142"/>
      <c r="EE1095" s="142"/>
      <c r="EF1095" s="142"/>
      <c r="EG1095" s="142"/>
      <c r="EH1095" s="142"/>
      <c r="EI1095" s="142"/>
      <c r="EJ1095" s="142"/>
      <c r="EK1095" s="142"/>
      <c r="EL1095" s="142"/>
      <c r="EM1095" s="142"/>
      <c r="EN1095" s="142"/>
      <c r="EO1095" s="142"/>
      <c r="EP1095" s="142"/>
      <c r="EQ1095" s="142"/>
      <c r="ER1095" s="142"/>
      <c r="ES1095" s="142"/>
      <c r="ET1095" s="142"/>
      <c r="EU1095" s="142"/>
      <c r="EV1095" s="142"/>
      <c r="EW1095" s="142"/>
      <c r="EX1095" s="142"/>
      <c r="EY1095" s="142"/>
      <c r="EZ1095" s="142"/>
      <c r="FA1095" s="142"/>
      <c r="FB1095" s="142"/>
      <c r="FC1095" s="142"/>
      <c r="FD1095" s="142"/>
      <c r="FE1095" s="142"/>
      <c r="FF1095" s="142"/>
      <c r="FG1095" s="142"/>
      <c r="FH1095" s="142"/>
      <c r="FI1095" s="142"/>
      <c r="FJ1095" s="142"/>
      <c r="FK1095" s="142"/>
      <c r="FL1095" s="142"/>
      <c r="FM1095" s="142"/>
      <c r="FN1095" s="142"/>
      <c r="FO1095" s="142"/>
      <c r="FP1095" s="142"/>
      <c r="FQ1095" s="142"/>
      <c r="FR1095" s="142"/>
      <c r="FS1095" s="142"/>
      <c r="FT1095" s="142"/>
      <c r="FU1095" s="142"/>
      <c r="FV1095" s="142"/>
      <c r="FW1095" s="142"/>
      <c r="FX1095" s="142"/>
      <c r="FY1095" s="142"/>
      <c r="FZ1095" s="142"/>
      <c r="GA1095" s="142"/>
      <c r="GB1095" s="142"/>
      <c r="GC1095" s="142"/>
      <c r="GD1095" s="142"/>
      <c r="GE1095" s="142"/>
      <c r="GF1095" s="142"/>
      <c r="GG1095" s="142"/>
      <c r="GH1095" s="142"/>
      <c r="GI1095" s="142"/>
      <c r="GJ1095" s="142"/>
      <c r="GK1095" s="142"/>
      <c r="GL1095" s="142"/>
      <c r="GM1095" s="142"/>
      <c r="GN1095" s="142"/>
      <c r="GO1095" s="142"/>
      <c r="GP1095" s="142"/>
      <c r="GQ1095" s="142"/>
      <c r="GR1095" s="142"/>
      <c r="GS1095" s="142"/>
      <c r="GT1095" s="142"/>
      <c r="GU1095" s="142"/>
      <c r="GV1095" s="142"/>
      <c r="GW1095" s="142"/>
      <c r="GX1095" s="142"/>
      <c r="GY1095" s="142"/>
      <c r="GZ1095" s="142"/>
      <c r="HA1095" s="142"/>
      <c r="HB1095" s="142"/>
      <c r="HC1095" s="142"/>
      <c r="HD1095" s="142"/>
      <c r="HE1095" s="142"/>
      <c r="HF1095" s="142"/>
      <c r="HG1095" s="142"/>
      <c r="HH1095" s="142"/>
      <c r="HI1095" s="142"/>
      <c r="HJ1095" s="142"/>
      <c r="HK1095" s="142"/>
    </row>
    <row r="1096" spans="1:219" s="139" customFormat="1" ht="11.25" hidden="1" customHeight="1">
      <c r="A1096" s="93" t="s">
        <v>1802</v>
      </c>
      <c r="B1096" s="93" t="s">
        <v>142</v>
      </c>
      <c r="C1096" s="94" t="s">
        <v>29</v>
      </c>
      <c r="D1096" s="58">
        <v>-212.85</v>
      </c>
      <c r="E1096" s="58"/>
      <c r="F1096" s="58"/>
      <c r="G1096" s="58"/>
      <c r="H1096" s="165"/>
      <c r="I1096" s="165"/>
      <c r="J1096" s="165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  <c r="BT1096" s="142"/>
      <c r="BU1096" s="142"/>
      <c r="BV1096" s="142"/>
      <c r="BW1096" s="142"/>
      <c r="BX1096" s="142"/>
      <c r="BY1096" s="142"/>
      <c r="BZ1096" s="142"/>
      <c r="CA1096" s="142"/>
      <c r="CB1096" s="142"/>
      <c r="CC1096" s="142"/>
      <c r="CD1096" s="142"/>
      <c r="CE1096" s="142"/>
      <c r="CF1096" s="142"/>
      <c r="CG1096" s="142"/>
      <c r="CH1096" s="142"/>
      <c r="CI1096" s="142"/>
      <c r="CJ1096" s="142"/>
      <c r="CK1096" s="142"/>
      <c r="CL1096" s="142"/>
      <c r="CM1096" s="142"/>
      <c r="CN1096" s="142"/>
      <c r="CO1096" s="142"/>
      <c r="CP1096" s="142"/>
      <c r="CQ1096" s="142"/>
      <c r="CR1096" s="142"/>
      <c r="CS1096" s="142"/>
      <c r="CT1096" s="142"/>
      <c r="CU1096" s="142"/>
      <c r="CV1096" s="142"/>
      <c r="CW1096" s="142"/>
      <c r="CX1096" s="142"/>
      <c r="CY1096" s="142"/>
      <c r="CZ1096" s="142"/>
      <c r="DA1096" s="142"/>
      <c r="DB1096" s="142"/>
      <c r="DC1096" s="142"/>
      <c r="DD1096" s="142"/>
      <c r="DE1096" s="142"/>
      <c r="DF1096" s="142"/>
      <c r="DG1096" s="142"/>
      <c r="DH1096" s="142"/>
      <c r="DI1096" s="142"/>
      <c r="DJ1096" s="142"/>
      <c r="DK1096" s="142"/>
      <c r="DL1096" s="142"/>
      <c r="DM1096" s="142"/>
      <c r="DN1096" s="142"/>
      <c r="DO1096" s="142"/>
      <c r="DP1096" s="142"/>
      <c r="DQ1096" s="142"/>
      <c r="DR1096" s="142"/>
      <c r="DS1096" s="142"/>
      <c r="DT1096" s="142"/>
      <c r="DU1096" s="142"/>
      <c r="DV1096" s="142"/>
      <c r="DW1096" s="142"/>
      <c r="DX1096" s="142"/>
      <c r="DY1096" s="142"/>
      <c r="DZ1096" s="142"/>
      <c r="EA1096" s="142"/>
      <c r="EB1096" s="142"/>
      <c r="EC1096" s="142"/>
      <c r="ED1096" s="142"/>
      <c r="EE1096" s="142"/>
      <c r="EF1096" s="142"/>
      <c r="EG1096" s="142"/>
      <c r="EH1096" s="142"/>
      <c r="EI1096" s="142"/>
      <c r="EJ1096" s="142"/>
      <c r="EK1096" s="142"/>
      <c r="EL1096" s="142"/>
      <c r="EM1096" s="142"/>
      <c r="EN1096" s="142"/>
      <c r="EO1096" s="142"/>
      <c r="EP1096" s="142"/>
      <c r="EQ1096" s="142"/>
      <c r="ER1096" s="142"/>
      <c r="ES1096" s="142"/>
      <c r="ET1096" s="142"/>
      <c r="EU1096" s="142"/>
      <c r="EV1096" s="142"/>
      <c r="EW1096" s="142"/>
      <c r="EX1096" s="142"/>
      <c r="EY1096" s="142"/>
      <c r="EZ1096" s="142"/>
      <c r="FA1096" s="142"/>
      <c r="FB1096" s="142"/>
      <c r="FC1096" s="142"/>
      <c r="FD1096" s="142"/>
      <c r="FE1096" s="142"/>
      <c r="FF1096" s="142"/>
      <c r="FG1096" s="142"/>
      <c r="FH1096" s="142"/>
      <c r="FI1096" s="142"/>
      <c r="FJ1096" s="142"/>
      <c r="FK1096" s="142"/>
      <c r="FL1096" s="142"/>
      <c r="FM1096" s="142"/>
      <c r="FN1096" s="142"/>
      <c r="FO1096" s="142"/>
      <c r="FP1096" s="142"/>
      <c r="FQ1096" s="142"/>
      <c r="FR1096" s="142"/>
      <c r="FS1096" s="142"/>
      <c r="FT1096" s="142"/>
      <c r="FU1096" s="142"/>
      <c r="FV1096" s="142"/>
      <c r="FW1096" s="142"/>
      <c r="FX1096" s="142"/>
      <c r="FY1096" s="142"/>
      <c r="FZ1096" s="142"/>
      <c r="GA1096" s="142"/>
      <c r="GB1096" s="142"/>
      <c r="GC1096" s="142"/>
      <c r="GD1096" s="142"/>
      <c r="GE1096" s="142"/>
      <c r="GF1096" s="142"/>
      <c r="GG1096" s="142"/>
      <c r="GH1096" s="142"/>
      <c r="GI1096" s="142"/>
      <c r="GJ1096" s="142"/>
      <c r="GK1096" s="142"/>
      <c r="GL1096" s="142"/>
      <c r="GM1096" s="142"/>
      <c r="GN1096" s="142"/>
      <c r="GO1096" s="142"/>
      <c r="GP1096" s="142"/>
      <c r="GQ1096" s="142"/>
      <c r="GR1096" s="142"/>
      <c r="GS1096" s="142"/>
      <c r="GT1096" s="142"/>
      <c r="GU1096" s="142"/>
      <c r="GV1096" s="142"/>
      <c r="GW1096" s="142"/>
      <c r="GX1096" s="142"/>
      <c r="GY1096" s="142"/>
      <c r="GZ1096" s="142"/>
      <c r="HA1096" s="142"/>
      <c r="HB1096" s="142"/>
      <c r="HC1096" s="142"/>
      <c r="HD1096" s="142"/>
      <c r="HE1096" s="142"/>
      <c r="HF1096" s="142"/>
      <c r="HG1096" s="142"/>
      <c r="HH1096" s="142"/>
      <c r="HI1096" s="142"/>
      <c r="HJ1096" s="142"/>
      <c r="HK1096" s="142"/>
    </row>
    <row r="1097" spans="1:219" s="139" customFormat="1" ht="11.25" hidden="1" customHeight="1">
      <c r="A1097" s="93" t="s">
        <v>1747</v>
      </c>
      <c r="B1097" s="93" t="s">
        <v>149</v>
      </c>
      <c r="C1097" s="94" t="s">
        <v>29</v>
      </c>
      <c r="D1097" s="58">
        <v>-52.35</v>
      </c>
      <c r="E1097" s="58">
        <v>-26.52</v>
      </c>
      <c r="F1097" s="58"/>
      <c r="G1097" s="58"/>
      <c r="H1097" s="165"/>
      <c r="I1097" s="165"/>
      <c r="J1097" s="165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  <c r="BT1097" s="142"/>
      <c r="BU1097" s="142"/>
      <c r="BV1097" s="142"/>
      <c r="BW1097" s="142"/>
      <c r="BX1097" s="142"/>
      <c r="BY1097" s="142"/>
      <c r="BZ1097" s="142"/>
      <c r="CA1097" s="142"/>
      <c r="CB1097" s="142"/>
      <c r="CC1097" s="142"/>
      <c r="CD1097" s="142"/>
      <c r="CE1097" s="142"/>
      <c r="CF1097" s="142"/>
      <c r="CG1097" s="142"/>
      <c r="CH1097" s="142"/>
      <c r="CI1097" s="142"/>
      <c r="CJ1097" s="142"/>
      <c r="CK1097" s="142"/>
      <c r="CL1097" s="142"/>
      <c r="CM1097" s="142"/>
      <c r="CN1097" s="142"/>
      <c r="CO1097" s="142"/>
      <c r="CP1097" s="142"/>
      <c r="CQ1097" s="142"/>
      <c r="CR1097" s="142"/>
      <c r="CS1097" s="142"/>
      <c r="CT1097" s="142"/>
      <c r="CU1097" s="142"/>
      <c r="CV1097" s="142"/>
      <c r="CW1097" s="142"/>
      <c r="CX1097" s="142"/>
      <c r="CY1097" s="142"/>
      <c r="CZ1097" s="142"/>
      <c r="DA1097" s="142"/>
      <c r="DB1097" s="142"/>
      <c r="DC1097" s="142"/>
      <c r="DD1097" s="142"/>
      <c r="DE1097" s="142"/>
      <c r="DF1097" s="142"/>
      <c r="DG1097" s="142"/>
      <c r="DH1097" s="142"/>
      <c r="DI1097" s="142"/>
      <c r="DJ1097" s="142"/>
      <c r="DK1097" s="142"/>
      <c r="DL1097" s="142"/>
      <c r="DM1097" s="142"/>
      <c r="DN1097" s="142"/>
      <c r="DO1097" s="142"/>
      <c r="DP1097" s="142"/>
      <c r="DQ1097" s="142"/>
      <c r="DR1097" s="142"/>
      <c r="DS1097" s="142"/>
      <c r="DT1097" s="142"/>
      <c r="DU1097" s="142"/>
      <c r="DV1097" s="142"/>
      <c r="DW1097" s="142"/>
      <c r="DX1097" s="142"/>
      <c r="DY1097" s="142"/>
      <c r="DZ1097" s="142"/>
      <c r="EA1097" s="142"/>
      <c r="EB1097" s="142"/>
      <c r="EC1097" s="142"/>
      <c r="ED1097" s="142"/>
      <c r="EE1097" s="142"/>
      <c r="EF1097" s="142"/>
      <c r="EG1097" s="142"/>
      <c r="EH1097" s="142"/>
      <c r="EI1097" s="142"/>
      <c r="EJ1097" s="142"/>
      <c r="EK1097" s="142"/>
      <c r="EL1097" s="142"/>
      <c r="EM1097" s="142"/>
      <c r="EN1097" s="142"/>
      <c r="EO1097" s="142"/>
      <c r="EP1097" s="142"/>
      <c r="EQ1097" s="142"/>
      <c r="ER1097" s="142"/>
      <c r="ES1097" s="142"/>
      <c r="ET1097" s="142"/>
      <c r="EU1097" s="142"/>
      <c r="EV1097" s="142"/>
      <c r="EW1097" s="142"/>
      <c r="EX1097" s="142"/>
      <c r="EY1097" s="142"/>
      <c r="EZ1097" s="142"/>
      <c r="FA1097" s="142"/>
      <c r="FB1097" s="142"/>
      <c r="FC1097" s="142"/>
      <c r="FD1097" s="142"/>
      <c r="FE1097" s="142"/>
      <c r="FF1097" s="142"/>
      <c r="FG1097" s="142"/>
      <c r="FH1097" s="142"/>
      <c r="FI1097" s="142"/>
      <c r="FJ1097" s="142"/>
      <c r="FK1097" s="142"/>
      <c r="FL1097" s="142"/>
      <c r="FM1097" s="142"/>
      <c r="FN1097" s="142"/>
      <c r="FO1097" s="142"/>
      <c r="FP1097" s="142"/>
      <c r="FQ1097" s="142"/>
      <c r="FR1097" s="142"/>
      <c r="FS1097" s="142"/>
      <c r="FT1097" s="142"/>
      <c r="FU1097" s="142"/>
      <c r="FV1097" s="142"/>
      <c r="FW1097" s="142"/>
      <c r="FX1097" s="142"/>
      <c r="FY1097" s="142"/>
      <c r="FZ1097" s="142"/>
      <c r="GA1097" s="142"/>
      <c r="GB1097" s="142"/>
      <c r="GC1097" s="142"/>
      <c r="GD1097" s="142"/>
      <c r="GE1097" s="142"/>
      <c r="GF1097" s="142"/>
      <c r="GG1097" s="142"/>
      <c r="GH1097" s="142"/>
      <c r="GI1097" s="142"/>
      <c r="GJ1097" s="142"/>
      <c r="GK1097" s="142"/>
      <c r="GL1097" s="142"/>
      <c r="GM1097" s="142"/>
      <c r="GN1097" s="142"/>
      <c r="GO1097" s="142"/>
      <c r="GP1097" s="142"/>
      <c r="GQ1097" s="142"/>
      <c r="GR1097" s="142"/>
      <c r="GS1097" s="142"/>
      <c r="GT1097" s="142"/>
      <c r="GU1097" s="142"/>
      <c r="GV1097" s="142"/>
      <c r="GW1097" s="142"/>
      <c r="GX1097" s="142"/>
      <c r="GY1097" s="142"/>
      <c r="GZ1097" s="142"/>
      <c r="HA1097" s="142"/>
      <c r="HB1097" s="142"/>
      <c r="HC1097" s="142"/>
      <c r="HD1097" s="142"/>
      <c r="HE1097" s="142"/>
      <c r="HF1097" s="142"/>
      <c r="HG1097" s="142"/>
      <c r="HH1097" s="142"/>
      <c r="HI1097" s="142"/>
      <c r="HJ1097" s="142"/>
      <c r="HK1097" s="142"/>
    </row>
    <row r="1098" spans="1:219" s="139" customFormat="1" ht="11.25" hidden="1" customHeight="1">
      <c r="A1098" s="93" t="s">
        <v>1784</v>
      </c>
      <c r="B1098" s="93" t="s">
        <v>124</v>
      </c>
      <c r="C1098" s="94" t="s">
        <v>123</v>
      </c>
      <c r="D1098" s="58">
        <v>-2376.0100000000002</v>
      </c>
      <c r="E1098" s="58">
        <v>-3152.79</v>
      </c>
      <c r="F1098" s="58">
        <v>-1857.28</v>
      </c>
      <c r="G1098" s="58">
        <v>-1127.1199999999999</v>
      </c>
      <c r="H1098" s="165"/>
      <c r="I1098" s="165"/>
      <c r="J1098" s="165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  <c r="BT1098" s="142"/>
      <c r="BU1098" s="142"/>
      <c r="BV1098" s="142"/>
      <c r="BW1098" s="142"/>
      <c r="BX1098" s="142"/>
      <c r="BY1098" s="142"/>
      <c r="BZ1098" s="142"/>
      <c r="CA1098" s="142"/>
      <c r="CB1098" s="142"/>
      <c r="CC1098" s="142"/>
      <c r="CD1098" s="142"/>
      <c r="CE1098" s="142"/>
      <c r="CF1098" s="142"/>
      <c r="CG1098" s="142"/>
      <c r="CH1098" s="142"/>
      <c r="CI1098" s="142"/>
      <c r="CJ1098" s="142"/>
      <c r="CK1098" s="142"/>
      <c r="CL1098" s="142"/>
      <c r="CM1098" s="142"/>
      <c r="CN1098" s="142"/>
      <c r="CO1098" s="142"/>
      <c r="CP1098" s="142"/>
      <c r="CQ1098" s="142"/>
      <c r="CR1098" s="142"/>
      <c r="CS1098" s="142"/>
      <c r="CT1098" s="142"/>
      <c r="CU1098" s="142"/>
      <c r="CV1098" s="142"/>
      <c r="CW1098" s="142"/>
      <c r="CX1098" s="142"/>
      <c r="CY1098" s="142"/>
      <c r="CZ1098" s="142"/>
      <c r="DA1098" s="142"/>
      <c r="DB1098" s="142"/>
      <c r="DC1098" s="142"/>
      <c r="DD1098" s="142"/>
      <c r="DE1098" s="142"/>
      <c r="DF1098" s="142"/>
      <c r="DG1098" s="142"/>
      <c r="DH1098" s="142"/>
      <c r="DI1098" s="142"/>
      <c r="DJ1098" s="142"/>
      <c r="DK1098" s="142"/>
      <c r="DL1098" s="142"/>
      <c r="DM1098" s="142"/>
      <c r="DN1098" s="142"/>
      <c r="DO1098" s="142"/>
      <c r="DP1098" s="142"/>
      <c r="DQ1098" s="142"/>
      <c r="DR1098" s="142"/>
      <c r="DS1098" s="142"/>
      <c r="DT1098" s="142"/>
      <c r="DU1098" s="142"/>
      <c r="DV1098" s="142"/>
      <c r="DW1098" s="142"/>
      <c r="DX1098" s="142"/>
      <c r="DY1098" s="142"/>
      <c r="DZ1098" s="142"/>
      <c r="EA1098" s="142"/>
      <c r="EB1098" s="142"/>
      <c r="EC1098" s="142"/>
      <c r="ED1098" s="142"/>
      <c r="EE1098" s="142"/>
      <c r="EF1098" s="142"/>
      <c r="EG1098" s="142"/>
      <c r="EH1098" s="142"/>
      <c r="EI1098" s="142"/>
      <c r="EJ1098" s="142"/>
      <c r="EK1098" s="142"/>
      <c r="EL1098" s="142"/>
      <c r="EM1098" s="142"/>
      <c r="EN1098" s="142"/>
      <c r="EO1098" s="142"/>
      <c r="EP1098" s="142"/>
      <c r="EQ1098" s="142"/>
      <c r="ER1098" s="142"/>
      <c r="ES1098" s="142"/>
      <c r="ET1098" s="142"/>
      <c r="EU1098" s="142"/>
      <c r="EV1098" s="142"/>
      <c r="EW1098" s="142"/>
      <c r="EX1098" s="142"/>
      <c r="EY1098" s="142"/>
      <c r="EZ1098" s="142"/>
      <c r="FA1098" s="142"/>
      <c r="FB1098" s="142"/>
      <c r="FC1098" s="142"/>
      <c r="FD1098" s="142"/>
      <c r="FE1098" s="142"/>
      <c r="FF1098" s="142"/>
      <c r="FG1098" s="142"/>
      <c r="FH1098" s="142"/>
      <c r="FI1098" s="142"/>
      <c r="FJ1098" s="142"/>
      <c r="FK1098" s="142"/>
      <c r="FL1098" s="142"/>
      <c r="FM1098" s="142"/>
      <c r="FN1098" s="142"/>
      <c r="FO1098" s="142"/>
      <c r="FP1098" s="142"/>
      <c r="FQ1098" s="142"/>
      <c r="FR1098" s="142"/>
      <c r="FS1098" s="142"/>
      <c r="FT1098" s="142"/>
      <c r="FU1098" s="142"/>
      <c r="FV1098" s="142"/>
      <c r="FW1098" s="142"/>
      <c r="FX1098" s="142"/>
      <c r="FY1098" s="142"/>
      <c r="FZ1098" s="142"/>
      <c r="GA1098" s="142"/>
      <c r="GB1098" s="142"/>
      <c r="GC1098" s="142"/>
      <c r="GD1098" s="142"/>
      <c r="GE1098" s="142"/>
      <c r="GF1098" s="142"/>
      <c r="GG1098" s="142"/>
      <c r="GH1098" s="142"/>
      <c r="GI1098" s="142"/>
      <c r="GJ1098" s="142"/>
      <c r="GK1098" s="142"/>
      <c r="GL1098" s="142"/>
      <c r="GM1098" s="142"/>
      <c r="GN1098" s="142"/>
      <c r="GO1098" s="142"/>
      <c r="GP1098" s="142"/>
      <c r="GQ1098" s="142"/>
      <c r="GR1098" s="142"/>
      <c r="GS1098" s="142"/>
      <c r="GT1098" s="142"/>
      <c r="GU1098" s="142"/>
      <c r="GV1098" s="142"/>
      <c r="GW1098" s="142"/>
      <c r="GX1098" s="142"/>
      <c r="GY1098" s="142"/>
      <c r="GZ1098" s="142"/>
      <c r="HA1098" s="142"/>
      <c r="HB1098" s="142"/>
      <c r="HC1098" s="142"/>
      <c r="HD1098" s="142"/>
      <c r="HE1098" s="142"/>
      <c r="HF1098" s="142"/>
      <c r="HG1098" s="142"/>
      <c r="HH1098" s="142"/>
      <c r="HI1098" s="142"/>
      <c r="HJ1098" s="142"/>
      <c r="HK1098" s="142"/>
    </row>
    <row r="1099" spans="1:219" s="139" customFormat="1" ht="11.25" hidden="1" customHeight="1">
      <c r="A1099" s="93" t="s">
        <v>1796</v>
      </c>
      <c r="B1099" s="93" t="s">
        <v>127</v>
      </c>
      <c r="C1099" s="94" t="s">
        <v>126</v>
      </c>
      <c r="D1099" s="58"/>
      <c r="E1099" s="58">
        <v>-1040</v>
      </c>
      <c r="F1099" s="58"/>
      <c r="G1099" s="58"/>
      <c r="H1099" s="165"/>
      <c r="I1099" s="165"/>
      <c r="J1099" s="165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  <c r="BT1099" s="142"/>
      <c r="BU1099" s="142"/>
      <c r="BV1099" s="142"/>
      <c r="BW1099" s="142"/>
      <c r="BX1099" s="142"/>
      <c r="BY1099" s="142"/>
      <c r="BZ1099" s="142"/>
      <c r="CA1099" s="142"/>
      <c r="CB1099" s="142"/>
      <c r="CC1099" s="142"/>
      <c r="CD1099" s="142"/>
      <c r="CE1099" s="142"/>
      <c r="CF1099" s="142"/>
      <c r="CG1099" s="142"/>
      <c r="CH1099" s="142"/>
      <c r="CI1099" s="142"/>
      <c r="CJ1099" s="142"/>
      <c r="CK1099" s="142"/>
      <c r="CL1099" s="142"/>
      <c r="CM1099" s="142"/>
      <c r="CN1099" s="142"/>
      <c r="CO1099" s="142"/>
      <c r="CP1099" s="142"/>
      <c r="CQ1099" s="142"/>
      <c r="CR1099" s="142"/>
      <c r="CS1099" s="142"/>
      <c r="CT1099" s="142"/>
      <c r="CU1099" s="142"/>
      <c r="CV1099" s="142"/>
      <c r="CW1099" s="142"/>
      <c r="CX1099" s="142"/>
      <c r="CY1099" s="142"/>
      <c r="CZ1099" s="142"/>
      <c r="DA1099" s="142"/>
      <c r="DB1099" s="142"/>
      <c r="DC1099" s="142"/>
      <c r="DD1099" s="142"/>
      <c r="DE1099" s="142"/>
      <c r="DF1099" s="142"/>
      <c r="DG1099" s="142"/>
      <c r="DH1099" s="142"/>
      <c r="DI1099" s="142"/>
      <c r="DJ1099" s="142"/>
      <c r="DK1099" s="142"/>
      <c r="DL1099" s="142"/>
      <c r="DM1099" s="142"/>
      <c r="DN1099" s="142"/>
      <c r="DO1099" s="142"/>
      <c r="DP1099" s="142"/>
      <c r="DQ1099" s="142"/>
      <c r="DR1099" s="142"/>
      <c r="DS1099" s="142"/>
      <c r="DT1099" s="142"/>
      <c r="DU1099" s="142"/>
      <c r="DV1099" s="142"/>
      <c r="DW1099" s="142"/>
      <c r="DX1099" s="142"/>
      <c r="DY1099" s="142"/>
      <c r="DZ1099" s="142"/>
      <c r="EA1099" s="142"/>
      <c r="EB1099" s="142"/>
      <c r="EC1099" s="142"/>
      <c r="ED1099" s="142"/>
      <c r="EE1099" s="142"/>
      <c r="EF1099" s="142"/>
      <c r="EG1099" s="142"/>
      <c r="EH1099" s="142"/>
      <c r="EI1099" s="142"/>
      <c r="EJ1099" s="142"/>
      <c r="EK1099" s="142"/>
      <c r="EL1099" s="142"/>
      <c r="EM1099" s="142"/>
      <c r="EN1099" s="142"/>
      <c r="EO1099" s="142"/>
      <c r="EP1099" s="142"/>
      <c r="EQ1099" s="142"/>
      <c r="ER1099" s="142"/>
      <c r="ES1099" s="142"/>
      <c r="ET1099" s="142"/>
      <c r="EU1099" s="142"/>
      <c r="EV1099" s="142"/>
      <c r="EW1099" s="142"/>
      <c r="EX1099" s="142"/>
      <c r="EY1099" s="142"/>
      <c r="EZ1099" s="142"/>
      <c r="FA1099" s="142"/>
      <c r="FB1099" s="142"/>
      <c r="FC1099" s="142"/>
      <c r="FD1099" s="142"/>
      <c r="FE1099" s="142"/>
      <c r="FF1099" s="142"/>
      <c r="FG1099" s="142"/>
      <c r="FH1099" s="142"/>
      <c r="FI1099" s="142"/>
      <c r="FJ1099" s="142"/>
      <c r="FK1099" s="142"/>
      <c r="FL1099" s="142"/>
      <c r="FM1099" s="142"/>
      <c r="FN1099" s="142"/>
      <c r="FO1099" s="142"/>
      <c r="FP1099" s="142"/>
      <c r="FQ1099" s="142"/>
      <c r="FR1099" s="142"/>
      <c r="FS1099" s="142"/>
      <c r="FT1099" s="142"/>
      <c r="FU1099" s="142"/>
      <c r="FV1099" s="142"/>
      <c r="FW1099" s="142"/>
      <c r="FX1099" s="142"/>
      <c r="FY1099" s="142"/>
      <c r="FZ1099" s="142"/>
      <c r="GA1099" s="142"/>
      <c r="GB1099" s="142"/>
      <c r="GC1099" s="142"/>
      <c r="GD1099" s="142"/>
      <c r="GE1099" s="142"/>
      <c r="GF1099" s="142"/>
      <c r="GG1099" s="142"/>
      <c r="GH1099" s="142"/>
      <c r="GI1099" s="142"/>
      <c r="GJ1099" s="142"/>
      <c r="GK1099" s="142"/>
      <c r="GL1099" s="142"/>
      <c r="GM1099" s="142"/>
      <c r="GN1099" s="142"/>
      <c r="GO1099" s="142"/>
      <c r="GP1099" s="142"/>
      <c r="GQ1099" s="142"/>
      <c r="GR1099" s="142"/>
      <c r="GS1099" s="142"/>
      <c r="GT1099" s="142"/>
      <c r="GU1099" s="142"/>
      <c r="GV1099" s="142"/>
      <c r="GW1099" s="142"/>
      <c r="GX1099" s="142"/>
      <c r="GY1099" s="142"/>
      <c r="GZ1099" s="142"/>
      <c r="HA1099" s="142"/>
      <c r="HB1099" s="142"/>
      <c r="HC1099" s="142"/>
      <c r="HD1099" s="142"/>
      <c r="HE1099" s="142"/>
      <c r="HF1099" s="142"/>
      <c r="HG1099" s="142"/>
      <c r="HH1099" s="142"/>
      <c r="HI1099" s="142"/>
      <c r="HJ1099" s="142"/>
      <c r="HK1099" s="142"/>
    </row>
    <row r="1100" spans="1:219" s="139" customFormat="1" ht="11.25" hidden="1" customHeight="1">
      <c r="A1100" s="93" t="s">
        <v>1797</v>
      </c>
      <c r="B1100" s="93" t="s">
        <v>1537</v>
      </c>
      <c r="C1100" s="94" t="s">
        <v>29</v>
      </c>
      <c r="D1100" s="58">
        <v>-12620.62</v>
      </c>
      <c r="E1100" s="58">
        <v>-6648.04</v>
      </c>
      <c r="F1100" s="58">
        <v>-464.68</v>
      </c>
      <c r="G1100" s="58">
        <v>-2634.95</v>
      </c>
      <c r="H1100" s="165"/>
      <c r="I1100" s="165"/>
      <c r="J1100" s="165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  <c r="BT1100" s="142"/>
      <c r="BU1100" s="142"/>
      <c r="BV1100" s="142"/>
      <c r="BW1100" s="142"/>
      <c r="BX1100" s="142"/>
      <c r="BY1100" s="142"/>
      <c r="BZ1100" s="142"/>
      <c r="CA1100" s="142"/>
      <c r="CB1100" s="142"/>
      <c r="CC1100" s="142"/>
      <c r="CD1100" s="142"/>
      <c r="CE1100" s="142"/>
      <c r="CF1100" s="142"/>
      <c r="CG1100" s="142"/>
      <c r="CH1100" s="142"/>
      <c r="CI1100" s="142"/>
      <c r="CJ1100" s="142"/>
      <c r="CK1100" s="142"/>
      <c r="CL1100" s="142"/>
      <c r="CM1100" s="142"/>
      <c r="CN1100" s="142"/>
      <c r="CO1100" s="142"/>
      <c r="CP1100" s="142"/>
      <c r="CQ1100" s="142"/>
      <c r="CR1100" s="142"/>
      <c r="CS1100" s="142"/>
      <c r="CT1100" s="142"/>
      <c r="CU1100" s="142"/>
      <c r="CV1100" s="142"/>
      <c r="CW1100" s="142"/>
      <c r="CX1100" s="142"/>
      <c r="CY1100" s="142"/>
      <c r="CZ1100" s="142"/>
      <c r="DA1100" s="142"/>
      <c r="DB1100" s="142"/>
      <c r="DC1100" s="142"/>
      <c r="DD1100" s="142"/>
      <c r="DE1100" s="142"/>
      <c r="DF1100" s="142"/>
      <c r="DG1100" s="142"/>
      <c r="DH1100" s="142"/>
      <c r="DI1100" s="142"/>
      <c r="DJ1100" s="142"/>
      <c r="DK1100" s="142"/>
      <c r="DL1100" s="142"/>
      <c r="DM1100" s="142"/>
      <c r="DN1100" s="142"/>
      <c r="DO1100" s="142"/>
      <c r="DP1100" s="142"/>
      <c r="DQ1100" s="142"/>
      <c r="DR1100" s="142"/>
      <c r="DS1100" s="142"/>
      <c r="DT1100" s="142"/>
      <c r="DU1100" s="142"/>
      <c r="DV1100" s="142"/>
      <c r="DW1100" s="142"/>
      <c r="DX1100" s="142"/>
      <c r="DY1100" s="142"/>
      <c r="DZ1100" s="142"/>
      <c r="EA1100" s="142"/>
      <c r="EB1100" s="142"/>
      <c r="EC1100" s="142"/>
      <c r="ED1100" s="142"/>
      <c r="EE1100" s="142"/>
      <c r="EF1100" s="142"/>
      <c r="EG1100" s="142"/>
      <c r="EH1100" s="142"/>
      <c r="EI1100" s="142"/>
      <c r="EJ1100" s="142"/>
      <c r="EK1100" s="142"/>
      <c r="EL1100" s="142"/>
      <c r="EM1100" s="142"/>
      <c r="EN1100" s="142"/>
      <c r="EO1100" s="142"/>
      <c r="EP1100" s="142"/>
      <c r="EQ1100" s="142"/>
      <c r="ER1100" s="142"/>
      <c r="ES1100" s="142"/>
      <c r="ET1100" s="142"/>
      <c r="EU1100" s="142"/>
      <c r="EV1100" s="142"/>
      <c r="EW1100" s="142"/>
      <c r="EX1100" s="142"/>
      <c r="EY1100" s="142"/>
      <c r="EZ1100" s="142"/>
      <c r="FA1100" s="142"/>
      <c r="FB1100" s="142"/>
      <c r="FC1100" s="142"/>
      <c r="FD1100" s="142"/>
      <c r="FE1100" s="142"/>
      <c r="FF1100" s="142"/>
      <c r="FG1100" s="142"/>
      <c r="FH1100" s="142"/>
      <c r="FI1100" s="142"/>
      <c r="FJ1100" s="142"/>
      <c r="FK1100" s="142"/>
      <c r="FL1100" s="142"/>
      <c r="FM1100" s="142"/>
      <c r="FN1100" s="142"/>
      <c r="FO1100" s="142"/>
      <c r="FP1100" s="142"/>
      <c r="FQ1100" s="142"/>
      <c r="FR1100" s="142"/>
      <c r="FS1100" s="142"/>
      <c r="FT1100" s="142"/>
      <c r="FU1100" s="142"/>
      <c r="FV1100" s="142"/>
      <c r="FW1100" s="142"/>
      <c r="FX1100" s="142"/>
      <c r="FY1100" s="142"/>
      <c r="FZ1100" s="142"/>
      <c r="GA1100" s="142"/>
      <c r="GB1100" s="142"/>
      <c r="GC1100" s="142"/>
      <c r="GD1100" s="142"/>
      <c r="GE1100" s="142"/>
      <c r="GF1100" s="142"/>
      <c r="GG1100" s="142"/>
      <c r="GH1100" s="142"/>
      <c r="GI1100" s="142"/>
      <c r="GJ1100" s="142"/>
      <c r="GK1100" s="142"/>
      <c r="GL1100" s="142"/>
      <c r="GM1100" s="142"/>
      <c r="GN1100" s="142"/>
      <c r="GO1100" s="142"/>
      <c r="GP1100" s="142"/>
      <c r="GQ1100" s="142"/>
      <c r="GR1100" s="142"/>
      <c r="GS1100" s="142"/>
      <c r="GT1100" s="142"/>
      <c r="GU1100" s="142"/>
      <c r="GV1100" s="142"/>
      <c r="GW1100" s="142"/>
      <c r="GX1100" s="142"/>
      <c r="GY1100" s="142"/>
      <c r="GZ1100" s="142"/>
      <c r="HA1100" s="142"/>
      <c r="HB1100" s="142"/>
      <c r="HC1100" s="142"/>
      <c r="HD1100" s="142"/>
      <c r="HE1100" s="142"/>
      <c r="HF1100" s="142"/>
      <c r="HG1100" s="142"/>
      <c r="HH1100" s="142"/>
      <c r="HI1100" s="142"/>
      <c r="HJ1100" s="142"/>
      <c r="HK1100" s="142"/>
    </row>
    <row r="1101" spans="1:219" s="139" customFormat="1" ht="11.25" hidden="1" customHeight="1">
      <c r="A1101" s="93" t="s">
        <v>1798</v>
      </c>
      <c r="B1101" s="93" t="s">
        <v>131</v>
      </c>
      <c r="C1101" s="94" t="s">
        <v>29</v>
      </c>
      <c r="D1101" s="58"/>
      <c r="E1101" s="58">
        <v>-247.95</v>
      </c>
      <c r="F1101" s="58"/>
      <c r="G1101" s="58"/>
      <c r="H1101" s="165"/>
      <c r="I1101" s="165"/>
      <c r="J1101" s="165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  <c r="BT1101" s="142"/>
      <c r="BU1101" s="142"/>
      <c r="BV1101" s="142"/>
      <c r="BW1101" s="142"/>
      <c r="BX1101" s="142"/>
      <c r="BY1101" s="142"/>
      <c r="BZ1101" s="142"/>
      <c r="CA1101" s="142"/>
      <c r="CB1101" s="142"/>
      <c r="CC1101" s="142"/>
      <c r="CD1101" s="142"/>
      <c r="CE1101" s="142"/>
      <c r="CF1101" s="142"/>
      <c r="CG1101" s="142"/>
      <c r="CH1101" s="142"/>
      <c r="CI1101" s="142"/>
      <c r="CJ1101" s="142"/>
      <c r="CK1101" s="142"/>
      <c r="CL1101" s="142"/>
      <c r="CM1101" s="142"/>
      <c r="CN1101" s="142"/>
      <c r="CO1101" s="142"/>
      <c r="CP1101" s="142"/>
      <c r="CQ1101" s="142"/>
      <c r="CR1101" s="142"/>
      <c r="CS1101" s="142"/>
      <c r="CT1101" s="142"/>
      <c r="CU1101" s="142"/>
      <c r="CV1101" s="142"/>
      <c r="CW1101" s="142"/>
      <c r="CX1101" s="142"/>
      <c r="CY1101" s="142"/>
      <c r="CZ1101" s="142"/>
      <c r="DA1101" s="142"/>
      <c r="DB1101" s="142"/>
      <c r="DC1101" s="142"/>
      <c r="DD1101" s="142"/>
      <c r="DE1101" s="142"/>
      <c r="DF1101" s="142"/>
      <c r="DG1101" s="142"/>
      <c r="DH1101" s="142"/>
      <c r="DI1101" s="142"/>
      <c r="DJ1101" s="142"/>
      <c r="DK1101" s="142"/>
      <c r="DL1101" s="142"/>
      <c r="DM1101" s="142"/>
      <c r="DN1101" s="142"/>
      <c r="DO1101" s="142"/>
      <c r="DP1101" s="142"/>
      <c r="DQ1101" s="142"/>
      <c r="DR1101" s="142"/>
      <c r="DS1101" s="142"/>
      <c r="DT1101" s="142"/>
      <c r="DU1101" s="142"/>
      <c r="DV1101" s="142"/>
      <c r="DW1101" s="142"/>
      <c r="DX1101" s="142"/>
      <c r="DY1101" s="142"/>
      <c r="DZ1101" s="142"/>
      <c r="EA1101" s="142"/>
      <c r="EB1101" s="142"/>
      <c r="EC1101" s="142"/>
      <c r="ED1101" s="142"/>
      <c r="EE1101" s="142"/>
      <c r="EF1101" s="142"/>
      <c r="EG1101" s="142"/>
      <c r="EH1101" s="142"/>
      <c r="EI1101" s="142"/>
      <c r="EJ1101" s="142"/>
      <c r="EK1101" s="142"/>
      <c r="EL1101" s="142"/>
      <c r="EM1101" s="142"/>
      <c r="EN1101" s="142"/>
      <c r="EO1101" s="142"/>
      <c r="EP1101" s="142"/>
      <c r="EQ1101" s="142"/>
      <c r="ER1101" s="142"/>
      <c r="ES1101" s="142"/>
      <c r="ET1101" s="142"/>
      <c r="EU1101" s="142"/>
      <c r="EV1101" s="142"/>
      <c r="EW1101" s="142"/>
      <c r="EX1101" s="142"/>
      <c r="EY1101" s="142"/>
      <c r="EZ1101" s="142"/>
      <c r="FA1101" s="142"/>
      <c r="FB1101" s="142"/>
      <c r="FC1101" s="142"/>
      <c r="FD1101" s="142"/>
      <c r="FE1101" s="142"/>
      <c r="FF1101" s="142"/>
      <c r="FG1101" s="142"/>
      <c r="FH1101" s="142"/>
      <c r="FI1101" s="142"/>
      <c r="FJ1101" s="142"/>
      <c r="FK1101" s="142"/>
      <c r="FL1101" s="142"/>
      <c r="FM1101" s="142"/>
      <c r="FN1101" s="142"/>
      <c r="FO1101" s="142"/>
      <c r="FP1101" s="142"/>
      <c r="FQ1101" s="142"/>
      <c r="FR1101" s="142"/>
      <c r="FS1101" s="142"/>
      <c r="FT1101" s="142"/>
      <c r="FU1101" s="142"/>
      <c r="FV1101" s="142"/>
      <c r="FW1101" s="142"/>
      <c r="FX1101" s="142"/>
      <c r="FY1101" s="142"/>
      <c r="FZ1101" s="142"/>
      <c r="GA1101" s="142"/>
      <c r="GB1101" s="142"/>
      <c r="GC1101" s="142"/>
      <c r="GD1101" s="142"/>
      <c r="GE1101" s="142"/>
      <c r="GF1101" s="142"/>
      <c r="GG1101" s="142"/>
      <c r="GH1101" s="142"/>
      <c r="GI1101" s="142"/>
      <c r="GJ1101" s="142"/>
      <c r="GK1101" s="142"/>
      <c r="GL1101" s="142"/>
      <c r="GM1101" s="142"/>
      <c r="GN1101" s="142"/>
      <c r="GO1101" s="142"/>
      <c r="GP1101" s="142"/>
      <c r="GQ1101" s="142"/>
      <c r="GR1101" s="142"/>
      <c r="GS1101" s="142"/>
      <c r="GT1101" s="142"/>
      <c r="GU1101" s="142"/>
      <c r="GV1101" s="142"/>
      <c r="GW1101" s="142"/>
      <c r="GX1101" s="142"/>
      <c r="GY1101" s="142"/>
      <c r="GZ1101" s="142"/>
      <c r="HA1101" s="142"/>
      <c r="HB1101" s="142"/>
      <c r="HC1101" s="142"/>
      <c r="HD1101" s="142"/>
      <c r="HE1101" s="142"/>
      <c r="HF1101" s="142"/>
      <c r="HG1101" s="142"/>
      <c r="HH1101" s="142"/>
      <c r="HI1101" s="142"/>
      <c r="HJ1101" s="142"/>
      <c r="HK1101" s="142"/>
    </row>
    <row r="1102" spans="1:219" s="139" customFormat="1" ht="11.25" hidden="1" customHeight="1">
      <c r="A1102" s="93" t="s">
        <v>1801</v>
      </c>
      <c r="B1102" s="111" t="s">
        <v>1538</v>
      </c>
      <c r="C1102" s="123" t="s">
        <v>139</v>
      </c>
      <c r="D1102" s="58"/>
      <c r="E1102" s="58"/>
      <c r="F1102" s="58"/>
      <c r="G1102" s="58">
        <v>-146.52000000000001</v>
      </c>
      <c r="H1102" s="165"/>
      <c r="I1102" s="165"/>
      <c r="J1102" s="165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  <c r="BT1102" s="142"/>
      <c r="BU1102" s="142"/>
      <c r="BV1102" s="142"/>
      <c r="BW1102" s="142"/>
      <c r="BX1102" s="142"/>
      <c r="BY1102" s="142"/>
      <c r="BZ1102" s="142"/>
      <c r="CA1102" s="142"/>
      <c r="CB1102" s="142"/>
      <c r="CC1102" s="142"/>
      <c r="CD1102" s="142"/>
      <c r="CE1102" s="142"/>
      <c r="CF1102" s="142"/>
      <c r="CG1102" s="142"/>
      <c r="CH1102" s="142"/>
      <c r="CI1102" s="142"/>
      <c r="CJ1102" s="142"/>
      <c r="CK1102" s="142"/>
      <c r="CL1102" s="142"/>
      <c r="CM1102" s="142"/>
      <c r="CN1102" s="142"/>
      <c r="CO1102" s="142"/>
      <c r="CP1102" s="142"/>
      <c r="CQ1102" s="142"/>
      <c r="CR1102" s="142"/>
      <c r="CS1102" s="142"/>
      <c r="CT1102" s="142"/>
      <c r="CU1102" s="142"/>
      <c r="CV1102" s="142"/>
      <c r="CW1102" s="142"/>
      <c r="CX1102" s="142"/>
      <c r="CY1102" s="142"/>
      <c r="CZ1102" s="142"/>
      <c r="DA1102" s="142"/>
      <c r="DB1102" s="142"/>
      <c r="DC1102" s="142"/>
      <c r="DD1102" s="142"/>
      <c r="DE1102" s="142"/>
      <c r="DF1102" s="142"/>
      <c r="DG1102" s="142"/>
      <c r="DH1102" s="142"/>
      <c r="DI1102" s="142"/>
      <c r="DJ1102" s="142"/>
      <c r="DK1102" s="142"/>
      <c r="DL1102" s="142"/>
      <c r="DM1102" s="142"/>
      <c r="DN1102" s="142"/>
      <c r="DO1102" s="142"/>
      <c r="DP1102" s="142"/>
      <c r="DQ1102" s="142"/>
      <c r="DR1102" s="142"/>
      <c r="DS1102" s="142"/>
      <c r="DT1102" s="142"/>
      <c r="DU1102" s="142"/>
      <c r="DV1102" s="142"/>
      <c r="DW1102" s="142"/>
      <c r="DX1102" s="142"/>
      <c r="DY1102" s="142"/>
      <c r="DZ1102" s="142"/>
      <c r="EA1102" s="142"/>
      <c r="EB1102" s="142"/>
      <c r="EC1102" s="142"/>
      <c r="ED1102" s="142"/>
      <c r="EE1102" s="142"/>
      <c r="EF1102" s="142"/>
      <c r="EG1102" s="142"/>
      <c r="EH1102" s="142"/>
      <c r="EI1102" s="142"/>
      <c r="EJ1102" s="142"/>
      <c r="EK1102" s="142"/>
      <c r="EL1102" s="142"/>
      <c r="EM1102" s="142"/>
      <c r="EN1102" s="142"/>
      <c r="EO1102" s="142"/>
      <c r="EP1102" s="142"/>
      <c r="EQ1102" s="142"/>
      <c r="ER1102" s="142"/>
      <c r="ES1102" s="142"/>
      <c r="ET1102" s="142"/>
      <c r="EU1102" s="142"/>
      <c r="EV1102" s="142"/>
      <c r="EW1102" s="142"/>
      <c r="EX1102" s="142"/>
      <c r="EY1102" s="142"/>
      <c r="EZ1102" s="142"/>
      <c r="FA1102" s="142"/>
      <c r="FB1102" s="142"/>
      <c r="FC1102" s="142"/>
      <c r="FD1102" s="142"/>
      <c r="FE1102" s="142"/>
      <c r="FF1102" s="142"/>
      <c r="FG1102" s="142"/>
      <c r="FH1102" s="142"/>
      <c r="FI1102" s="142"/>
      <c r="FJ1102" s="142"/>
      <c r="FK1102" s="142"/>
      <c r="FL1102" s="142"/>
      <c r="FM1102" s="142"/>
      <c r="FN1102" s="142"/>
      <c r="FO1102" s="142"/>
      <c r="FP1102" s="142"/>
      <c r="FQ1102" s="142"/>
      <c r="FR1102" s="142"/>
      <c r="FS1102" s="142"/>
      <c r="FT1102" s="142"/>
      <c r="FU1102" s="142"/>
      <c r="FV1102" s="142"/>
      <c r="FW1102" s="142"/>
      <c r="FX1102" s="142"/>
      <c r="FY1102" s="142"/>
      <c r="FZ1102" s="142"/>
      <c r="GA1102" s="142"/>
      <c r="GB1102" s="142"/>
      <c r="GC1102" s="142"/>
      <c r="GD1102" s="142"/>
      <c r="GE1102" s="142"/>
      <c r="GF1102" s="142"/>
      <c r="GG1102" s="142"/>
      <c r="GH1102" s="142"/>
      <c r="GI1102" s="142"/>
      <c r="GJ1102" s="142"/>
      <c r="GK1102" s="142"/>
      <c r="GL1102" s="142"/>
      <c r="GM1102" s="142"/>
      <c r="GN1102" s="142"/>
      <c r="GO1102" s="142"/>
      <c r="GP1102" s="142"/>
      <c r="GQ1102" s="142"/>
      <c r="GR1102" s="142"/>
      <c r="GS1102" s="142"/>
      <c r="GT1102" s="142"/>
      <c r="GU1102" s="142"/>
      <c r="GV1102" s="142"/>
      <c r="GW1102" s="142"/>
      <c r="GX1102" s="142"/>
      <c r="GY1102" s="142"/>
      <c r="GZ1102" s="142"/>
      <c r="HA1102" s="142"/>
      <c r="HB1102" s="142"/>
      <c r="HC1102" s="142"/>
      <c r="HD1102" s="142"/>
      <c r="HE1102" s="142"/>
      <c r="HF1102" s="142"/>
      <c r="HG1102" s="142"/>
      <c r="HH1102" s="142"/>
      <c r="HI1102" s="142"/>
      <c r="HJ1102" s="142"/>
      <c r="HK1102" s="142"/>
    </row>
    <row r="1103" spans="1:219" s="139" customFormat="1" ht="11.25" hidden="1" customHeight="1">
      <c r="A1103" s="93" t="s">
        <v>3136</v>
      </c>
      <c r="B1103" s="93" t="s">
        <v>149</v>
      </c>
      <c r="C1103" s="94" t="s">
        <v>29</v>
      </c>
      <c r="D1103" s="58"/>
      <c r="E1103" s="58"/>
      <c r="F1103" s="58">
        <v>-57.48</v>
      </c>
      <c r="G1103" s="58"/>
      <c r="H1103" s="165"/>
      <c r="I1103" s="165"/>
      <c r="J1103" s="165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  <c r="BT1103" s="142"/>
      <c r="BU1103" s="142"/>
      <c r="BV1103" s="142"/>
      <c r="BW1103" s="142"/>
      <c r="BX1103" s="142"/>
      <c r="BY1103" s="142"/>
      <c r="BZ1103" s="142"/>
      <c r="CA1103" s="142"/>
      <c r="CB1103" s="142"/>
      <c r="CC1103" s="142"/>
      <c r="CD1103" s="142"/>
      <c r="CE1103" s="142"/>
      <c r="CF1103" s="142"/>
      <c r="CG1103" s="142"/>
      <c r="CH1103" s="142"/>
      <c r="CI1103" s="142"/>
      <c r="CJ1103" s="142"/>
      <c r="CK1103" s="142"/>
      <c r="CL1103" s="142"/>
      <c r="CM1103" s="142"/>
      <c r="CN1103" s="142"/>
      <c r="CO1103" s="142"/>
      <c r="CP1103" s="142"/>
      <c r="CQ1103" s="142"/>
      <c r="CR1103" s="142"/>
      <c r="CS1103" s="142"/>
      <c r="CT1103" s="142"/>
      <c r="CU1103" s="142"/>
      <c r="CV1103" s="142"/>
      <c r="CW1103" s="142"/>
      <c r="CX1103" s="142"/>
      <c r="CY1103" s="142"/>
      <c r="CZ1103" s="142"/>
      <c r="DA1103" s="142"/>
      <c r="DB1103" s="142"/>
      <c r="DC1103" s="142"/>
      <c r="DD1103" s="142"/>
      <c r="DE1103" s="142"/>
      <c r="DF1103" s="142"/>
      <c r="DG1103" s="142"/>
      <c r="DH1103" s="142"/>
      <c r="DI1103" s="142"/>
      <c r="DJ1103" s="142"/>
      <c r="DK1103" s="142"/>
      <c r="DL1103" s="142"/>
      <c r="DM1103" s="142"/>
      <c r="DN1103" s="142"/>
      <c r="DO1103" s="142"/>
      <c r="DP1103" s="142"/>
      <c r="DQ1103" s="142"/>
      <c r="DR1103" s="142"/>
      <c r="DS1103" s="142"/>
      <c r="DT1103" s="142"/>
      <c r="DU1103" s="142"/>
      <c r="DV1103" s="142"/>
      <c r="DW1103" s="142"/>
      <c r="DX1103" s="142"/>
      <c r="DY1103" s="142"/>
      <c r="DZ1103" s="142"/>
      <c r="EA1103" s="142"/>
      <c r="EB1103" s="142"/>
      <c r="EC1103" s="142"/>
      <c r="ED1103" s="142"/>
      <c r="EE1103" s="142"/>
      <c r="EF1103" s="142"/>
      <c r="EG1103" s="142"/>
      <c r="EH1103" s="142"/>
      <c r="EI1103" s="142"/>
      <c r="EJ1103" s="142"/>
      <c r="EK1103" s="142"/>
      <c r="EL1103" s="142"/>
      <c r="EM1103" s="142"/>
      <c r="EN1103" s="142"/>
      <c r="EO1103" s="142"/>
      <c r="EP1103" s="142"/>
      <c r="EQ1103" s="142"/>
      <c r="ER1103" s="142"/>
      <c r="ES1103" s="142"/>
      <c r="ET1103" s="142"/>
      <c r="EU1103" s="142"/>
      <c r="EV1103" s="142"/>
      <c r="EW1103" s="142"/>
      <c r="EX1103" s="142"/>
      <c r="EY1103" s="142"/>
      <c r="EZ1103" s="142"/>
      <c r="FA1103" s="142"/>
      <c r="FB1103" s="142"/>
      <c r="FC1103" s="142"/>
      <c r="FD1103" s="142"/>
      <c r="FE1103" s="142"/>
      <c r="FF1103" s="142"/>
      <c r="FG1103" s="142"/>
      <c r="FH1103" s="142"/>
      <c r="FI1103" s="142"/>
      <c r="FJ1103" s="142"/>
      <c r="FK1103" s="142"/>
      <c r="FL1103" s="142"/>
      <c r="FM1103" s="142"/>
      <c r="FN1103" s="142"/>
      <c r="FO1103" s="142"/>
      <c r="FP1103" s="142"/>
      <c r="FQ1103" s="142"/>
      <c r="FR1103" s="142"/>
      <c r="FS1103" s="142"/>
      <c r="FT1103" s="142"/>
      <c r="FU1103" s="142"/>
      <c r="FV1103" s="142"/>
      <c r="FW1103" s="142"/>
      <c r="FX1103" s="142"/>
      <c r="FY1103" s="142"/>
      <c r="FZ1103" s="142"/>
      <c r="GA1103" s="142"/>
      <c r="GB1103" s="142"/>
      <c r="GC1103" s="142"/>
      <c r="GD1103" s="142"/>
      <c r="GE1103" s="142"/>
      <c r="GF1103" s="142"/>
      <c r="GG1103" s="142"/>
      <c r="GH1103" s="142"/>
      <c r="GI1103" s="142"/>
      <c r="GJ1103" s="142"/>
      <c r="GK1103" s="142"/>
      <c r="GL1103" s="142"/>
      <c r="GM1103" s="142"/>
      <c r="GN1103" s="142"/>
      <c r="GO1103" s="142"/>
      <c r="GP1103" s="142"/>
      <c r="GQ1103" s="142"/>
      <c r="GR1103" s="142"/>
      <c r="GS1103" s="142"/>
      <c r="GT1103" s="142"/>
      <c r="GU1103" s="142"/>
      <c r="GV1103" s="142"/>
      <c r="GW1103" s="142"/>
      <c r="GX1103" s="142"/>
      <c r="GY1103" s="142"/>
      <c r="GZ1103" s="142"/>
      <c r="HA1103" s="142"/>
      <c r="HB1103" s="142"/>
      <c r="HC1103" s="142"/>
      <c r="HD1103" s="142"/>
      <c r="HE1103" s="142"/>
      <c r="HF1103" s="142"/>
      <c r="HG1103" s="142"/>
      <c r="HH1103" s="142"/>
      <c r="HI1103" s="142"/>
      <c r="HJ1103" s="142"/>
      <c r="HK1103" s="142"/>
    </row>
    <row r="1104" spans="1:219" s="139" customFormat="1" ht="11.25" hidden="1" customHeight="1">
      <c r="A1104" s="93" t="s">
        <v>1748</v>
      </c>
      <c r="B1104" s="93" t="s">
        <v>151</v>
      </c>
      <c r="C1104" s="94" t="s">
        <v>29</v>
      </c>
      <c r="D1104" s="58">
        <v>-1295.4000000000001</v>
      </c>
      <c r="E1104" s="58"/>
      <c r="F1104" s="58"/>
      <c r="G1104" s="58">
        <v>-369.4</v>
      </c>
      <c r="H1104" s="165"/>
      <c r="I1104" s="165"/>
      <c r="J1104" s="165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  <c r="BT1104" s="142"/>
      <c r="BU1104" s="142"/>
      <c r="BV1104" s="142"/>
      <c r="BW1104" s="142"/>
      <c r="BX1104" s="142"/>
      <c r="BY1104" s="142"/>
      <c r="BZ1104" s="142"/>
      <c r="CA1104" s="142"/>
      <c r="CB1104" s="142"/>
      <c r="CC1104" s="142"/>
      <c r="CD1104" s="142"/>
      <c r="CE1104" s="142"/>
      <c r="CF1104" s="142"/>
      <c r="CG1104" s="142"/>
      <c r="CH1104" s="142"/>
      <c r="CI1104" s="142"/>
      <c r="CJ1104" s="142"/>
      <c r="CK1104" s="142"/>
      <c r="CL1104" s="142"/>
      <c r="CM1104" s="142"/>
      <c r="CN1104" s="142"/>
      <c r="CO1104" s="142"/>
      <c r="CP1104" s="142"/>
      <c r="CQ1104" s="142"/>
      <c r="CR1104" s="142"/>
      <c r="CS1104" s="142"/>
      <c r="CT1104" s="142"/>
      <c r="CU1104" s="142"/>
      <c r="CV1104" s="142"/>
      <c r="CW1104" s="142"/>
      <c r="CX1104" s="142"/>
      <c r="CY1104" s="142"/>
      <c r="CZ1104" s="142"/>
      <c r="DA1104" s="142"/>
      <c r="DB1104" s="142"/>
      <c r="DC1104" s="142"/>
      <c r="DD1104" s="142"/>
      <c r="DE1104" s="142"/>
      <c r="DF1104" s="142"/>
      <c r="DG1104" s="142"/>
      <c r="DH1104" s="142"/>
      <c r="DI1104" s="142"/>
      <c r="DJ1104" s="142"/>
      <c r="DK1104" s="142"/>
      <c r="DL1104" s="142"/>
      <c r="DM1104" s="142"/>
      <c r="DN1104" s="142"/>
      <c r="DO1104" s="142"/>
      <c r="DP1104" s="142"/>
      <c r="DQ1104" s="142"/>
      <c r="DR1104" s="142"/>
      <c r="DS1104" s="142"/>
      <c r="DT1104" s="142"/>
      <c r="DU1104" s="142"/>
      <c r="DV1104" s="142"/>
      <c r="DW1104" s="142"/>
      <c r="DX1104" s="142"/>
      <c r="DY1104" s="142"/>
      <c r="DZ1104" s="142"/>
      <c r="EA1104" s="142"/>
      <c r="EB1104" s="142"/>
      <c r="EC1104" s="142"/>
      <c r="ED1104" s="142"/>
      <c r="EE1104" s="142"/>
      <c r="EF1104" s="142"/>
      <c r="EG1104" s="142"/>
      <c r="EH1104" s="142"/>
      <c r="EI1104" s="142"/>
      <c r="EJ1104" s="142"/>
      <c r="EK1104" s="142"/>
      <c r="EL1104" s="142"/>
      <c r="EM1104" s="142"/>
      <c r="EN1104" s="142"/>
      <c r="EO1104" s="142"/>
      <c r="EP1104" s="142"/>
      <c r="EQ1104" s="142"/>
      <c r="ER1104" s="142"/>
      <c r="ES1104" s="142"/>
      <c r="ET1104" s="142"/>
      <c r="EU1104" s="142"/>
      <c r="EV1104" s="142"/>
      <c r="EW1104" s="142"/>
      <c r="EX1104" s="142"/>
      <c r="EY1104" s="142"/>
      <c r="EZ1104" s="142"/>
      <c r="FA1104" s="142"/>
      <c r="FB1104" s="142"/>
      <c r="FC1104" s="142"/>
      <c r="FD1104" s="142"/>
      <c r="FE1104" s="142"/>
      <c r="FF1104" s="142"/>
      <c r="FG1104" s="142"/>
      <c r="FH1104" s="142"/>
      <c r="FI1104" s="142"/>
      <c r="FJ1104" s="142"/>
      <c r="FK1104" s="142"/>
      <c r="FL1104" s="142"/>
      <c r="FM1104" s="142"/>
      <c r="FN1104" s="142"/>
      <c r="FO1104" s="142"/>
      <c r="FP1104" s="142"/>
      <c r="FQ1104" s="142"/>
      <c r="FR1104" s="142"/>
      <c r="FS1104" s="142"/>
      <c r="FT1104" s="142"/>
      <c r="FU1104" s="142"/>
      <c r="FV1104" s="142"/>
      <c r="FW1104" s="142"/>
      <c r="FX1104" s="142"/>
      <c r="FY1104" s="142"/>
      <c r="FZ1104" s="142"/>
      <c r="GA1104" s="142"/>
      <c r="GB1104" s="142"/>
      <c r="GC1104" s="142"/>
      <c r="GD1104" s="142"/>
      <c r="GE1104" s="142"/>
      <c r="GF1104" s="142"/>
      <c r="GG1104" s="142"/>
      <c r="GH1104" s="142"/>
      <c r="GI1104" s="142"/>
      <c r="GJ1104" s="142"/>
      <c r="GK1104" s="142"/>
      <c r="GL1104" s="142"/>
      <c r="GM1104" s="142"/>
      <c r="GN1104" s="142"/>
      <c r="GO1104" s="142"/>
      <c r="GP1104" s="142"/>
      <c r="GQ1104" s="142"/>
      <c r="GR1104" s="142"/>
      <c r="GS1104" s="142"/>
      <c r="GT1104" s="142"/>
      <c r="GU1104" s="142"/>
      <c r="GV1104" s="142"/>
      <c r="GW1104" s="142"/>
      <c r="GX1104" s="142"/>
      <c r="GY1104" s="142"/>
      <c r="GZ1104" s="142"/>
      <c r="HA1104" s="142"/>
      <c r="HB1104" s="142"/>
      <c r="HC1104" s="142"/>
      <c r="HD1104" s="142"/>
      <c r="HE1104" s="142"/>
      <c r="HF1104" s="142"/>
      <c r="HG1104" s="142"/>
      <c r="HH1104" s="142"/>
      <c r="HI1104" s="142"/>
      <c r="HJ1104" s="142"/>
      <c r="HK1104" s="142"/>
    </row>
    <row r="1105" spans="1:219" s="139" customFormat="1" ht="11.25" hidden="1" customHeight="1">
      <c r="A1105" s="93" t="s">
        <v>2831</v>
      </c>
      <c r="B1105" s="93" t="s">
        <v>198</v>
      </c>
      <c r="C1105" s="94" t="s">
        <v>173</v>
      </c>
      <c r="D1105" s="58">
        <v>-127.15</v>
      </c>
      <c r="E1105" s="58"/>
      <c r="F1105" s="58"/>
      <c r="G1105" s="165"/>
      <c r="H1105" s="165"/>
      <c r="I1105" s="165"/>
      <c r="J1105" s="165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  <c r="BT1105" s="142"/>
      <c r="BU1105" s="142"/>
      <c r="BV1105" s="142"/>
      <c r="BW1105" s="142"/>
      <c r="BX1105" s="142"/>
      <c r="BY1105" s="142"/>
      <c r="BZ1105" s="142"/>
      <c r="CA1105" s="142"/>
      <c r="CB1105" s="142"/>
      <c r="CC1105" s="142"/>
      <c r="CD1105" s="142"/>
      <c r="CE1105" s="142"/>
      <c r="CF1105" s="142"/>
      <c r="CG1105" s="142"/>
      <c r="CH1105" s="142"/>
      <c r="CI1105" s="142"/>
      <c r="CJ1105" s="142"/>
      <c r="CK1105" s="142"/>
      <c r="CL1105" s="142"/>
      <c r="CM1105" s="142"/>
      <c r="CN1105" s="142"/>
      <c r="CO1105" s="142"/>
      <c r="CP1105" s="142"/>
      <c r="CQ1105" s="142"/>
      <c r="CR1105" s="142"/>
      <c r="CS1105" s="142"/>
      <c r="CT1105" s="142"/>
      <c r="CU1105" s="142"/>
      <c r="CV1105" s="142"/>
      <c r="CW1105" s="142"/>
      <c r="CX1105" s="142"/>
      <c r="CY1105" s="142"/>
      <c r="CZ1105" s="142"/>
      <c r="DA1105" s="142"/>
      <c r="DB1105" s="142"/>
      <c r="DC1105" s="142"/>
      <c r="DD1105" s="142"/>
      <c r="DE1105" s="142"/>
      <c r="DF1105" s="142"/>
      <c r="DG1105" s="142"/>
      <c r="DH1105" s="142"/>
      <c r="DI1105" s="142"/>
      <c r="DJ1105" s="142"/>
      <c r="DK1105" s="142"/>
      <c r="DL1105" s="142"/>
      <c r="DM1105" s="142"/>
      <c r="DN1105" s="142"/>
      <c r="DO1105" s="142"/>
      <c r="DP1105" s="142"/>
      <c r="DQ1105" s="142"/>
      <c r="DR1105" s="142"/>
      <c r="DS1105" s="142"/>
      <c r="DT1105" s="142"/>
      <c r="DU1105" s="142"/>
      <c r="DV1105" s="142"/>
      <c r="DW1105" s="142"/>
      <c r="DX1105" s="142"/>
      <c r="DY1105" s="142"/>
      <c r="DZ1105" s="142"/>
      <c r="EA1105" s="142"/>
      <c r="EB1105" s="142"/>
      <c r="EC1105" s="142"/>
      <c r="ED1105" s="142"/>
      <c r="EE1105" s="142"/>
      <c r="EF1105" s="142"/>
      <c r="EG1105" s="142"/>
      <c r="EH1105" s="142"/>
      <c r="EI1105" s="142"/>
      <c r="EJ1105" s="142"/>
      <c r="EK1105" s="142"/>
      <c r="EL1105" s="142"/>
      <c r="EM1105" s="142"/>
      <c r="EN1105" s="142"/>
      <c r="EO1105" s="142"/>
      <c r="EP1105" s="142"/>
      <c r="EQ1105" s="142"/>
      <c r="ER1105" s="142"/>
      <c r="ES1105" s="142"/>
      <c r="ET1105" s="142"/>
      <c r="EU1105" s="142"/>
      <c r="EV1105" s="142"/>
      <c r="EW1105" s="142"/>
      <c r="EX1105" s="142"/>
      <c r="EY1105" s="142"/>
      <c r="EZ1105" s="142"/>
      <c r="FA1105" s="142"/>
      <c r="FB1105" s="142"/>
      <c r="FC1105" s="142"/>
      <c r="FD1105" s="142"/>
      <c r="FE1105" s="142"/>
      <c r="FF1105" s="142"/>
      <c r="FG1105" s="142"/>
      <c r="FH1105" s="142"/>
      <c r="FI1105" s="142"/>
      <c r="FJ1105" s="142"/>
      <c r="FK1105" s="142"/>
      <c r="FL1105" s="142"/>
      <c r="FM1105" s="142"/>
      <c r="FN1105" s="142"/>
      <c r="FO1105" s="142"/>
      <c r="FP1105" s="142"/>
      <c r="FQ1105" s="142"/>
      <c r="FR1105" s="142"/>
      <c r="FS1105" s="142"/>
      <c r="FT1105" s="142"/>
      <c r="FU1105" s="142"/>
      <c r="FV1105" s="142"/>
      <c r="FW1105" s="142"/>
      <c r="FX1105" s="142"/>
      <c r="FY1105" s="142"/>
      <c r="FZ1105" s="142"/>
      <c r="GA1105" s="142"/>
      <c r="GB1105" s="142"/>
      <c r="GC1105" s="142"/>
      <c r="GD1105" s="142"/>
      <c r="GE1105" s="142"/>
      <c r="GF1105" s="142"/>
      <c r="GG1105" s="142"/>
      <c r="GH1105" s="142"/>
      <c r="GI1105" s="142"/>
      <c r="GJ1105" s="142"/>
      <c r="GK1105" s="142"/>
      <c r="GL1105" s="142"/>
      <c r="GM1105" s="142"/>
      <c r="GN1105" s="142"/>
      <c r="GO1105" s="142"/>
      <c r="GP1105" s="142"/>
      <c r="GQ1105" s="142"/>
      <c r="GR1105" s="142"/>
      <c r="GS1105" s="142"/>
      <c r="GT1105" s="142"/>
      <c r="GU1105" s="142"/>
      <c r="GV1105" s="142"/>
      <c r="GW1105" s="142"/>
      <c r="GX1105" s="142"/>
      <c r="GY1105" s="142"/>
      <c r="GZ1105" s="142"/>
      <c r="HA1105" s="142"/>
      <c r="HB1105" s="142"/>
      <c r="HC1105" s="142"/>
      <c r="HD1105" s="142"/>
      <c r="HE1105" s="142"/>
      <c r="HF1105" s="142"/>
      <c r="HG1105" s="142"/>
      <c r="HH1105" s="142"/>
      <c r="HI1105" s="142"/>
      <c r="HJ1105" s="142"/>
      <c r="HK1105" s="142"/>
    </row>
    <row r="1106" spans="1:219" s="139" customFormat="1" ht="11.25" hidden="1" customHeight="1">
      <c r="A1106" s="93" t="s">
        <v>2832</v>
      </c>
      <c r="B1106" s="93" t="s">
        <v>204</v>
      </c>
      <c r="C1106" s="94" t="s">
        <v>173</v>
      </c>
      <c r="D1106" s="58">
        <v>-2485.4299999999998</v>
      </c>
      <c r="E1106" s="165"/>
      <c r="F1106" s="58"/>
      <c r="G1106" s="165"/>
      <c r="H1106" s="165"/>
      <c r="I1106" s="165"/>
      <c r="J1106" s="165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  <c r="BT1106" s="142"/>
      <c r="BU1106" s="142"/>
      <c r="BV1106" s="142"/>
      <c r="BW1106" s="142"/>
      <c r="BX1106" s="142"/>
      <c r="BY1106" s="142"/>
      <c r="BZ1106" s="142"/>
      <c r="CA1106" s="142"/>
      <c r="CB1106" s="142"/>
      <c r="CC1106" s="142"/>
      <c r="CD1106" s="142"/>
      <c r="CE1106" s="142"/>
      <c r="CF1106" s="142"/>
      <c r="CG1106" s="142"/>
      <c r="CH1106" s="142"/>
      <c r="CI1106" s="142"/>
      <c r="CJ1106" s="142"/>
      <c r="CK1106" s="142"/>
      <c r="CL1106" s="142"/>
      <c r="CM1106" s="142"/>
      <c r="CN1106" s="142"/>
      <c r="CO1106" s="142"/>
      <c r="CP1106" s="142"/>
      <c r="CQ1106" s="142"/>
      <c r="CR1106" s="142"/>
      <c r="CS1106" s="142"/>
      <c r="CT1106" s="142"/>
      <c r="CU1106" s="142"/>
      <c r="CV1106" s="142"/>
      <c r="CW1106" s="142"/>
      <c r="CX1106" s="142"/>
      <c r="CY1106" s="142"/>
      <c r="CZ1106" s="142"/>
      <c r="DA1106" s="142"/>
      <c r="DB1106" s="142"/>
      <c r="DC1106" s="142"/>
      <c r="DD1106" s="142"/>
      <c r="DE1106" s="142"/>
      <c r="DF1106" s="142"/>
      <c r="DG1106" s="142"/>
      <c r="DH1106" s="142"/>
      <c r="DI1106" s="142"/>
      <c r="DJ1106" s="142"/>
      <c r="DK1106" s="142"/>
      <c r="DL1106" s="142"/>
      <c r="DM1106" s="142"/>
      <c r="DN1106" s="142"/>
      <c r="DO1106" s="142"/>
      <c r="DP1106" s="142"/>
      <c r="DQ1106" s="142"/>
      <c r="DR1106" s="142"/>
      <c r="DS1106" s="142"/>
      <c r="DT1106" s="142"/>
      <c r="DU1106" s="142"/>
      <c r="DV1106" s="142"/>
      <c r="DW1106" s="142"/>
      <c r="DX1106" s="142"/>
      <c r="DY1106" s="142"/>
      <c r="DZ1106" s="142"/>
      <c r="EA1106" s="142"/>
      <c r="EB1106" s="142"/>
      <c r="EC1106" s="142"/>
      <c r="ED1106" s="142"/>
      <c r="EE1106" s="142"/>
      <c r="EF1106" s="142"/>
      <c r="EG1106" s="142"/>
      <c r="EH1106" s="142"/>
      <c r="EI1106" s="142"/>
      <c r="EJ1106" s="142"/>
      <c r="EK1106" s="142"/>
      <c r="EL1106" s="142"/>
      <c r="EM1106" s="142"/>
      <c r="EN1106" s="142"/>
      <c r="EO1106" s="142"/>
      <c r="EP1106" s="142"/>
      <c r="EQ1106" s="142"/>
      <c r="ER1106" s="142"/>
      <c r="ES1106" s="142"/>
      <c r="ET1106" s="142"/>
      <c r="EU1106" s="142"/>
      <c r="EV1106" s="142"/>
      <c r="EW1106" s="142"/>
      <c r="EX1106" s="142"/>
      <c r="EY1106" s="142"/>
      <c r="EZ1106" s="142"/>
      <c r="FA1106" s="142"/>
      <c r="FB1106" s="142"/>
      <c r="FC1106" s="142"/>
      <c r="FD1106" s="142"/>
      <c r="FE1106" s="142"/>
      <c r="FF1106" s="142"/>
      <c r="FG1106" s="142"/>
      <c r="FH1106" s="142"/>
      <c r="FI1106" s="142"/>
      <c r="FJ1106" s="142"/>
      <c r="FK1106" s="142"/>
      <c r="FL1106" s="142"/>
      <c r="FM1106" s="142"/>
      <c r="FN1106" s="142"/>
      <c r="FO1106" s="142"/>
      <c r="FP1106" s="142"/>
      <c r="FQ1106" s="142"/>
      <c r="FR1106" s="142"/>
      <c r="FS1106" s="142"/>
      <c r="FT1106" s="142"/>
      <c r="FU1106" s="142"/>
      <c r="FV1106" s="142"/>
      <c r="FW1106" s="142"/>
      <c r="FX1106" s="142"/>
      <c r="FY1106" s="142"/>
      <c r="FZ1106" s="142"/>
      <c r="GA1106" s="142"/>
      <c r="GB1106" s="142"/>
      <c r="GC1106" s="142"/>
      <c r="GD1106" s="142"/>
      <c r="GE1106" s="142"/>
      <c r="GF1106" s="142"/>
      <c r="GG1106" s="142"/>
      <c r="GH1106" s="142"/>
      <c r="GI1106" s="142"/>
      <c r="GJ1106" s="142"/>
      <c r="GK1106" s="142"/>
      <c r="GL1106" s="142"/>
      <c r="GM1106" s="142"/>
      <c r="GN1106" s="142"/>
      <c r="GO1106" s="142"/>
      <c r="GP1106" s="142"/>
      <c r="GQ1106" s="142"/>
      <c r="GR1106" s="142"/>
      <c r="GS1106" s="142"/>
      <c r="GT1106" s="142"/>
      <c r="GU1106" s="142"/>
      <c r="GV1106" s="142"/>
      <c r="GW1106" s="142"/>
      <c r="GX1106" s="142"/>
      <c r="GY1106" s="142"/>
      <c r="GZ1106" s="142"/>
      <c r="HA1106" s="142"/>
      <c r="HB1106" s="142"/>
      <c r="HC1106" s="142"/>
      <c r="HD1106" s="142"/>
      <c r="HE1106" s="142"/>
      <c r="HF1106" s="142"/>
      <c r="HG1106" s="142"/>
      <c r="HH1106" s="142"/>
      <c r="HI1106" s="142"/>
      <c r="HJ1106" s="142"/>
      <c r="HK1106" s="142"/>
    </row>
    <row r="1107" spans="1:219" s="139" customFormat="1" ht="11.25" hidden="1" customHeight="1">
      <c r="A1107" s="93" t="s">
        <v>1877</v>
      </c>
      <c r="B1107" s="93" t="s">
        <v>1878</v>
      </c>
      <c r="C1107" s="94" t="s">
        <v>173</v>
      </c>
      <c r="D1107" s="58">
        <v>-10881.35</v>
      </c>
      <c r="E1107" s="165"/>
      <c r="F1107" s="58"/>
      <c r="G1107" s="165"/>
      <c r="H1107" s="165"/>
      <c r="I1107" s="165"/>
      <c r="J1107" s="165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  <c r="BT1107" s="142"/>
      <c r="BU1107" s="142"/>
      <c r="BV1107" s="142"/>
      <c r="BW1107" s="142"/>
      <c r="BX1107" s="142"/>
      <c r="BY1107" s="142"/>
      <c r="BZ1107" s="142"/>
      <c r="CA1107" s="142"/>
      <c r="CB1107" s="142"/>
      <c r="CC1107" s="142"/>
      <c r="CD1107" s="142"/>
      <c r="CE1107" s="142"/>
      <c r="CF1107" s="142"/>
      <c r="CG1107" s="142"/>
      <c r="CH1107" s="142"/>
      <c r="CI1107" s="142"/>
      <c r="CJ1107" s="142"/>
      <c r="CK1107" s="142"/>
      <c r="CL1107" s="142"/>
      <c r="CM1107" s="142"/>
      <c r="CN1107" s="142"/>
      <c r="CO1107" s="142"/>
      <c r="CP1107" s="142"/>
      <c r="CQ1107" s="142"/>
      <c r="CR1107" s="142"/>
      <c r="CS1107" s="142"/>
      <c r="CT1107" s="142"/>
      <c r="CU1107" s="142"/>
      <c r="CV1107" s="142"/>
      <c r="CW1107" s="142"/>
      <c r="CX1107" s="142"/>
      <c r="CY1107" s="142"/>
      <c r="CZ1107" s="142"/>
      <c r="DA1107" s="142"/>
      <c r="DB1107" s="142"/>
      <c r="DC1107" s="142"/>
      <c r="DD1107" s="142"/>
      <c r="DE1107" s="142"/>
      <c r="DF1107" s="142"/>
      <c r="DG1107" s="142"/>
      <c r="DH1107" s="142"/>
      <c r="DI1107" s="142"/>
      <c r="DJ1107" s="142"/>
      <c r="DK1107" s="142"/>
      <c r="DL1107" s="142"/>
      <c r="DM1107" s="142"/>
      <c r="DN1107" s="142"/>
      <c r="DO1107" s="142"/>
      <c r="DP1107" s="142"/>
      <c r="DQ1107" s="142"/>
      <c r="DR1107" s="142"/>
      <c r="DS1107" s="142"/>
      <c r="DT1107" s="142"/>
      <c r="DU1107" s="142"/>
      <c r="DV1107" s="142"/>
      <c r="DW1107" s="142"/>
      <c r="DX1107" s="142"/>
      <c r="DY1107" s="142"/>
      <c r="DZ1107" s="142"/>
      <c r="EA1107" s="142"/>
      <c r="EB1107" s="142"/>
      <c r="EC1107" s="142"/>
      <c r="ED1107" s="142"/>
      <c r="EE1107" s="142"/>
      <c r="EF1107" s="142"/>
      <c r="EG1107" s="142"/>
      <c r="EH1107" s="142"/>
      <c r="EI1107" s="142"/>
      <c r="EJ1107" s="142"/>
      <c r="EK1107" s="142"/>
      <c r="EL1107" s="142"/>
      <c r="EM1107" s="142"/>
      <c r="EN1107" s="142"/>
      <c r="EO1107" s="142"/>
      <c r="EP1107" s="142"/>
      <c r="EQ1107" s="142"/>
      <c r="ER1107" s="142"/>
      <c r="ES1107" s="142"/>
      <c r="ET1107" s="142"/>
      <c r="EU1107" s="142"/>
      <c r="EV1107" s="142"/>
      <c r="EW1107" s="142"/>
      <c r="EX1107" s="142"/>
      <c r="EY1107" s="142"/>
      <c r="EZ1107" s="142"/>
      <c r="FA1107" s="142"/>
      <c r="FB1107" s="142"/>
      <c r="FC1107" s="142"/>
      <c r="FD1107" s="142"/>
      <c r="FE1107" s="142"/>
      <c r="FF1107" s="142"/>
      <c r="FG1107" s="142"/>
      <c r="FH1107" s="142"/>
      <c r="FI1107" s="142"/>
      <c r="FJ1107" s="142"/>
      <c r="FK1107" s="142"/>
      <c r="FL1107" s="142"/>
      <c r="FM1107" s="142"/>
      <c r="FN1107" s="142"/>
      <c r="FO1107" s="142"/>
      <c r="FP1107" s="142"/>
      <c r="FQ1107" s="142"/>
      <c r="FR1107" s="142"/>
      <c r="FS1107" s="142"/>
      <c r="FT1107" s="142"/>
      <c r="FU1107" s="142"/>
      <c r="FV1107" s="142"/>
      <c r="FW1107" s="142"/>
      <c r="FX1107" s="142"/>
      <c r="FY1107" s="142"/>
      <c r="FZ1107" s="142"/>
      <c r="GA1107" s="142"/>
      <c r="GB1107" s="142"/>
      <c r="GC1107" s="142"/>
      <c r="GD1107" s="142"/>
      <c r="GE1107" s="142"/>
      <c r="GF1107" s="142"/>
      <c r="GG1107" s="142"/>
      <c r="GH1107" s="142"/>
      <c r="GI1107" s="142"/>
      <c r="GJ1107" s="142"/>
      <c r="GK1107" s="142"/>
      <c r="GL1107" s="142"/>
      <c r="GM1107" s="142"/>
      <c r="GN1107" s="142"/>
      <c r="GO1107" s="142"/>
      <c r="GP1107" s="142"/>
      <c r="GQ1107" s="142"/>
      <c r="GR1107" s="142"/>
      <c r="GS1107" s="142"/>
      <c r="GT1107" s="142"/>
      <c r="GU1107" s="142"/>
      <c r="GV1107" s="142"/>
      <c r="GW1107" s="142"/>
      <c r="GX1107" s="142"/>
      <c r="GY1107" s="142"/>
      <c r="GZ1107" s="142"/>
      <c r="HA1107" s="142"/>
      <c r="HB1107" s="142"/>
      <c r="HC1107" s="142"/>
      <c r="HD1107" s="142"/>
      <c r="HE1107" s="142"/>
      <c r="HF1107" s="142"/>
      <c r="HG1107" s="142"/>
      <c r="HH1107" s="142"/>
      <c r="HI1107" s="142"/>
      <c r="HJ1107" s="142"/>
      <c r="HK1107" s="142"/>
    </row>
    <row r="1108" spans="1:219" s="139" customFormat="1" ht="11.25" hidden="1" customHeight="1">
      <c r="A1108" s="93" t="s">
        <v>2833</v>
      </c>
      <c r="B1108" s="93" t="s">
        <v>1854</v>
      </c>
      <c r="C1108" s="94" t="s">
        <v>173</v>
      </c>
      <c r="D1108" s="58">
        <v>-1692.39</v>
      </c>
      <c r="E1108" s="165"/>
      <c r="F1108" s="58"/>
      <c r="G1108" s="165"/>
      <c r="H1108" s="165"/>
      <c r="I1108" s="165"/>
      <c r="J1108" s="165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  <c r="BT1108" s="142"/>
      <c r="BU1108" s="142"/>
      <c r="BV1108" s="142"/>
      <c r="BW1108" s="142"/>
      <c r="BX1108" s="142"/>
      <c r="BY1108" s="142"/>
      <c r="BZ1108" s="142"/>
      <c r="CA1108" s="142"/>
      <c r="CB1108" s="142"/>
      <c r="CC1108" s="142"/>
      <c r="CD1108" s="142"/>
      <c r="CE1108" s="142"/>
      <c r="CF1108" s="142"/>
      <c r="CG1108" s="142"/>
      <c r="CH1108" s="142"/>
      <c r="CI1108" s="142"/>
      <c r="CJ1108" s="142"/>
      <c r="CK1108" s="142"/>
      <c r="CL1108" s="142"/>
      <c r="CM1108" s="142"/>
      <c r="CN1108" s="142"/>
      <c r="CO1108" s="142"/>
      <c r="CP1108" s="142"/>
      <c r="CQ1108" s="142"/>
      <c r="CR1108" s="142"/>
      <c r="CS1108" s="142"/>
      <c r="CT1108" s="142"/>
      <c r="CU1108" s="142"/>
      <c r="CV1108" s="142"/>
      <c r="CW1108" s="142"/>
      <c r="CX1108" s="142"/>
      <c r="CY1108" s="142"/>
      <c r="CZ1108" s="142"/>
      <c r="DA1108" s="142"/>
      <c r="DB1108" s="142"/>
      <c r="DC1108" s="142"/>
      <c r="DD1108" s="142"/>
      <c r="DE1108" s="142"/>
      <c r="DF1108" s="142"/>
      <c r="DG1108" s="142"/>
      <c r="DH1108" s="142"/>
      <c r="DI1108" s="142"/>
      <c r="DJ1108" s="142"/>
      <c r="DK1108" s="142"/>
      <c r="DL1108" s="142"/>
      <c r="DM1108" s="142"/>
      <c r="DN1108" s="142"/>
      <c r="DO1108" s="142"/>
      <c r="DP1108" s="142"/>
      <c r="DQ1108" s="142"/>
      <c r="DR1108" s="142"/>
      <c r="DS1108" s="142"/>
      <c r="DT1108" s="142"/>
      <c r="DU1108" s="142"/>
      <c r="DV1108" s="142"/>
      <c r="DW1108" s="142"/>
      <c r="DX1108" s="142"/>
      <c r="DY1108" s="142"/>
      <c r="DZ1108" s="142"/>
      <c r="EA1108" s="142"/>
      <c r="EB1108" s="142"/>
      <c r="EC1108" s="142"/>
      <c r="ED1108" s="142"/>
      <c r="EE1108" s="142"/>
      <c r="EF1108" s="142"/>
      <c r="EG1108" s="142"/>
      <c r="EH1108" s="142"/>
      <c r="EI1108" s="142"/>
      <c r="EJ1108" s="142"/>
      <c r="EK1108" s="142"/>
      <c r="EL1108" s="142"/>
      <c r="EM1108" s="142"/>
      <c r="EN1108" s="142"/>
      <c r="EO1108" s="142"/>
      <c r="EP1108" s="142"/>
      <c r="EQ1108" s="142"/>
      <c r="ER1108" s="142"/>
      <c r="ES1108" s="142"/>
      <c r="ET1108" s="142"/>
      <c r="EU1108" s="142"/>
      <c r="EV1108" s="142"/>
      <c r="EW1108" s="142"/>
      <c r="EX1108" s="142"/>
      <c r="EY1108" s="142"/>
      <c r="EZ1108" s="142"/>
      <c r="FA1108" s="142"/>
      <c r="FB1108" s="142"/>
      <c r="FC1108" s="142"/>
      <c r="FD1108" s="142"/>
      <c r="FE1108" s="142"/>
      <c r="FF1108" s="142"/>
      <c r="FG1108" s="142"/>
      <c r="FH1108" s="142"/>
      <c r="FI1108" s="142"/>
      <c r="FJ1108" s="142"/>
      <c r="FK1108" s="142"/>
      <c r="FL1108" s="142"/>
      <c r="FM1108" s="142"/>
      <c r="FN1108" s="142"/>
      <c r="FO1108" s="142"/>
      <c r="FP1108" s="142"/>
      <c r="FQ1108" s="142"/>
      <c r="FR1108" s="142"/>
      <c r="FS1108" s="142"/>
      <c r="FT1108" s="142"/>
      <c r="FU1108" s="142"/>
      <c r="FV1108" s="142"/>
      <c r="FW1108" s="142"/>
      <c r="FX1108" s="142"/>
      <c r="FY1108" s="142"/>
      <c r="FZ1108" s="142"/>
      <c r="GA1108" s="142"/>
      <c r="GB1108" s="142"/>
      <c r="GC1108" s="142"/>
      <c r="GD1108" s="142"/>
      <c r="GE1108" s="142"/>
      <c r="GF1108" s="142"/>
      <c r="GG1108" s="142"/>
      <c r="GH1108" s="142"/>
      <c r="GI1108" s="142"/>
      <c r="GJ1108" s="142"/>
      <c r="GK1108" s="142"/>
      <c r="GL1108" s="142"/>
      <c r="GM1108" s="142"/>
      <c r="GN1108" s="142"/>
      <c r="GO1108" s="142"/>
      <c r="GP1108" s="142"/>
      <c r="GQ1108" s="142"/>
      <c r="GR1108" s="142"/>
      <c r="GS1108" s="142"/>
      <c r="GT1108" s="142"/>
      <c r="GU1108" s="142"/>
      <c r="GV1108" s="142"/>
      <c r="GW1108" s="142"/>
      <c r="GX1108" s="142"/>
      <c r="GY1108" s="142"/>
      <c r="GZ1108" s="142"/>
      <c r="HA1108" s="142"/>
      <c r="HB1108" s="142"/>
      <c r="HC1108" s="142"/>
      <c r="HD1108" s="142"/>
      <c r="HE1108" s="142"/>
      <c r="HF1108" s="142"/>
      <c r="HG1108" s="142"/>
      <c r="HH1108" s="142"/>
      <c r="HI1108" s="142"/>
      <c r="HJ1108" s="142"/>
      <c r="HK1108" s="142"/>
    </row>
    <row r="1109" spans="1:219" s="139" customFormat="1" ht="11.25" hidden="1" customHeight="1">
      <c r="A1109" s="93" t="s">
        <v>2834</v>
      </c>
      <c r="B1109" s="93" t="s">
        <v>1852</v>
      </c>
      <c r="C1109" s="94" t="s">
        <v>173</v>
      </c>
      <c r="D1109" s="58">
        <v>-7143.01</v>
      </c>
      <c r="E1109" s="165"/>
      <c r="F1109" s="58"/>
      <c r="G1109" s="165"/>
      <c r="H1109" s="165"/>
      <c r="I1109" s="165"/>
      <c r="J1109" s="165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  <c r="BT1109" s="142"/>
      <c r="BU1109" s="142"/>
      <c r="BV1109" s="142"/>
      <c r="BW1109" s="142"/>
      <c r="BX1109" s="142"/>
      <c r="BY1109" s="142"/>
      <c r="BZ1109" s="142"/>
      <c r="CA1109" s="142"/>
      <c r="CB1109" s="142"/>
      <c r="CC1109" s="142"/>
      <c r="CD1109" s="142"/>
      <c r="CE1109" s="142"/>
      <c r="CF1109" s="142"/>
      <c r="CG1109" s="142"/>
      <c r="CH1109" s="142"/>
      <c r="CI1109" s="142"/>
      <c r="CJ1109" s="142"/>
      <c r="CK1109" s="142"/>
      <c r="CL1109" s="142"/>
      <c r="CM1109" s="142"/>
      <c r="CN1109" s="142"/>
      <c r="CO1109" s="142"/>
      <c r="CP1109" s="142"/>
      <c r="CQ1109" s="142"/>
      <c r="CR1109" s="142"/>
      <c r="CS1109" s="142"/>
      <c r="CT1109" s="142"/>
      <c r="CU1109" s="142"/>
      <c r="CV1109" s="142"/>
      <c r="CW1109" s="142"/>
      <c r="CX1109" s="142"/>
      <c r="CY1109" s="142"/>
      <c r="CZ1109" s="142"/>
      <c r="DA1109" s="142"/>
      <c r="DB1109" s="142"/>
      <c r="DC1109" s="142"/>
      <c r="DD1109" s="142"/>
      <c r="DE1109" s="142"/>
      <c r="DF1109" s="142"/>
      <c r="DG1109" s="142"/>
      <c r="DH1109" s="142"/>
      <c r="DI1109" s="142"/>
      <c r="DJ1109" s="142"/>
      <c r="DK1109" s="142"/>
      <c r="DL1109" s="142"/>
      <c r="DM1109" s="142"/>
      <c r="DN1109" s="142"/>
      <c r="DO1109" s="142"/>
      <c r="DP1109" s="142"/>
      <c r="DQ1109" s="142"/>
      <c r="DR1109" s="142"/>
      <c r="DS1109" s="142"/>
      <c r="DT1109" s="142"/>
      <c r="DU1109" s="142"/>
      <c r="DV1109" s="142"/>
      <c r="DW1109" s="142"/>
      <c r="DX1109" s="142"/>
      <c r="DY1109" s="142"/>
      <c r="DZ1109" s="142"/>
      <c r="EA1109" s="142"/>
      <c r="EB1109" s="142"/>
      <c r="EC1109" s="142"/>
      <c r="ED1109" s="142"/>
      <c r="EE1109" s="142"/>
      <c r="EF1109" s="142"/>
      <c r="EG1109" s="142"/>
      <c r="EH1109" s="142"/>
      <c r="EI1109" s="142"/>
      <c r="EJ1109" s="142"/>
      <c r="EK1109" s="142"/>
      <c r="EL1109" s="142"/>
      <c r="EM1109" s="142"/>
      <c r="EN1109" s="142"/>
      <c r="EO1109" s="142"/>
      <c r="EP1109" s="142"/>
      <c r="EQ1109" s="142"/>
      <c r="ER1109" s="142"/>
      <c r="ES1109" s="142"/>
      <c r="ET1109" s="142"/>
      <c r="EU1109" s="142"/>
      <c r="EV1109" s="142"/>
      <c r="EW1109" s="142"/>
      <c r="EX1109" s="142"/>
      <c r="EY1109" s="142"/>
      <c r="EZ1109" s="142"/>
      <c r="FA1109" s="142"/>
      <c r="FB1109" s="142"/>
      <c r="FC1109" s="142"/>
      <c r="FD1109" s="142"/>
      <c r="FE1109" s="142"/>
      <c r="FF1109" s="142"/>
      <c r="FG1109" s="142"/>
      <c r="FH1109" s="142"/>
      <c r="FI1109" s="142"/>
      <c r="FJ1109" s="142"/>
      <c r="FK1109" s="142"/>
      <c r="FL1109" s="142"/>
      <c r="FM1109" s="142"/>
      <c r="FN1109" s="142"/>
      <c r="FO1109" s="142"/>
      <c r="FP1109" s="142"/>
      <c r="FQ1109" s="142"/>
      <c r="FR1109" s="142"/>
      <c r="FS1109" s="142"/>
      <c r="FT1109" s="142"/>
      <c r="FU1109" s="142"/>
      <c r="FV1109" s="142"/>
      <c r="FW1109" s="142"/>
      <c r="FX1109" s="142"/>
      <c r="FY1109" s="142"/>
      <c r="FZ1109" s="142"/>
      <c r="GA1109" s="142"/>
      <c r="GB1109" s="142"/>
      <c r="GC1109" s="142"/>
      <c r="GD1109" s="142"/>
      <c r="GE1109" s="142"/>
      <c r="GF1109" s="142"/>
      <c r="GG1109" s="142"/>
      <c r="GH1109" s="142"/>
      <c r="GI1109" s="142"/>
      <c r="GJ1109" s="142"/>
      <c r="GK1109" s="142"/>
      <c r="GL1109" s="142"/>
      <c r="GM1109" s="142"/>
      <c r="GN1109" s="142"/>
      <c r="GO1109" s="142"/>
      <c r="GP1109" s="142"/>
      <c r="GQ1109" s="142"/>
      <c r="GR1109" s="142"/>
      <c r="GS1109" s="142"/>
      <c r="GT1109" s="142"/>
      <c r="GU1109" s="142"/>
      <c r="GV1109" s="142"/>
      <c r="GW1109" s="142"/>
      <c r="GX1109" s="142"/>
      <c r="GY1109" s="142"/>
      <c r="GZ1109" s="142"/>
      <c r="HA1109" s="142"/>
      <c r="HB1109" s="142"/>
      <c r="HC1109" s="142"/>
      <c r="HD1109" s="142"/>
      <c r="HE1109" s="142"/>
      <c r="HF1109" s="142"/>
      <c r="HG1109" s="142"/>
      <c r="HH1109" s="142"/>
      <c r="HI1109" s="142"/>
      <c r="HJ1109" s="142"/>
      <c r="HK1109" s="142"/>
    </row>
    <row r="1110" spans="1:219" s="139" customFormat="1" ht="11.25" hidden="1" customHeight="1">
      <c r="A1110" s="93" t="s">
        <v>2833</v>
      </c>
      <c r="B1110" s="93" t="s">
        <v>1854</v>
      </c>
      <c r="C1110" s="94" t="s">
        <v>173</v>
      </c>
      <c r="D1110" s="58">
        <v>-2831.66</v>
      </c>
      <c r="E1110" s="165"/>
      <c r="F1110" s="58"/>
      <c r="G1110" s="165"/>
      <c r="H1110" s="165"/>
      <c r="I1110" s="165"/>
      <c r="J1110" s="165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  <c r="BT1110" s="142"/>
      <c r="BU1110" s="142"/>
      <c r="BV1110" s="142"/>
      <c r="BW1110" s="142"/>
      <c r="BX1110" s="142"/>
      <c r="BY1110" s="142"/>
      <c r="BZ1110" s="142"/>
      <c r="CA1110" s="142"/>
      <c r="CB1110" s="142"/>
      <c r="CC1110" s="142"/>
      <c r="CD1110" s="142"/>
      <c r="CE1110" s="142"/>
      <c r="CF1110" s="142"/>
      <c r="CG1110" s="142"/>
      <c r="CH1110" s="142"/>
      <c r="CI1110" s="142"/>
      <c r="CJ1110" s="142"/>
      <c r="CK1110" s="142"/>
      <c r="CL1110" s="142"/>
      <c r="CM1110" s="142"/>
      <c r="CN1110" s="142"/>
      <c r="CO1110" s="142"/>
      <c r="CP1110" s="142"/>
      <c r="CQ1110" s="142"/>
      <c r="CR1110" s="142"/>
      <c r="CS1110" s="142"/>
      <c r="CT1110" s="142"/>
      <c r="CU1110" s="142"/>
      <c r="CV1110" s="142"/>
      <c r="CW1110" s="142"/>
      <c r="CX1110" s="142"/>
      <c r="CY1110" s="142"/>
      <c r="CZ1110" s="142"/>
      <c r="DA1110" s="142"/>
      <c r="DB1110" s="142"/>
      <c r="DC1110" s="142"/>
      <c r="DD1110" s="142"/>
      <c r="DE1110" s="142"/>
      <c r="DF1110" s="142"/>
      <c r="DG1110" s="142"/>
      <c r="DH1110" s="142"/>
      <c r="DI1110" s="142"/>
      <c r="DJ1110" s="142"/>
      <c r="DK1110" s="142"/>
      <c r="DL1110" s="142"/>
      <c r="DM1110" s="142"/>
      <c r="DN1110" s="142"/>
      <c r="DO1110" s="142"/>
      <c r="DP1110" s="142"/>
      <c r="DQ1110" s="142"/>
      <c r="DR1110" s="142"/>
      <c r="DS1110" s="142"/>
      <c r="DT1110" s="142"/>
      <c r="DU1110" s="142"/>
      <c r="DV1110" s="142"/>
      <c r="DW1110" s="142"/>
      <c r="DX1110" s="142"/>
      <c r="DY1110" s="142"/>
      <c r="DZ1110" s="142"/>
      <c r="EA1110" s="142"/>
      <c r="EB1110" s="142"/>
      <c r="EC1110" s="142"/>
      <c r="ED1110" s="142"/>
      <c r="EE1110" s="142"/>
      <c r="EF1110" s="142"/>
      <c r="EG1110" s="142"/>
      <c r="EH1110" s="142"/>
      <c r="EI1110" s="142"/>
      <c r="EJ1110" s="142"/>
      <c r="EK1110" s="142"/>
      <c r="EL1110" s="142"/>
      <c r="EM1110" s="142"/>
      <c r="EN1110" s="142"/>
      <c r="EO1110" s="142"/>
      <c r="EP1110" s="142"/>
      <c r="EQ1110" s="142"/>
      <c r="ER1110" s="142"/>
      <c r="ES1110" s="142"/>
      <c r="ET1110" s="142"/>
      <c r="EU1110" s="142"/>
      <c r="EV1110" s="142"/>
      <c r="EW1110" s="142"/>
      <c r="EX1110" s="142"/>
      <c r="EY1110" s="142"/>
      <c r="EZ1110" s="142"/>
      <c r="FA1110" s="142"/>
      <c r="FB1110" s="142"/>
      <c r="FC1110" s="142"/>
      <c r="FD1110" s="142"/>
      <c r="FE1110" s="142"/>
      <c r="FF1110" s="142"/>
      <c r="FG1110" s="142"/>
      <c r="FH1110" s="142"/>
      <c r="FI1110" s="142"/>
      <c r="FJ1110" s="142"/>
      <c r="FK1110" s="142"/>
      <c r="FL1110" s="142"/>
      <c r="FM1110" s="142"/>
      <c r="FN1110" s="142"/>
      <c r="FO1110" s="142"/>
      <c r="FP1110" s="142"/>
      <c r="FQ1110" s="142"/>
      <c r="FR1110" s="142"/>
      <c r="FS1110" s="142"/>
      <c r="FT1110" s="142"/>
      <c r="FU1110" s="142"/>
      <c r="FV1110" s="142"/>
      <c r="FW1110" s="142"/>
      <c r="FX1110" s="142"/>
      <c r="FY1110" s="142"/>
      <c r="FZ1110" s="142"/>
      <c r="GA1110" s="142"/>
      <c r="GB1110" s="142"/>
      <c r="GC1110" s="142"/>
      <c r="GD1110" s="142"/>
      <c r="GE1110" s="142"/>
      <c r="GF1110" s="142"/>
      <c r="GG1110" s="142"/>
      <c r="GH1110" s="142"/>
      <c r="GI1110" s="142"/>
      <c r="GJ1110" s="142"/>
      <c r="GK1110" s="142"/>
      <c r="GL1110" s="142"/>
      <c r="GM1110" s="142"/>
      <c r="GN1110" s="142"/>
      <c r="GO1110" s="142"/>
      <c r="GP1110" s="142"/>
      <c r="GQ1110" s="142"/>
      <c r="GR1110" s="142"/>
      <c r="GS1110" s="142"/>
      <c r="GT1110" s="142"/>
      <c r="GU1110" s="142"/>
      <c r="GV1110" s="142"/>
      <c r="GW1110" s="142"/>
      <c r="GX1110" s="142"/>
      <c r="GY1110" s="142"/>
      <c r="GZ1110" s="142"/>
      <c r="HA1110" s="142"/>
      <c r="HB1110" s="142"/>
      <c r="HC1110" s="142"/>
      <c r="HD1110" s="142"/>
      <c r="HE1110" s="142"/>
      <c r="HF1110" s="142"/>
      <c r="HG1110" s="142"/>
      <c r="HH1110" s="142"/>
      <c r="HI1110" s="142"/>
      <c r="HJ1110" s="142"/>
      <c r="HK1110" s="142"/>
    </row>
    <row r="1111" spans="1:219" s="139" customFormat="1" ht="11.25" hidden="1" customHeight="1">
      <c r="A1111" s="93" t="s">
        <v>1882</v>
      </c>
      <c r="B1111" s="93" t="s">
        <v>1883</v>
      </c>
      <c r="C1111" s="94" t="s">
        <v>224</v>
      </c>
      <c r="D1111" s="58">
        <v>-313.33999999999997</v>
      </c>
      <c r="E1111" s="165"/>
      <c r="F1111" s="58"/>
      <c r="G1111" s="165"/>
      <c r="H1111" s="165"/>
      <c r="I1111" s="165"/>
      <c r="J1111" s="165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  <c r="BT1111" s="142"/>
      <c r="BU1111" s="142"/>
      <c r="BV1111" s="142"/>
      <c r="BW1111" s="142"/>
      <c r="BX1111" s="142"/>
      <c r="BY1111" s="142"/>
      <c r="BZ1111" s="142"/>
      <c r="CA1111" s="142"/>
      <c r="CB1111" s="142"/>
      <c r="CC1111" s="142"/>
      <c r="CD1111" s="142"/>
      <c r="CE1111" s="142"/>
      <c r="CF1111" s="142"/>
      <c r="CG1111" s="142"/>
      <c r="CH1111" s="142"/>
      <c r="CI1111" s="142"/>
      <c r="CJ1111" s="142"/>
      <c r="CK1111" s="142"/>
      <c r="CL1111" s="142"/>
      <c r="CM1111" s="142"/>
      <c r="CN1111" s="142"/>
      <c r="CO1111" s="142"/>
      <c r="CP1111" s="142"/>
      <c r="CQ1111" s="142"/>
      <c r="CR1111" s="142"/>
      <c r="CS1111" s="142"/>
      <c r="CT1111" s="142"/>
      <c r="CU1111" s="142"/>
      <c r="CV1111" s="142"/>
      <c r="CW1111" s="142"/>
      <c r="CX1111" s="142"/>
      <c r="CY1111" s="142"/>
      <c r="CZ1111" s="142"/>
      <c r="DA1111" s="142"/>
      <c r="DB1111" s="142"/>
      <c r="DC1111" s="142"/>
      <c r="DD1111" s="142"/>
      <c r="DE1111" s="142"/>
      <c r="DF1111" s="142"/>
      <c r="DG1111" s="142"/>
      <c r="DH1111" s="142"/>
      <c r="DI1111" s="142"/>
      <c r="DJ1111" s="142"/>
      <c r="DK1111" s="142"/>
      <c r="DL1111" s="142"/>
      <c r="DM1111" s="142"/>
      <c r="DN1111" s="142"/>
      <c r="DO1111" s="142"/>
      <c r="DP1111" s="142"/>
      <c r="DQ1111" s="142"/>
      <c r="DR1111" s="142"/>
      <c r="DS1111" s="142"/>
      <c r="DT1111" s="142"/>
      <c r="DU1111" s="142"/>
      <c r="DV1111" s="142"/>
      <c r="DW1111" s="142"/>
      <c r="DX1111" s="142"/>
      <c r="DY1111" s="142"/>
      <c r="DZ1111" s="142"/>
      <c r="EA1111" s="142"/>
      <c r="EB1111" s="142"/>
      <c r="EC1111" s="142"/>
      <c r="ED1111" s="142"/>
      <c r="EE1111" s="142"/>
      <c r="EF1111" s="142"/>
      <c r="EG1111" s="142"/>
      <c r="EH1111" s="142"/>
      <c r="EI1111" s="142"/>
      <c r="EJ1111" s="142"/>
      <c r="EK1111" s="142"/>
      <c r="EL1111" s="142"/>
      <c r="EM1111" s="142"/>
      <c r="EN1111" s="142"/>
      <c r="EO1111" s="142"/>
      <c r="EP1111" s="142"/>
      <c r="EQ1111" s="142"/>
      <c r="ER1111" s="142"/>
      <c r="ES1111" s="142"/>
      <c r="ET1111" s="142"/>
      <c r="EU1111" s="142"/>
      <c r="EV1111" s="142"/>
      <c r="EW1111" s="142"/>
      <c r="EX1111" s="142"/>
      <c r="EY1111" s="142"/>
      <c r="EZ1111" s="142"/>
      <c r="FA1111" s="142"/>
      <c r="FB1111" s="142"/>
      <c r="FC1111" s="142"/>
      <c r="FD1111" s="142"/>
      <c r="FE1111" s="142"/>
      <c r="FF1111" s="142"/>
      <c r="FG1111" s="142"/>
      <c r="FH1111" s="142"/>
      <c r="FI1111" s="142"/>
      <c r="FJ1111" s="142"/>
      <c r="FK1111" s="142"/>
      <c r="FL1111" s="142"/>
      <c r="FM1111" s="142"/>
      <c r="FN1111" s="142"/>
      <c r="FO1111" s="142"/>
      <c r="FP1111" s="142"/>
      <c r="FQ1111" s="142"/>
      <c r="FR1111" s="142"/>
      <c r="FS1111" s="142"/>
      <c r="FT1111" s="142"/>
      <c r="FU1111" s="142"/>
      <c r="FV1111" s="142"/>
      <c r="FW1111" s="142"/>
      <c r="FX1111" s="142"/>
      <c r="FY1111" s="142"/>
      <c r="FZ1111" s="142"/>
      <c r="GA1111" s="142"/>
      <c r="GB1111" s="142"/>
      <c r="GC1111" s="142"/>
      <c r="GD1111" s="142"/>
      <c r="GE1111" s="142"/>
      <c r="GF1111" s="142"/>
      <c r="GG1111" s="142"/>
      <c r="GH1111" s="142"/>
      <c r="GI1111" s="142"/>
      <c r="GJ1111" s="142"/>
      <c r="GK1111" s="142"/>
      <c r="GL1111" s="142"/>
      <c r="GM1111" s="142"/>
      <c r="GN1111" s="142"/>
      <c r="GO1111" s="142"/>
      <c r="GP1111" s="142"/>
      <c r="GQ1111" s="142"/>
      <c r="GR1111" s="142"/>
      <c r="GS1111" s="142"/>
      <c r="GT1111" s="142"/>
      <c r="GU1111" s="142"/>
      <c r="GV1111" s="142"/>
      <c r="GW1111" s="142"/>
      <c r="GX1111" s="142"/>
      <c r="GY1111" s="142"/>
      <c r="GZ1111" s="142"/>
      <c r="HA1111" s="142"/>
      <c r="HB1111" s="142"/>
      <c r="HC1111" s="142"/>
      <c r="HD1111" s="142"/>
      <c r="HE1111" s="142"/>
      <c r="HF1111" s="142"/>
      <c r="HG1111" s="142"/>
      <c r="HH1111" s="142"/>
      <c r="HI1111" s="142"/>
      <c r="HJ1111" s="142"/>
      <c r="HK1111" s="142"/>
    </row>
    <row r="1112" spans="1:219" s="139" customFormat="1" ht="11.25" hidden="1" customHeight="1">
      <c r="A1112" s="93" t="s">
        <v>1863</v>
      </c>
      <c r="B1112" s="111" t="s">
        <v>198</v>
      </c>
      <c r="C1112" s="123" t="s">
        <v>173</v>
      </c>
      <c r="D1112" s="58"/>
      <c r="E1112" s="58">
        <v>-945.93</v>
      </c>
      <c r="F1112" s="58"/>
      <c r="G1112" s="165"/>
      <c r="H1112" s="165"/>
      <c r="I1112" s="165"/>
      <c r="J1112" s="165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  <c r="BT1112" s="142"/>
      <c r="BU1112" s="142"/>
      <c r="BV1112" s="142"/>
      <c r="BW1112" s="142"/>
      <c r="BX1112" s="142"/>
      <c r="BY1112" s="142"/>
      <c r="BZ1112" s="142"/>
      <c r="CA1112" s="142"/>
      <c r="CB1112" s="142"/>
      <c r="CC1112" s="142"/>
      <c r="CD1112" s="142"/>
      <c r="CE1112" s="142"/>
      <c r="CF1112" s="142"/>
      <c r="CG1112" s="142"/>
      <c r="CH1112" s="142"/>
      <c r="CI1112" s="142"/>
      <c r="CJ1112" s="142"/>
      <c r="CK1112" s="142"/>
      <c r="CL1112" s="142"/>
      <c r="CM1112" s="142"/>
      <c r="CN1112" s="142"/>
      <c r="CO1112" s="142"/>
      <c r="CP1112" s="142"/>
      <c r="CQ1112" s="142"/>
      <c r="CR1112" s="142"/>
      <c r="CS1112" s="142"/>
      <c r="CT1112" s="142"/>
      <c r="CU1112" s="142"/>
      <c r="CV1112" s="142"/>
      <c r="CW1112" s="142"/>
      <c r="CX1112" s="142"/>
      <c r="CY1112" s="142"/>
      <c r="CZ1112" s="142"/>
      <c r="DA1112" s="142"/>
      <c r="DB1112" s="142"/>
      <c r="DC1112" s="142"/>
      <c r="DD1112" s="142"/>
      <c r="DE1112" s="142"/>
      <c r="DF1112" s="142"/>
      <c r="DG1112" s="142"/>
      <c r="DH1112" s="142"/>
      <c r="DI1112" s="142"/>
      <c r="DJ1112" s="142"/>
      <c r="DK1112" s="142"/>
      <c r="DL1112" s="142"/>
      <c r="DM1112" s="142"/>
      <c r="DN1112" s="142"/>
      <c r="DO1112" s="142"/>
      <c r="DP1112" s="142"/>
      <c r="DQ1112" s="142"/>
      <c r="DR1112" s="142"/>
      <c r="DS1112" s="142"/>
      <c r="DT1112" s="142"/>
      <c r="DU1112" s="142"/>
      <c r="DV1112" s="142"/>
      <c r="DW1112" s="142"/>
      <c r="DX1112" s="142"/>
      <c r="DY1112" s="142"/>
      <c r="DZ1112" s="142"/>
      <c r="EA1112" s="142"/>
      <c r="EB1112" s="142"/>
      <c r="EC1112" s="142"/>
      <c r="ED1112" s="142"/>
      <c r="EE1112" s="142"/>
      <c r="EF1112" s="142"/>
      <c r="EG1112" s="142"/>
      <c r="EH1112" s="142"/>
      <c r="EI1112" s="142"/>
      <c r="EJ1112" s="142"/>
      <c r="EK1112" s="142"/>
      <c r="EL1112" s="142"/>
      <c r="EM1112" s="142"/>
      <c r="EN1112" s="142"/>
      <c r="EO1112" s="142"/>
      <c r="EP1112" s="142"/>
      <c r="EQ1112" s="142"/>
      <c r="ER1112" s="142"/>
      <c r="ES1112" s="142"/>
      <c r="ET1112" s="142"/>
      <c r="EU1112" s="142"/>
      <c r="EV1112" s="142"/>
      <c r="EW1112" s="142"/>
      <c r="EX1112" s="142"/>
      <c r="EY1112" s="142"/>
      <c r="EZ1112" s="142"/>
      <c r="FA1112" s="142"/>
      <c r="FB1112" s="142"/>
      <c r="FC1112" s="142"/>
      <c r="FD1112" s="142"/>
      <c r="FE1112" s="142"/>
      <c r="FF1112" s="142"/>
      <c r="FG1112" s="142"/>
      <c r="FH1112" s="142"/>
      <c r="FI1112" s="142"/>
      <c r="FJ1112" s="142"/>
      <c r="FK1112" s="142"/>
      <c r="FL1112" s="142"/>
      <c r="FM1112" s="142"/>
      <c r="FN1112" s="142"/>
      <c r="FO1112" s="142"/>
      <c r="FP1112" s="142"/>
      <c r="FQ1112" s="142"/>
      <c r="FR1112" s="142"/>
      <c r="FS1112" s="142"/>
      <c r="FT1112" s="142"/>
      <c r="FU1112" s="142"/>
      <c r="FV1112" s="142"/>
      <c r="FW1112" s="142"/>
      <c r="FX1112" s="142"/>
      <c r="FY1112" s="142"/>
      <c r="FZ1112" s="142"/>
      <c r="GA1112" s="142"/>
      <c r="GB1112" s="142"/>
      <c r="GC1112" s="142"/>
      <c r="GD1112" s="142"/>
      <c r="GE1112" s="142"/>
      <c r="GF1112" s="142"/>
      <c r="GG1112" s="142"/>
      <c r="GH1112" s="142"/>
      <c r="GI1112" s="142"/>
      <c r="GJ1112" s="142"/>
      <c r="GK1112" s="142"/>
      <c r="GL1112" s="142"/>
      <c r="GM1112" s="142"/>
      <c r="GN1112" s="142"/>
      <c r="GO1112" s="142"/>
      <c r="GP1112" s="142"/>
      <c r="GQ1112" s="142"/>
      <c r="GR1112" s="142"/>
      <c r="GS1112" s="142"/>
      <c r="GT1112" s="142"/>
      <c r="GU1112" s="142"/>
      <c r="GV1112" s="142"/>
      <c r="GW1112" s="142"/>
      <c r="GX1112" s="142"/>
      <c r="GY1112" s="142"/>
      <c r="GZ1112" s="142"/>
      <c r="HA1112" s="142"/>
      <c r="HB1112" s="142"/>
      <c r="HC1112" s="142"/>
      <c r="HD1112" s="142"/>
      <c r="HE1112" s="142"/>
      <c r="HF1112" s="142"/>
      <c r="HG1112" s="142"/>
      <c r="HH1112" s="142"/>
      <c r="HI1112" s="142"/>
      <c r="HJ1112" s="142"/>
      <c r="HK1112" s="142"/>
    </row>
    <row r="1113" spans="1:219" s="139" customFormat="1" ht="11.25" hidden="1" customHeight="1">
      <c r="A1113" s="93" t="s">
        <v>1877</v>
      </c>
      <c r="B1113" s="93" t="s">
        <v>1878</v>
      </c>
      <c r="C1113" s="94" t="s">
        <v>173</v>
      </c>
      <c r="D1113" s="58"/>
      <c r="E1113" s="58">
        <v>-70759.460000000006</v>
      </c>
      <c r="F1113" s="58">
        <v>-7979.76</v>
      </c>
      <c r="G1113" s="58"/>
      <c r="H1113" s="165"/>
      <c r="I1113" s="165"/>
      <c r="J1113" s="165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  <c r="BT1113" s="142"/>
      <c r="BU1113" s="142"/>
      <c r="BV1113" s="142"/>
      <c r="BW1113" s="142"/>
      <c r="BX1113" s="142"/>
      <c r="BY1113" s="142"/>
      <c r="BZ1113" s="142"/>
      <c r="CA1113" s="142"/>
      <c r="CB1113" s="142"/>
      <c r="CC1113" s="142"/>
      <c r="CD1113" s="142"/>
      <c r="CE1113" s="142"/>
      <c r="CF1113" s="142"/>
      <c r="CG1113" s="142"/>
      <c r="CH1113" s="142"/>
      <c r="CI1113" s="142"/>
      <c r="CJ1113" s="142"/>
      <c r="CK1113" s="142"/>
      <c r="CL1113" s="142"/>
      <c r="CM1113" s="142"/>
      <c r="CN1113" s="142"/>
      <c r="CO1113" s="142"/>
      <c r="CP1113" s="142"/>
      <c r="CQ1113" s="142"/>
      <c r="CR1113" s="142"/>
      <c r="CS1113" s="142"/>
      <c r="CT1113" s="142"/>
      <c r="CU1113" s="142"/>
      <c r="CV1113" s="142"/>
      <c r="CW1113" s="142"/>
      <c r="CX1113" s="142"/>
      <c r="CY1113" s="142"/>
      <c r="CZ1113" s="142"/>
      <c r="DA1113" s="142"/>
      <c r="DB1113" s="142"/>
      <c r="DC1113" s="142"/>
      <c r="DD1113" s="142"/>
      <c r="DE1113" s="142"/>
      <c r="DF1113" s="142"/>
      <c r="DG1113" s="142"/>
      <c r="DH1113" s="142"/>
      <c r="DI1113" s="142"/>
      <c r="DJ1113" s="142"/>
      <c r="DK1113" s="142"/>
      <c r="DL1113" s="142"/>
      <c r="DM1113" s="142"/>
      <c r="DN1113" s="142"/>
      <c r="DO1113" s="142"/>
      <c r="DP1113" s="142"/>
      <c r="DQ1113" s="142"/>
      <c r="DR1113" s="142"/>
      <c r="DS1113" s="142"/>
      <c r="DT1113" s="142"/>
      <c r="DU1113" s="142"/>
      <c r="DV1113" s="142"/>
      <c r="DW1113" s="142"/>
      <c r="DX1113" s="142"/>
      <c r="DY1113" s="142"/>
      <c r="DZ1113" s="142"/>
      <c r="EA1113" s="142"/>
      <c r="EB1113" s="142"/>
      <c r="EC1113" s="142"/>
      <c r="ED1113" s="142"/>
      <c r="EE1113" s="142"/>
      <c r="EF1113" s="142"/>
      <c r="EG1113" s="142"/>
      <c r="EH1113" s="142"/>
      <c r="EI1113" s="142"/>
      <c r="EJ1113" s="142"/>
      <c r="EK1113" s="142"/>
      <c r="EL1113" s="142"/>
      <c r="EM1113" s="142"/>
      <c r="EN1113" s="142"/>
      <c r="EO1113" s="142"/>
      <c r="EP1113" s="142"/>
      <c r="EQ1113" s="142"/>
      <c r="ER1113" s="142"/>
      <c r="ES1113" s="142"/>
      <c r="ET1113" s="142"/>
      <c r="EU1113" s="142"/>
      <c r="EV1113" s="142"/>
      <c r="EW1113" s="142"/>
      <c r="EX1113" s="142"/>
      <c r="EY1113" s="142"/>
      <c r="EZ1113" s="142"/>
      <c r="FA1113" s="142"/>
      <c r="FB1113" s="142"/>
      <c r="FC1113" s="142"/>
      <c r="FD1113" s="142"/>
      <c r="FE1113" s="142"/>
      <c r="FF1113" s="142"/>
      <c r="FG1113" s="142"/>
      <c r="FH1113" s="142"/>
      <c r="FI1113" s="142"/>
      <c r="FJ1113" s="142"/>
      <c r="FK1113" s="142"/>
      <c r="FL1113" s="142"/>
      <c r="FM1113" s="142"/>
      <c r="FN1113" s="142"/>
      <c r="FO1113" s="142"/>
      <c r="FP1113" s="142"/>
      <c r="FQ1113" s="142"/>
      <c r="FR1113" s="142"/>
      <c r="FS1113" s="142"/>
      <c r="FT1113" s="142"/>
      <c r="FU1113" s="142"/>
      <c r="FV1113" s="142"/>
      <c r="FW1113" s="142"/>
      <c r="FX1113" s="142"/>
      <c r="FY1113" s="142"/>
      <c r="FZ1113" s="142"/>
      <c r="GA1113" s="142"/>
      <c r="GB1113" s="142"/>
      <c r="GC1113" s="142"/>
      <c r="GD1113" s="142"/>
      <c r="GE1113" s="142"/>
      <c r="GF1113" s="142"/>
      <c r="GG1113" s="142"/>
      <c r="GH1113" s="142"/>
      <c r="GI1113" s="142"/>
      <c r="GJ1113" s="142"/>
      <c r="GK1113" s="142"/>
      <c r="GL1113" s="142"/>
      <c r="GM1113" s="142"/>
      <c r="GN1113" s="142"/>
      <c r="GO1113" s="142"/>
      <c r="GP1113" s="142"/>
      <c r="GQ1113" s="142"/>
      <c r="GR1113" s="142"/>
      <c r="GS1113" s="142"/>
      <c r="GT1113" s="142"/>
      <c r="GU1113" s="142"/>
      <c r="GV1113" s="142"/>
      <c r="GW1113" s="142"/>
      <c r="GX1113" s="142"/>
      <c r="GY1113" s="142"/>
      <c r="GZ1113" s="142"/>
      <c r="HA1113" s="142"/>
      <c r="HB1113" s="142"/>
      <c r="HC1113" s="142"/>
      <c r="HD1113" s="142"/>
      <c r="HE1113" s="142"/>
      <c r="HF1113" s="142"/>
      <c r="HG1113" s="142"/>
      <c r="HH1113" s="142"/>
      <c r="HI1113" s="142"/>
      <c r="HJ1113" s="142"/>
      <c r="HK1113" s="142"/>
    </row>
    <row r="1114" spans="1:219" s="139" customFormat="1" ht="11.25" hidden="1" customHeight="1">
      <c r="A1114" s="93" t="s">
        <v>1870</v>
      </c>
      <c r="B1114" s="111" t="s">
        <v>3011</v>
      </c>
      <c r="C1114" s="94" t="s">
        <v>173</v>
      </c>
      <c r="D1114" s="58"/>
      <c r="E1114" s="58">
        <v>-37755.660000000003</v>
      </c>
      <c r="F1114" s="58">
        <v>-344.85</v>
      </c>
      <c r="G1114" s="58"/>
      <c r="H1114" s="165"/>
      <c r="I1114" s="165"/>
      <c r="J1114" s="165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  <c r="BT1114" s="142"/>
      <c r="BU1114" s="142"/>
      <c r="BV1114" s="142"/>
      <c r="BW1114" s="142"/>
      <c r="BX1114" s="142"/>
      <c r="BY1114" s="142"/>
      <c r="BZ1114" s="142"/>
      <c r="CA1114" s="142"/>
      <c r="CB1114" s="142"/>
      <c r="CC1114" s="142"/>
      <c r="CD1114" s="142"/>
      <c r="CE1114" s="142"/>
      <c r="CF1114" s="142"/>
      <c r="CG1114" s="142"/>
      <c r="CH1114" s="142"/>
      <c r="CI1114" s="142"/>
      <c r="CJ1114" s="142"/>
      <c r="CK1114" s="142"/>
      <c r="CL1114" s="142"/>
      <c r="CM1114" s="142"/>
      <c r="CN1114" s="142"/>
      <c r="CO1114" s="142"/>
      <c r="CP1114" s="142"/>
      <c r="CQ1114" s="142"/>
      <c r="CR1114" s="142"/>
      <c r="CS1114" s="142"/>
      <c r="CT1114" s="142"/>
      <c r="CU1114" s="142"/>
      <c r="CV1114" s="142"/>
      <c r="CW1114" s="142"/>
      <c r="CX1114" s="142"/>
      <c r="CY1114" s="142"/>
      <c r="CZ1114" s="142"/>
      <c r="DA1114" s="142"/>
      <c r="DB1114" s="142"/>
      <c r="DC1114" s="142"/>
      <c r="DD1114" s="142"/>
      <c r="DE1114" s="142"/>
      <c r="DF1114" s="142"/>
      <c r="DG1114" s="142"/>
      <c r="DH1114" s="142"/>
      <c r="DI1114" s="142"/>
      <c r="DJ1114" s="142"/>
      <c r="DK1114" s="142"/>
      <c r="DL1114" s="142"/>
      <c r="DM1114" s="142"/>
      <c r="DN1114" s="142"/>
      <c r="DO1114" s="142"/>
      <c r="DP1114" s="142"/>
      <c r="DQ1114" s="142"/>
      <c r="DR1114" s="142"/>
      <c r="DS1114" s="142"/>
      <c r="DT1114" s="142"/>
      <c r="DU1114" s="142"/>
      <c r="DV1114" s="142"/>
      <c r="DW1114" s="142"/>
      <c r="DX1114" s="142"/>
      <c r="DY1114" s="142"/>
      <c r="DZ1114" s="142"/>
      <c r="EA1114" s="142"/>
      <c r="EB1114" s="142"/>
      <c r="EC1114" s="142"/>
      <c r="ED1114" s="142"/>
      <c r="EE1114" s="142"/>
      <c r="EF1114" s="142"/>
      <c r="EG1114" s="142"/>
      <c r="EH1114" s="142"/>
      <c r="EI1114" s="142"/>
      <c r="EJ1114" s="142"/>
      <c r="EK1114" s="142"/>
      <c r="EL1114" s="142"/>
      <c r="EM1114" s="142"/>
      <c r="EN1114" s="142"/>
      <c r="EO1114" s="142"/>
      <c r="EP1114" s="142"/>
      <c r="EQ1114" s="142"/>
      <c r="ER1114" s="142"/>
      <c r="ES1114" s="142"/>
      <c r="ET1114" s="142"/>
      <c r="EU1114" s="142"/>
      <c r="EV1114" s="142"/>
      <c r="EW1114" s="142"/>
      <c r="EX1114" s="142"/>
      <c r="EY1114" s="142"/>
      <c r="EZ1114" s="142"/>
      <c r="FA1114" s="142"/>
      <c r="FB1114" s="142"/>
      <c r="FC1114" s="142"/>
      <c r="FD1114" s="142"/>
      <c r="FE1114" s="142"/>
      <c r="FF1114" s="142"/>
      <c r="FG1114" s="142"/>
      <c r="FH1114" s="142"/>
      <c r="FI1114" s="142"/>
      <c r="FJ1114" s="142"/>
      <c r="FK1114" s="142"/>
      <c r="FL1114" s="142"/>
      <c r="FM1114" s="142"/>
      <c r="FN1114" s="142"/>
      <c r="FO1114" s="142"/>
      <c r="FP1114" s="142"/>
      <c r="FQ1114" s="142"/>
      <c r="FR1114" s="142"/>
      <c r="FS1114" s="142"/>
      <c r="FT1114" s="142"/>
      <c r="FU1114" s="142"/>
      <c r="FV1114" s="142"/>
      <c r="FW1114" s="142"/>
      <c r="FX1114" s="142"/>
      <c r="FY1114" s="142"/>
      <c r="FZ1114" s="142"/>
      <c r="GA1114" s="142"/>
      <c r="GB1114" s="142"/>
      <c r="GC1114" s="142"/>
      <c r="GD1114" s="142"/>
      <c r="GE1114" s="142"/>
      <c r="GF1114" s="142"/>
      <c r="GG1114" s="142"/>
      <c r="GH1114" s="142"/>
      <c r="GI1114" s="142"/>
      <c r="GJ1114" s="142"/>
      <c r="GK1114" s="142"/>
      <c r="GL1114" s="142"/>
      <c r="GM1114" s="142"/>
      <c r="GN1114" s="142"/>
      <c r="GO1114" s="142"/>
      <c r="GP1114" s="142"/>
      <c r="GQ1114" s="142"/>
      <c r="GR1114" s="142"/>
      <c r="GS1114" s="142"/>
      <c r="GT1114" s="142"/>
      <c r="GU1114" s="142"/>
      <c r="GV1114" s="142"/>
      <c r="GW1114" s="142"/>
      <c r="GX1114" s="142"/>
      <c r="GY1114" s="142"/>
      <c r="GZ1114" s="142"/>
      <c r="HA1114" s="142"/>
      <c r="HB1114" s="142"/>
      <c r="HC1114" s="142"/>
      <c r="HD1114" s="142"/>
      <c r="HE1114" s="142"/>
      <c r="HF1114" s="142"/>
      <c r="HG1114" s="142"/>
      <c r="HH1114" s="142"/>
      <c r="HI1114" s="142"/>
      <c r="HJ1114" s="142"/>
      <c r="HK1114" s="142"/>
    </row>
    <row r="1115" spans="1:219" s="139" customFormat="1" ht="11.25" hidden="1" customHeight="1">
      <c r="A1115" s="93" t="s">
        <v>2989</v>
      </c>
      <c r="B1115" s="111" t="s">
        <v>174</v>
      </c>
      <c r="C1115" s="123" t="s">
        <v>173</v>
      </c>
      <c r="D1115" s="58"/>
      <c r="E1115" s="58"/>
      <c r="F1115" s="58">
        <v>-512.75</v>
      </c>
      <c r="G1115" s="58"/>
      <c r="H1115" s="165"/>
      <c r="I1115" s="165"/>
      <c r="J1115" s="165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  <c r="BT1115" s="142"/>
      <c r="BU1115" s="142"/>
      <c r="BV1115" s="142"/>
      <c r="BW1115" s="142"/>
      <c r="BX1115" s="142"/>
      <c r="BY1115" s="142"/>
      <c r="BZ1115" s="142"/>
      <c r="CA1115" s="142"/>
      <c r="CB1115" s="142"/>
      <c r="CC1115" s="142"/>
      <c r="CD1115" s="142"/>
      <c r="CE1115" s="142"/>
      <c r="CF1115" s="142"/>
      <c r="CG1115" s="142"/>
      <c r="CH1115" s="142"/>
      <c r="CI1115" s="142"/>
      <c r="CJ1115" s="142"/>
      <c r="CK1115" s="142"/>
      <c r="CL1115" s="142"/>
      <c r="CM1115" s="142"/>
      <c r="CN1115" s="142"/>
      <c r="CO1115" s="142"/>
      <c r="CP1115" s="142"/>
      <c r="CQ1115" s="142"/>
      <c r="CR1115" s="142"/>
      <c r="CS1115" s="142"/>
      <c r="CT1115" s="142"/>
      <c r="CU1115" s="142"/>
      <c r="CV1115" s="142"/>
      <c r="CW1115" s="142"/>
      <c r="CX1115" s="142"/>
      <c r="CY1115" s="142"/>
      <c r="CZ1115" s="142"/>
      <c r="DA1115" s="142"/>
      <c r="DB1115" s="142"/>
      <c r="DC1115" s="142"/>
      <c r="DD1115" s="142"/>
      <c r="DE1115" s="142"/>
      <c r="DF1115" s="142"/>
      <c r="DG1115" s="142"/>
      <c r="DH1115" s="142"/>
      <c r="DI1115" s="142"/>
      <c r="DJ1115" s="142"/>
      <c r="DK1115" s="142"/>
      <c r="DL1115" s="142"/>
      <c r="DM1115" s="142"/>
      <c r="DN1115" s="142"/>
      <c r="DO1115" s="142"/>
      <c r="DP1115" s="142"/>
      <c r="DQ1115" s="142"/>
      <c r="DR1115" s="142"/>
      <c r="DS1115" s="142"/>
      <c r="DT1115" s="142"/>
      <c r="DU1115" s="142"/>
      <c r="DV1115" s="142"/>
      <c r="DW1115" s="142"/>
      <c r="DX1115" s="142"/>
      <c r="DY1115" s="142"/>
      <c r="DZ1115" s="142"/>
      <c r="EA1115" s="142"/>
      <c r="EB1115" s="142"/>
      <c r="EC1115" s="142"/>
      <c r="ED1115" s="142"/>
      <c r="EE1115" s="142"/>
      <c r="EF1115" s="142"/>
      <c r="EG1115" s="142"/>
      <c r="EH1115" s="142"/>
      <c r="EI1115" s="142"/>
      <c r="EJ1115" s="142"/>
      <c r="EK1115" s="142"/>
      <c r="EL1115" s="142"/>
      <c r="EM1115" s="142"/>
      <c r="EN1115" s="142"/>
      <c r="EO1115" s="142"/>
      <c r="EP1115" s="142"/>
      <c r="EQ1115" s="142"/>
      <c r="ER1115" s="142"/>
      <c r="ES1115" s="142"/>
      <c r="ET1115" s="142"/>
      <c r="EU1115" s="142"/>
      <c r="EV1115" s="142"/>
      <c r="EW1115" s="142"/>
      <c r="EX1115" s="142"/>
      <c r="EY1115" s="142"/>
      <c r="EZ1115" s="142"/>
      <c r="FA1115" s="142"/>
      <c r="FB1115" s="142"/>
      <c r="FC1115" s="142"/>
      <c r="FD1115" s="142"/>
      <c r="FE1115" s="142"/>
      <c r="FF1115" s="142"/>
      <c r="FG1115" s="142"/>
      <c r="FH1115" s="142"/>
      <c r="FI1115" s="142"/>
      <c r="FJ1115" s="142"/>
      <c r="FK1115" s="142"/>
      <c r="FL1115" s="142"/>
      <c r="FM1115" s="142"/>
      <c r="FN1115" s="142"/>
      <c r="FO1115" s="142"/>
      <c r="FP1115" s="142"/>
      <c r="FQ1115" s="142"/>
      <c r="FR1115" s="142"/>
      <c r="FS1115" s="142"/>
      <c r="FT1115" s="142"/>
      <c r="FU1115" s="142"/>
      <c r="FV1115" s="142"/>
      <c r="FW1115" s="142"/>
      <c r="FX1115" s="142"/>
      <c r="FY1115" s="142"/>
      <c r="FZ1115" s="142"/>
      <c r="GA1115" s="142"/>
      <c r="GB1115" s="142"/>
      <c r="GC1115" s="142"/>
      <c r="GD1115" s="142"/>
      <c r="GE1115" s="142"/>
      <c r="GF1115" s="142"/>
      <c r="GG1115" s="142"/>
      <c r="GH1115" s="142"/>
      <c r="GI1115" s="142"/>
      <c r="GJ1115" s="142"/>
      <c r="GK1115" s="142"/>
      <c r="GL1115" s="142"/>
      <c r="GM1115" s="142"/>
      <c r="GN1115" s="142"/>
      <c r="GO1115" s="142"/>
      <c r="GP1115" s="142"/>
      <c r="GQ1115" s="142"/>
      <c r="GR1115" s="142"/>
      <c r="GS1115" s="142"/>
      <c r="GT1115" s="142"/>
      <c r="GU1115" s="142"/>
      <c r="GV1115" s="142"/>
      <c r="GW1115" s="142"/>
      <c r="GX1115" s="142"/>
      <c r="GY1115" s="142"/>
      <c r="GZ1115" s="142"/>
      <c r="HA1115" s="142"/>
      <c r="HB1115" s="142"/>
      <c r="HC1115" s="142"/>
      <c r="HD1115" s="142"/>
      <c r="HE1115" s="142"/>
      <c r="HF1115" s="142"/>
      <c r="HG1115" s="142"/>
      <c r="HH1115" s="142"/>
      <c r="HI1115" s="142"/>
      <c r="HJ1115" s="142"/>
      <c r="HK1115" s="142"/>
    </row>
    <row r="1116" spans="1:219" s="139" customFormat="1" ht="11.25" hidden="1" customHeight="1">
      <c r="A1116" s="93" t="s">
        <v>2990</v>
      </c>
      <c r="B1116" s="111" t="s">
        <v>176</v>
      </c>
      <c r="C1116" s="123" t="s">
        <v>173</v>
      </c>
      <c r="D1116" s="58"/>
      <c r="E1116" s="58">
        <v>-22537.599999999999</v>
      </c>
      <c r="F1116" s="58">
        <v>-70218.2</v>
      </c>
      <c r="G1116" s="58"/>
      <c r="H1116" s="165"/>
      <c r="I1116" s="165"/>
      <c r="J1116" s="165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  <c r="BT1116" s="142"/>
      <c r="BU1116" s="142"/>
      <c r="BV1116" s="142"/>
      <c r="BW1116" s="142"/>
      <c r="BX1116" s="142"/>
      <c r="BY1116" s="142"/>
      <c r="BZ1116" s="142"/>
      <c r="CA1116" s="142"/>
      <c r="CB1116" s="142"/>
      <c r="CC1116" s="142"/>
      <c r="CD1116" s="142"/>
      <c r="CE1116" s="142"/>
      <c r="CF1116" s="142"/>
      <c r="CG1116" s="142"/>
      <c r="CH1116" s="142"/>
      <c r="CI1116" s="142"/>
      <c r="CJ1116" s="142"/>
      <c r="CK1116" s="142"/>
      <c r="CL1116" s="142"/>
      <c r="CM1116" s="142"/>
      <c r="CN1116" s="142"/>
      <c r="CO1116" s="142"/>
      <c r="CP1116" s="142"/>
      <c r="CQ1116" s="142"/>
      <c r="CR1116" s="142"/>
      <c r="CS1116" s="142"/>
      <c r="CT1116" s="142"/>
      <c r="CU1116" s="142"/>
      <c r="CV1116" s="142"/>
      <c r="CW1116" s="142"/>
      <c r="CX1116" s="142"/>
      <c r="CY1116" s="142"/>
      <c r="CZ1116" s="142"/>
      <c r="DA1116" s="142"/>
      <c r="DB1116" s="142"/>
      <c r="DC1116" s="142"/>
      <c r="DD1116" s="142"/>
      <c r="DE1116" s="142"/>
      <c r="DF1116" s="142"/>
      <c r="DG1116" s="142"/>
      <c r="DH1116" s="142"/>
      <c r="DI1116" s="142"/>
      <c r="DJ1116" s="142"/>
      <c r="DK1116" s="142"/>
      <c r="DL1116" s="142"/>
      <c r="DM1116" s="142"/>
      <c r="DN1116" s="142"/>
      <c r="DO1116" s="142"/>
      <c r="DP1116" s="142"/>
      <c r="DQ1116" s="142"/>
      <c r="DR1116" s="142"/>
      <c r="DS1116" s="142"/>
      <c r="DT1116" s="142"/>
      <c r="DU1116" s="142"/>
      <c r="DV1116" s="142"/>
      <c r="DW1116" s="142"/>
      <c r="DX1116" s="142"/>
      <c r="DY1116" s="142"/>
      <c r="DZ1116" s="142"/>
      <c r="EA1116" s="142"/>
      <c r="EB1116" s="142"/>
      <c r="EC1116" s="142"/>
      <c r="ED1116" s="142"/>
      <c r="EE1116" s="142"/>
      <c r="EF1116" s="142"/>
      <c r="EG1116" s="142"/>
      <c r="EH1116" s="142"/>
      <c r="EI1116" s="142"/>
      <c r="EJ1116" s="142"/>
      <c r="EK1116" s="142"/>
      <c r="EL1116" s="142"/>
      <c r="EM1116" s="142"/>
      <c r="EN1116" s="142"/>
      <c r="EO1116" s="142"/>
      <c r="EP1116" s="142"/>
      <c r="EQ1116" s="142"/>
      <c r="ER1116" s="142"/>
      <c r="ES1116" s="142"/>
      <c r="ET1116" s="142"/>
      <c r="EU1116" s="142"/>
      <c r="EV1116" s="142"/>
      <c r="EW1116" s="142"/>
      <c r="EX1116" s="142"/>
      <c r="EY1116" s="142"/>
      <c r="EZ1116" s="142"/>
      <c r="FA1116" s="142"/>
      <c r="FB1116" s="142"/>
      <c r="FC1116" s="142"/>
      <c r="FD1116" s="142"/>
      <c r="FE1116" s="142"/>
      <c r="FF1116" s="142"/>
      <c r="FG1116" s="142"/>
      <c r="FH1116" s="142"/>
      <c r="FI1116" s="142"/>
      <c r="FJ1116" s="142"/>
      <c r="FK1116" s="142"/>
      <c r="FL1116" s="142"/>
      <c r="FM1116" s="142"/>
      <c r="FN1116" s="142"/>
      <c r="FO1116" s="142"/>
      <c r="FP1116" s="142"/>
      <c r="FQ1116" s="142"/>
      <c r="FR1116" s="142"/>
      <c r="FS1116" s="142"/>
      <c r="FT1116" s="142"/>
      <c r="FU1116" s="142"/>
      <c r="FV1116" s="142"/>
      <c r="FW1116" s="142"/>
      <c r="FX1116" s="142"/>
      <c r="FY1116" s="142"/>
      <c r="FZ1116" s="142"/>
      <c r="GA1116" s="142"/>
      <c r="GB1116" s="142"/>
      <c r="GC1116" s="142"/>
      <c r="GD1116" s="142"/>
      <c r="GE1116" s="142"/>
      <c r="GF1116" s="142"/>
      <c r="GG1116" s="142"/>
      <c r="GH1116" s="142"/>
      <c r="GI1116" s="142"/>
      <c r="GJ1116" s="142"/>
      <c r="GK1116" s="142"/>
      <c r="GL1116" s="142"/>
      <c r="GM1116" s="142"/>
      <c r="GN1116" s="142"/>
      <c r="GO1116" s="142"/>
      <c r="GP1116" s="142"/>
      <c r="GQ1116" s="142"/>
      <c r="GR1116" s="142"/>
      <c r="GS1116" s="142"/>
      <c r="GT1116" s="142"/>
      <c r="GU1116" s="142"/>
      <c r="GV1116" s="142"/>
      <c r="GW1116" s="142"/>
      <c r="GX1116" s="142"/>
      <c r="GY1116" s="142"/>
      <c r="GZ1116" s="142"/>
      <c r="HA1116" s="142"/>
      <c r="HB1116" s="142"/>
      <c r="HC1116" s="142"/>
      <c r="HD1116" s="142"/>
      <c r="HE1116" s="142"/>
      <c r="HF1116" s="142"/>
      <c r="HG1116" s="142"/>
      <c r="HH1116" s="142"/>
      <c r="HI1116" s="142"/>
      <c r="HJ1116" s="142"/>
      <c r="HK1116" s="142"/>
    </row>
    <row r="1117" spans="1:219" s="139" customFormat="1" ht="11.25" hidden="1" customHeight="1">
      <c r="A1117" s="93" t="s">
        <v>2993</v>
      </c>
      <c r="B1117" s="111" t="s">
        <v>1852</v>
      </c>
      <c r="C1117" s="123" t="s">
        <v>173</v>
      </c>
      <c r="D1117" s="58"/>
      <c r="E1117" s="58">
        <v>-49513.87</v>
      </c>
      <c r="F1117" s="58">
        <v>-112457.64</v>
      </c>
      <c r="G1117" s="58"/>
      <c r="H1117" s="165"/>
      <c r="I1117" s="165"/>
      <c r="J1117" s="165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  <c r="BT1117" s="142"/>
      <c r="BU1117" s="142"/>
      <c r="BV1117" s="142"/>
      <c r="BW1117" s="142"/>
      <c r="BX1117" s="142"/>
      <c r="BY1117" s="142"/>
      <c r="BZ1117" s="142"/>
      <c r="CA1117" s="142"/>
      <c r="CB1117" s="142"/>
      <c r="CC1117" s="142"/>
      <c r="CD1117" s="142"/>
      <c r="CE1117" s="142"/>
      <c r="CF1117" s="142"/>
      <c r="CG1117" s="142"/>
      <c r="CH1117" s="142"/>
      <c r="CI1117" s="142"/>
      <c r="CJ1117" s="142"/>
      <c r="CK1117" s="142"/>
      <c r="CL1117" s="142"/>
      <c r="CM1117" s="142"/>
      <c r="CN1117" s="142"/>
      <c r="CO1117" s="142"/>
      <c r="CP1117" s="142"/>
      <c r="CQ1117" s="142"/>
      <c r="CR1117" s="142"/>
      <c r="CS1117" s="142"/>
      <c r="CT1117" s="142"/>
      <c r="CU1117" s="142"/>
      <c r="CV1117" s="142"/>
      <c r="CW1117" s="142"/>
      <c r="CX1117" s="142"/>
      <c r="CY1117" s="142"/>
      <c r="CZ1117" s="142"/>
      <c r="DA1117" s="142"/>
      <c r="DB1117" s="142"/>
      <c r="DC1117" s="142"/>
      <c r="DD1117" s="142"/>
      <c r="DE1117" s="142"/>
      <c r="DF1117" s="142"/>
      <c r="DG1117" s="142"/>
      <c r="DH1117" s="142"/>
      <c r="DI1117" s="142"/>
      <c r="DJ1117" s="142"/>
      <c r="DK1117" s="142"/>
      <c r="DL1117" s="142"/>
      <c r="DM1117" s="142"/>
      <c r="DN1117" s="142"/>
      <c r="DO1117" s="142"/>
      <c r="DP1117" s="142"/>
      <c r="DQ1117" s="142"/>
      <c r="DR1117" s="142"/>
      <c r="DS1117" s="142"/>
      <c r="DT1117" s="142"/>
      <c r="DU1117" s="142"/>
      <c r="DV1117" s="142"/>
      <c r="DW1117" s="142"/>
      <c r="DX1117" s="142"/>
      <c r="DY1117" s="142"/>
      <c r="DZ1117" s="142"/>
      <c r="EA1117" s="142"/>
      <c r="EB1117" s="142"/>
      <c r="EC1117" s="142"/>
      <c r="ED1117" s="142"/>
      <c r="EE1117" s="142"/>
      <c r="EF1117" s="142"/>
      <c r="EG1117" s="142"/>
      <c r="EH1117" s="142"/>
      <c r="EI1117" s="142"/>
      <c r="EJ1117" s="142"/>
      <c r="EK1117" s="142"/>
      <c r="EL1117" s="142"/>
      <c r="EM1117" s="142"/>
      <c r="EN1117" s="142"/>
      <c r="EO1117" s="142"/>
      <c r="EP1117" s="142"/>
      <c r="EQ1117" s="142"/>
      <c r="ER1117" s="142"/>
      <c r="ES1117" s="142"/>
      <c r="ET1117" s="142"/>
      <c r="EU1117" s="142"/>
      <c r="EV1117" s="142"/>
      <c r="EW1117" s="142"/>
      <c r="EX1117" s="142"/>
      <c r="EY1117" s="142"/>
      <c r="EZ1117" s="142"/>
      <c r="FA1117" s="142"/>
      <c r="FB1117" s="142"/>
      <c r="FC1117" s="142"/>
      <c r="FD1117" s="142"/>
      <c r="FE1117" s="142"/>
      <c r="FF1117" s="142"/>
      <c r="FG1117" s="142"/>
      <c r="FH1117" s="142"/>
      <c r="FI1117" s="142"/>
      <c r="FJ1117" s="142"/>
      <c r="FK1117" s="142"/>
      <c r="FL1117" s="142"/>
      <c r="FM1117" s="142"/>
      <c r="FN1117" s="142"/>
      <c r="FO1117" s="142"/>
      <c r="FP1117" s="142"/>
      <c r="FQ1117" s="142"/>
      <c r="FR1117" s="142"/>
      <c r="FS1117" s="142"/>
      <c r="FT1117" s="142"/>
      <c r="FU1117" s="142"/>
      <c r="FV1117" s="142"/>
      <c r="FW1117" s="142"/>
      <c r="FX1117" s="142"/>
      <c r="FY1117" s="142"/>
      <c r="FZ1117" s="142"/>
      <c r="GA1117" s="142"/>
      <c r="GB1117" s="142"/>
      <c r="GC1117" s="142"/>
      <c r="GD1117" s="142"/>
      <c r="GE1117" s="142"/>
      <c r="GF1117" s="142"/>
      <c r="GG1117" s="142"/>
      <c r="GH1117" s="142"/>
      <c r="GI1117" s="142"/>
      <c r="GJ1117" s="142"/>
      <c r="GK1117" s="142"/>
      <c r="GL1117" s="142"/>
      <c r="GM1117" s="142"/>
      <c r="GN1117" s="142"/>
      <c r="GO1117" s="142"/>
      <c r="GP1117" s="142"/>
      <c r="GQ1117" s="142"/>
      <c r="GR1117" s="142"/>
      <c r="GS1117" s="142"/>
      <c r="GT1117" s="142"/>
      <c r="GU1117" s="142"/>
      <c r="GV1117" s="142"/>
      <c r="GW1117" s="142"/>
      <c r="GX1117" s="142"/>
      <c r="GY1117" s="142"/>
      <c r="GZ1117" s="142"/>
      <c r="HA1117" s="142"/>
      <c r="HB1117" s="142"/>
      <c r="HC1117" s="142"/>
      <c r="HD1117" s="142"/>
      <c r="HE1117" s="142"/>
      <c r="HF1117" s="142"/>
      <c r="HG1117" s="142"/>
      <c r="HH1117" s="142"/>
      <c r="HI1117" s="142"/>
      <c r="HJ1117" s="142"/>
      <c r="HK1117" s="142"/>
    </row>
    <row r="1118" spans="1:219" s="139" customFormat="1" ht="11.25" hidden="1" customHeight="1">
      <c r="A1118" s="93" t="s">
        <v>2994</v>
      </c>
      <c r="B1118" s="111" t="s">
        <v>1854</v>
      </c>
      <c r="C1118" s="123" t="s">
        <v>173</v>
      </c>
      <c r="D1118" s="58"/>
      <c r="E1118" s="58">
        <v>-5383.08</v>
      </c>
      <c r="F1118" s="58">
        <v>-22084.799999999999</v>
      </c>
      <c r="G1118" s="58"/>
      <c r="H1118" s="165"/>
      <c r="I1118" s="165"/>
      <c r="J1118" s="165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  <c r="BT1118" s="142"/>
      <c r="BU1118" s="142"/>
      <c r="BV1118" s="142"/>
      <c r="BW1118" s="142"/>
      <c r="BX1118" s="142"/>
      <c r="BY1118" s="142"/>
      <c r="BZ1118" s="142"/>
      <c r="CA1118" s="142"/>
      <c r="CB1118" s="142"/>
      <c r="CC1118" s="142"/>
      <c r="CD1118" s="142"/>
      <c r="CE1118" s="142"/>
      <c r="CF1118" s="142"/>
      <c r="CG1118" s="142"/>
      <c r="CH1118" s="142"/>
      <c r="CI1118" s="142"/>
      <c r="CJ1118" s="142"/>
      <c r="CK1118" s="142"/>
      <c r="CL1118" s="142"/>
      <c r="CM1118" s="142"/>
      <c r="CN1118" s="142"/>
      <c r="CO1118" s="142"/>
      <c r="CP1118" s="142"/>
      <c r="CQ1118" s="142"/>
      <c r="CR1118" s="142"/>
      <c r="CS1118" s="142"/>
      <c r="CT1118" s="142"/>
      <c r="CU1118" s="142"/>
      <c r="CV1118" s="142"/>
      <c r="CW1118" s="142"/>
      <c r="CX1118" s="142"/>
      <c r="CY1118" s="142"/>
      <c r="CZ1118" s="142"/>
      <c r="DA1118" s="142"/>
      <c r="DB1118" s="142"/>
      <c r="DC1118" s="142"/>
      <c r="DD1118" s="142"/>
      <c r="DE1118" s="142"/>
      <c r="DF1118" s="142"/>
      <c r="DG1118" s="142"/>
      <c r="DH1118" s="142"/>
      <c r="DI1118" s="142"/>
      <c r="DJ1118" s="142"/>
      <c r="DK1118" s="142"/>
      <c r="DL1118" s="142"/>
      <c r="DM1118" s="142"/>
      <c r="DN1118" s="142"/>
      <c r="DO1118" s="142"/>
      <c r="DP1118" s="142"/>
      <c r="DQ1118" s="142"/>
      <c r="DR1118" s="142"/>
      <c r="DS1118" s="142"/>
      <c r="DT1118" s="142"/>
      <c r="DU1118" s="142"/>
      <c r="DV1118" s="142"/>
      <c r="DW1118" s="142"/>
      <c r="DX1118" s="142"/>
      <c r="DY1118" s="142"/>
      <c r="DZ1118" s="142"/>
      <c r="EA1118" s="142"/>
      <c r="EB1118" s="142"/>
      <c r="EC1118" s="142"/>
      <c r="ED1118" s="142"/>
      <c r="EE1118" s="142"/>
      <c r="EF1118" s="142"/>
      <c r="EG1118" s="142"/>
      <c r="EH1118" s="142"/>
      <c r="EI1118" s="142"/>
      <c r="EJ1118" s="142"/>
      <c r="EK1118" s="142"/>
      <c r="EL1118" s="142"/>
      <c r="EM1118" s="142"/>
      <c r="EN1118" s="142"/>
      <c r="EO1118" s="142"/>
      <c r="EP1118" s="142"/>
      <c r="EQ1118" s="142"/>
      <c r="ER1118" s="142"/>
      <c r="ES1118" s="142"/>
      <c r="ET1118" s="142"/>
      <c r="EU1118" s="142"/>
      <c r="EV1118" s="142"/>
      <c r="EW1118" s="142"/>
      <c r="EX1118" s="142"/>
      <c r="EY1118" s="142"/>
      <c r="EZ1118" s="142"/>
      <c r="FA1118" s="142"/>
      <c r="FB1118" s="142"/>
      <c r="FC1118" s="142"/>
      <c r="FD1118" s="142"/>
      <c r="FE1118" s="142"/>
      <c r="FF1118" s="142"/>
      <c r="FG1118" s="142"/>
      <c r="FH1118" s="142"/>
      <c r="FI1118" s="142"/>
      <c r="FJ1118" s="142"/>
      <c r="FK1118" s="142"/>
      <c r="FL1118" s="142"/>
      <c r="FM1118" s="142"/>
      <c r="FN1118" s="142"/>
      <c r="FO1118" s="142"/>
      <c r="FP1118" s="142"/>
      <c r="FQ1118" s="142"/>
      <c r="FR1118" s="142"/>
      <c r="FS1118" s="142"/>
      <c r="FT1118" s="142"/>
      <c r="FU1118" s="142"/>
      <c r="FV1118" s="142"/>
      <c r="FW1118" s="142"/>
      <c r="FX1118" s="142"/>
      <c r="FY1118" s="142"/>
      <c r="FZ1118" s="142"/>
      <c r="GA1118" s="142"/>
      <c r="GB1118" s="142"/>
      <c r="GC1118" s="142"/>
      <c r="GD1118" s="142"/>
      <c r="GE1118" s="142"/>
      <c r="GF1118" s="142"/>
      <c r="GG1118" s="142"/>
      <c r="GH1118" s="142"/>
      <c r="GI1118" s="142"/>
      <c r="GJ1118" s="142"/>
      <c r="GK1118" s="142"/>
      <c r="GL1118" s="142"/>
      <c r="GM1118" s="142"/>
      <c r="GN1118" s="142"/>
      <c r="GO1118" s="142"/>
      <c r="GP1118" s="142"/>
      <c r="GQ1118" s="142"/>
      <c r="GR1118" s="142"/>
      <c r="GS1118" s="142"/>
      <c r="GT1118" s="142"/>
      <c r="GU1118" s="142"/>
      <c r="GV1118" s="142"/>
      <c r="GW1118" s="142"/>
      <c r="GX1118" s="142"/>
      <c r="GY1118" s="142"/>
      <c r="GZ1118" s="142"/>
      <c r="HA1118" s="142"/>
      <c r="HB1118" s="142"/>
      <c r="HC1118" s="142"/>
      <c r="HD1118" s="142"/>
      <c r="HE1118" s="142"/>
      <c r="HF1118" s="142"/>
      <c r="HG1118" s="142"/>
      <c r="HH1118" s="142"/>
      <c r="HI1118" s="142"/>
      <c r="HJ1118" s="142"/>
      <c r="HK1118" s="142"/>
    </row>
    <row r="1119" spans="1:219" s="139" customFormat="1" ht="11.25" hidden="1" customHeight="1">
      <c r="A1119" s="93" t="s">
        <v>1924</v>
      </c>
      <c r="B1119" s="111" t="s">
        <v>1925</v>
      </c>
      <c r="C1119" s="123" t="s">
        <v>1926</v>
      </c>
      <c r="D1119" s="58"/>
      <c r="E1119" s="58">
        <v>-1.37</v>
      </c>
      <c r="F1119" s="58"/>
      <c r="G1119" s="58"/>
      <c r="H1119" s="165"/>
      <c r="I1119" s="165"/>
      <c r="J1119" s="165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  <c r="BT1119" s="142"/>
      <c r="BU1119" s="142"/>
      <c r="BV1119" s="142"/>
      <c r="BW1119" s="142"/>
      <c r="BX1119" s="142"/>
      <c r="BY1119" s="142"/>
      <c r="BZ1119" s="142"/>
      <c r="CA1119" s="142"/>
      <c r="CB1119" s="142"/>
      <c r="CC1119" s="142"/>
      <c r="CD1119" s="142"/>
      <c r="CE1119" s="142"/>
      <c r="CF1119" s="142"/>
      <c r="CG1119" s="142"/>
      <c r="CH1119" s="142"/>
      <c r="CI1119" s="142"/>
      <c r="CJ1119" s="142"/>
      <c r="CK1119" s="142"/>
      <c r="CL1119" s="142"/>
      <c r="CM1119" s="142"/>
      <c r="CN1119" s="142"/>
      <c r="CO1119" s="142"/>
      <c r="CP1119" s="142"/>
      <c r="CQ1119" s="142"/>
      <c r="CR1119" s="142"/>
      <c r="CS1119" s="142"/>
      <c r="CT1119" s="142"/>
      <c r="CU1119" s="142"/>
      <c r="CV1119" s="142"/>
      <c r="CW1119" s="142"/>
      <c r="CX1119" s="142"/>
      <c r="CY1119" s="142"/>
      <c r="CZ1119" s="142"/>
      <c r="DA1119" s="142"/>
      <c r="DB1119" s="142"/>
      <c r="DC1119" s="142"/>
      <c r="DD1119" s="142"/>
      <c r="DE1119" s="142"/>
      <c r="DF1119" s="142"/>
      <c r="DG1119" s="142"/>
      <c r="DH1119" s="142"/>
      <c r="DI1119" s="142"/>
      <c r="DJ1119" s="142"/>
      <c r="DK1119" s="142"/>
      <c r="DL1119" s="142"/>
      <c r="DM1119" s="142"/>
      <c r="DN1119" s="142"/>
      <c r="DO1119" s="142"/>
      <c r="DP1119" s="142"/>
      <c r="DQ1119" s="142"/>
      <c r="DR1119" s="142"/>
      <c r="DS1119" s="142"/>
      <c r="DT1119" s="142"/>
      <c r="DU1119" s="142"/>
      <c r="DV1119" s="142"/>
      <c r="DW1119" s="142"/>
      <c r="DX1119" s="142"/>
      <c r="DY1119" s="142"/>
      <c r="DZ1119" s="142"/>
      <c r="EA1119" s="142"/>
      <c r="EB1119" s="142"/>
      <c r="EC1119" s="142"/>
      <c r="ED1119" s="142"/>
      <c r="EE1119" s="142"/>
      <c r="EF1119" s="142"/>
      <c r="EG1119" s="142"/>
      <c r="EH1119" s="142"/>
      <c r="EI1119" s="142"/>
      <c r="EJ1119" s="142"/>
      <c r="EK1119" s="142"/>
      <c r="EL1119" s="142"/>
      <c r="EM1119" s="142"/>
      <c r="EN1119" s="142"/>
      <c r="EO1119" s="142"/>
      <c r="EP1119" s="142"/>
      <c r="EQ1119" s="142"/>
      <c r="ER1119" s="142"/>
      <c r="ES1119" s="142"/>
      <c r="ET1119" s="142"/>
      <c r="EU1119" s="142"/>
      <c r="EV1119" s="142"/>
      <c r="EW1119" s="142"/>
      <c r="EX1119" s="142"/>
      <c r="EY1119" s="142"/>
      <c r="EZ1119" s="142"/>
      <c r="FA1119" s="142"/>
      <c r="FB1119" s="142"/>
      <c r="FC1119" s="142"/>
      <c r="FD1119" s="142"/>
      <c r="FE1119" s="142"/>
      <c r="FF1119" s="142"/>
      <c r="FG1119" s="142"/>
      <c r="FH1119" s="142"/>
      <c r="FI1119" s="142"/>
      <c r="FJ1119" s="142"/>
      <c r="FK1119" s="142"/>
      <c r="FL1119" s="142"/>
      <c r="FM1119" s="142"/>
      <c r="FN1119" s="142"/>
      <c r="FO1119" s="142"/>
      <c r="FP1119" s="142"/>
      <c r="FQ1119" s="142"/>
      <c r="FR1119" s="142"/>
      <c r="FS1119" s="142"/>
      <c r="FT1119" s="142"/>
      <c r="FU1119" s="142"/>
      <c r="FV1119" s="142"/>
      <c r="FW1119" s="142"/>
      <c r="FX1119" s="142"/>
      <c r="FY1119" s="142"/>
      <c r="FZ1119" s="142"/>
      <c r="GA1119" s="142"/>
      <c r="GB1119" s="142"/>
      <c r="GC1119" s="142"/>
      <c r="GD1119" s="142"/>
      <c r="GE1119" s="142"/>
      <c r="GF1119" s="142"/>
      <c r="GG1119" s="142"/>
      <c r="GH1119" s="142"/>
      <c r="GI1119" s="142"/>
      <c r="GJ1119" s="142"/>
      <c r="GK1119" s="142"/>
      <c r="GL1119" s="142"/>
      <c r="GM1119" s="142"/>
      <c r="GN1119" s="142"/>
      <c r="GO1119" s="142"/>
      <c r="GP1119" s="142"/>
      <c r="GQ1119" s="142"/>
      <c r="GR1119" s="142"/>
      <c r="GS1119" s="142"/>
      <c r="GT1119" s="142"/>
      <c r="GU1119" s="142"/>
      <c r="GV1119" s="142"/>
      <c r="GW1119" s="142"/>
      <c r="GX1119" s="142"/>
      <c r="GY1119" s="142"/>
      <c r="GZ1119" s="142"/>
      <c r="HA1119" s="142"/>
      <c r="HB1119" s="142"/>
      <c r="HC1119" s="142"/>
      <c r="HD1119" s="142"/>
      <c r="HE1119" s="142"/>
      <c r="HF1119" s="142"/>
      <c r="HG1119" s="142"/>
      <c r="HH1119" s="142"/>
      <c r="HI1119" s="142"/>
      <c r="HJ1119" s="142"/>
      <c r="HK1119" s="142"/>
    </row>
    <row r="1120" spans="1:219" s="139" customFormat="1" ht="11.25" hidden="1" customHeight="1">
      <c r="A1120" s="93" t="s">
        <v>1929</v>
      </c>
      <c r="B1120" s="111" t="s">
        <v>1930</v>
      </c>
      <c r="C1120" s="123" t="s">
        <v>1931</v>
      </c>
      <c r="D1120" s="58"/>
      <c r="E1120" s="58">
        <v>-325.85000000000002</v>
      </c>
      <c r="F1120" s="58"/>
      <c r="G1120" s="58">
        <v>-32.950000000000003</v>
      </c>
      <c r="H1120" s="165"/>
      <c r="I1120" s="165"/>
      <c r="J1120" s="165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  <c r="BT1120" s="142"/>
      <c r="BU1120" s="142"/>
      <c r="BV1120" s="142"/>
      <c r="BW1120" s="142"/>
      <c r="BX1120" s="142"/>
      <c r="BY1120" s="142"/>
      <c r="BZ1120" s="142"/>
      <c r="CA1120" s="142"/>
      <c r="CB1120" s="142"/>
      <c r="CC1120" s="142"/>
      <c r="CD1120" s="142"/>
      <c r="CE1120" s="142"/>
      <c r="CF1120" s="142"/>
      <c r="CG1120" s="142"/>
      <c r="CH1120" s="142"/>
      <c r="CI1120" s="142"/>
      <c r="CJ1120" s="142"/>
      <c r="CK1120" s="142"/>
      <c r="CL1120" s="142"/>
      <c r="CM1120" s="142"/>
      <c r="CN1120" s="142"/>
      <c r="CO1120" s="142"/>
      <c r="CP1120" s="142"/>
      <c r="CQ1120" s="142"/>
      <c r="CR1120" s="142"/>
      <c r="CS1120" s="142"/>
      <c r="CT1120" s="142"/>
      <c r="CU1120" s="142"/>
      <c r="CV1120" s="142"/>
      <c r="CW1120" s="142"/>
      <c r="CX1120" s="142"/>
      <c r="CY1120" s="142"/>
      <c r="CZ1120" s="142"/>
      <c r="DA1120" s="142"/>
      <c r="DB1120" s="142"/>
      <c r="DC1120" s="142"/>
      <c r="DD1120" s="142"/>
      <c r="DE1120" s="142"/>
      <c r="DF1120" s="142"/>
      <c r="DG1120" s="142"/>
      <c r="DH1120" s="142"/>
      <c r="DI1120" s="142"/>
      <c r="DJ1120" s="142"/>
      <c r="DK1120" s="142"/>
      <c r="DL1120" s="142"/>
      <c r="DM1120" s="142"/>
      <c r="DN1120" s="142"/>
      <c r="DO1120" s="142"/>
      <c r="DP1120" s="142"/>
      <c r="DQ1120" s="142"/>
      <c r="DR1120" s="142"/>
      <c r="DS1120" s="142"/>
      <c r="DT1120" s="142"/>
      <c r="DU1120" s="142"/>
      <c r="DV1120" s="142"/>
      <c r="DW1120" s="142"/>
      <c r="DX1120" s="142"/>
      <c r="DY1120" s="142"/>
      <c r="DZ1120" s="142"/>
      <c r="EA1120" s="142"/>
      <c r="EB1120" s="142"/>
      <c r="EC1120" s="142"/>
      <c r="ED1120" s="142"/>
      <c r="EE1120" s="142"/>
      <c r="EF1120" s="142"/>
      <c r="EG1120" s="142"/>
      <c r="EH1120" s="142"/>
      <c r="EI1120" s="142"/>
      <c r="EJ1120" s="142"/>
      <c r="EK1120" s="142"/>
      <c r="EL1120" s="142"/>
      <c r="EM1120" s="142"/>
      <c r="EN1120" s="142"/>
      <c r="EO1120" s="142"/>
      <c r="EP1120" s="142"/>
      <c r="EQ1120" s="142"/>
      <c r="ER1120" s="142"/>
      <c r="ES1120" s="142"/>
      <c r="ET1120" s="142"/>
      <c r="EU1120" s="142"/>
      <c r="EV1120" s="142"/>
      <c r="EW1120" s="142"/>
      <c r="EX1120" s="142"/>
      <c r="EY1120" s="142"/>
      <c r="EZ1120" s="142"/>
      <c r="FA1120" s="142"/>
      <c r="FB1120" s="142"/>
      <c r="FC1120" s="142"/>
      <c r="FD1120" s="142"/>
      <c r="FE1120" s="142"/>
      <c r="FF1120" s="142"/>
      <c r="FG1120" s="142"/>
      <c r="FH1120" s="142"/>
      <c r="FI1120" s="142"/>
      <c r="FJ1120" s="142"/>
      <c r="FK1120" s="142"/>
      <c r="FL1120" s="142"/>
      <c r="FM1120" s="142"/>
      <c r="FN1120" s="142"/>
      <c r="FO1120" s="142"/>
      <c r="FP1120" s="142"/>
      <c r="FQ1120" s="142"/>
      <c r="FR1120" s="142"/>
      <c r="FS1120" s="142"/>
      <c r="FT1120" s="142"/>
      <c r="FU1120" s="142"/>
      <c r="FV1120" s="142"/>
      <c r="FW1120" s="142"/>
      <c r="FX1120" s="142"/>
      <c r="FY1120" s="142"/>
      <c r="FZ1120" s="142"/>
      <c r="GA1120" s="142"/>
      <c r="GB1120" s="142"/>
      <c r="GC1120" s="142"/>
      <c r="GD1120" s="142"/>
      <c r="GE1120" s="142"/>
      <c r="GF1120" s="142"/>
      <c r="GG1120" s="142"/>
      <c r="GH1120" s="142"/>
      <c r="GI1120" s="142"/>
      <c r="GJ1120" s="142"/>
      <c r="GK1120" s="142"/>
      <c r="GL1120" s="142"/>
      <c r="GM1120" s="142"/>
      <c r="GN1120" s="142"/>
      <c r="GO1120" s="142"/>
      <c r="GP1120" s="142"/>
      <c r="GQ1120" s="142"/>
      <c r="GR1120" s="142"/>
      <c r="GS1120" s="142"/>
      <c r="GT1120" s="142"/>
      <c r="GU1120" s="142"/>
      <c r="GV1120" s="142"/>
      <c r="GW1120" s="142"/>
      <c r="GX1120" s="142"/>
      <c r="GY1120" s="142"/>
      <c r="GZ1120" s="142"/>
      <c r="HA1120" s="142"/>
      <c r="HB1120" s="142"/>
      <c r="HC1120" s="142"/>
      <c r="HD1120" s="142"/>
      <c r="HE1120" s="142"/>
      <c r="HF1120" s="142"/>
      <c r="HG1120" s="142"/>
      <c r="HH1120" s="142"/>
      <c r="HI1120" s="142"/>
      <c r="HJ1120" s="142"/>
      <c r="HK1120" s="142"/>
    </row>
    <row r="1121" spans="1:219" s="139" customFormat="1" ht="11.25" hidden="1" customHeight="1">
      <c r="A1121" s="93" t="s">
        <v>1961</v>
      </c>
      <c r="B1121" s="93" t="s">
        <v>1962</v>
      </c>
      <c r="C1121" s="94" t="s">
        <v>32</v>
      </c>
      <c r="D1121" s="58"/>
      <c r="E1121" s="58"/>
      <c r="F1121" s="58"/>
      <c r="G1121" s="58">
        <v>-340.28</v>
      </c>
      <c r="H1121" s="165"/>
      <c r="I1121" s="165"/>
      <c r="J1121" s="165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  <c r="BT1121" s="142"/>
      <c r="BU1121" s="142"/>
      <c r="BV1121" s="142"/>
      <c r="BW1121" s="142"/>
      <c r="BX1121" s="142"/>
      <c r="BY1121" s="142"/>
      <c r="BZ1121" s="142"/>
      <c r="CA1121" s="142"/>
      <c r="CB1121" s="142"/>
      <c r="CC1121" s="142"/>
      <c r="CD1121" s="142"/>
      <c r="CE1121" s="142"/>
      <c r="CF1121" s="142"/>
      <c r="CG1121" s="142"/>
      <c r="CH1121" s="142"/>
      <c r="CI1121" s="142"/>
      <c r="CJ1121" s="142"/>
      <c r="CK1121" s="142"/>
      <c r="CL1121" s="142"/>
      <c r="CM1121" s="142"/>
      <c r="CN1121" s="142"/>
      <c r="CO1121" s="142"/>
      <c r="CP1121" s="142"/>
      <c r="CQ1121" s="142"/>
      <c r="CR1121" s="142"/>
      <c r="CS1121" s="142"/>
      <c r="CT1121" s="142"/>
      <c r="CU1121" s="142"/>
      <c r="CV1121" s="142"/>
      <c r="CW1121" s="142"/>
      <c r="CX1121" s="142"/>
      <c r="CY1121" s="142"/>
      <c r="CZ1121" s="142"/>
      <c r="DA1121" s="142"/>
      <c r="DB1121" s="142"/>
      <c r="DC1121" s="142"/>
      <c r="DD1121" s="142"/>
      <c r="DE1121" s="142"/>
      <c r="DF1121" s="142"/>
      <c r="DG1121" s="142"/>
      <c r="DH1121" s="142"/>
      <c r="DI1121" s="142"/>
      <c r="DJ1121" s="142"/>
      <c r="DK1121" s="142"/>
      <c r="DL1121" s="142"/>
      <c r="DM1121" s="142"/>
      <c r="DN1121" s="142"/>
      <c r="DO1121" s="142"/>
      <c r="DP1121" s="142"/>
      <c r="DQ1121" s="142"/>
      <c r="DR1121" s="142"/>
      <c r="DS1121" s="142"/>
      <c r="DT1121" s="142"/>
      <c r="DU1121" s="142"/>
      <c r="DV1121" s="142"/>
      <c r="DW1121" s="142"/>
      <c r="DX1121" s="142"/>
      <c r="DY1121" s="142"/>
      <c r="DZ1121" s="142"/>
      <c r="EA1121" s="142"/>
      <c r="EB1121" s="142"/>
      <c r="EC1121" s="142"/>
      <c r="ED1121" s="142"/>
      <c r="EE1121" s="142"/>
      <c r="EF1121" s="142"/>
      <c r="EG1121" s="142"/>
      <c r="EH1121" s="142"/>
      <c r="EI1121" s="142"/>
      <c r="EJ1121" s="142"/>
      <c r="EK1121" s="142"/>
      <c r="EL1121" s="142"/>
      <c r="EM1121" s="142"/>
      <c r="EN1121" s="142"/>
      <c r="EO1121" s="142"/>
      <c r="EP1121" s="142"/>
      <c r="EQ1121" s="142"/>
      <c r="ER1121" s="142"/>
      <c r="ES1121" s="142"/>
      <c r="ET1121" s="142"/>
      <c r="EU1121" s="142"/>
      <c r="EV1121" s="142"/>
      <c r="EW1121" s="142"/>
      <c r="EX1121" s="142"/>
      <c r="EY1121" s="142"/>
      <c r="EZ1121" s="142"/>
      <c r="FA1121" s="142"/>
      <c r="FB1121" s="142"/>
      <c r="FC1121" s="142"/>
      <c r="FD1121" s="142"/>
      <c r="FE1121" s="142"/>
      <c r="FF1121" s="142"/>
      <c r="FG1121" s="142"/>
      <c r="FH1121" s="142"/>
      <c r="FI1121" s="142"/>
      <c r="FJ1121" s="142"/>
      <c r="FK1121" s="142"/>
      <c r="FL1121" s="142"/>
      <c r="FM1121" s="142"/>
      <c r="FN1121" s="142"/>
      <c r="FO1121" s="142"/>
      <c r="FP1121" s="142"/>
      <c r="FQ1121" s="142"/>
      <c r="FR1121" s="142"/>
      <c r="FS1121" s="142"/>
      <c r="FT1121" s="142"/>
      <c r="FU1121" s="142"/>
      <c r="FV1121" s="142"/>
      <c r="FW1121" s="142"/>
      <c r="FX1121" s="142"/>
      <c r="FY1121" s="142"/>
      <c r="FZ1121" s="142"/>
      <c r="GA1121" s="142"/>
      <c r="GB1121" s="142"/>
      <c r="GC1121" s="142"/>
      <c r="GD1121" s="142"/>
      <c r="GE1121" s="142"/>
      <c r="GF1121" s="142"/>
      <c r="GG1121" s="142"/>
      <c r="GH1121" s="142"/>
      <c r="GI1121" s="142"/>
      <c r="GJ1121" s="142"/>
      <c r="GK1121" s="142"/>
      <c r="GL1121" s="142"/>
      <c r="GM1121" s="142"/>
      <c r="GN1121" s="142"/>
      <c r="GO1121" s="142"/>
      <c r="GP1121" s="142"/>
      <c r="GQ1121" s="142"/>
      <c r="GR1121" s="142"/>
      <c r="GS1121" s="142"/>
      <c r="GT1121" s="142"/>
      <c r="GU1121" s="142"/>
      <c r="GV1121" s="142"/>
      <c r="GW1121" s="142"/>
      <c r="GX1121" s="142"/>
      <c r="GY1121" s="142"/>
      <c r="GZ1121" s="142"/>
      <c r="HA1121" s="142"/>
      <c r="HB1121" s="142"/>
      <c r="HC1121" s="142"/>
      <c r="HD1121" s="142"/>
      <c r="HE1121" s="142"/>
      <c r="HF1121" s="142"/>
      <c r="HG1121" s="142"/>
      <c r="HH1121" s="142"/>
      <c r="HI1121" s="142"/>
      <c r="HJ1121" s="142"/>
      <c r="HK1121" s="142"/>
    </row>
    <row r="1122" spans="1:219" s="139" customFormat="1" ht="11.25" hidden="1" customHeight="1">
      <c r="A1122" s="93" t="s">
        <v>1952</v>
      </c>
      <c r="B1122" s="93" t="s">
        <v>368</v>
      </c>
      <c r="C1122" s="123" t="s">
        <v>367</v>
      </c>
      <c r="D1122" s="58"/>
      <c r="E1122" s="58">
        <v>-2100.36</v>
      </c>
      <c r="F1122" s="165"/>
      <c r="G1122" s="58"/>
      <c r="H1122" s="165"/>
      <c r="I1122" s="165"/>
      <c r="J1122" s="165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  <c r="BT1122" s="142"/>
      <c r="BU1122" s="142"/>
      <c r="BV1122" s="142"/>
      <c r="BW1122" s="142"/>
      <c r="BX1122" s="142"/>
      <c r="BY1122" s="142"/>
      <c r="BZ1122" s="142"/>
      <c r="CA1122" s="142"/>
      <c r="CB1122" s="142"/>
      <c r="CC1122" s="142"/>
      <c r="CD1122" s="142"/>
      <c r="CE1122" s="142"/>
      <c r="CF1122" s="142"/>
      <c r="CG1122" s="142"/>
      <c r="CH1122" s="142"/>
      <c r="CI1122" s="142"/>
      <c r="CJ1122" s="142"/>
      <c r="CK1122" s="142"/>
      <c r="CL1122" s="142"/>
      <c r="CM1122" s="142"/>
      <c r="CN1122" s="142"/>
      <c r="CO1122" s="142"/>
      <c r="CP1122" s="142"/>
      <c r="CQ1122" s="142"/>
      <c r="CR1122" s="142"/>
      <c r="CS1122" s="142"/>
      <c r="CT1122" s="142"/>
      <c r="CU1122" s="142"/>
      <c r="CV1122" s="142"/>
      <c r="CW1122" s="142"/>
      <c r="CX1122" s="142"/>
      <c r="CY1122" s="142"/>
      <c r="CZ1122" s="142"/>
      <c r="DA1122" s="142"/>
      <c r="DB1122" s="142"/>
      <c r="DC1122" s="142"/>
      <c r="DD1122" s="142"/>
      <c r="DE1122" s="142"/>
      <c r="DF1122" s="142"/>
      <c r="DG1122" s="142"/>
      <c r="DH1122" s="142"/>
      <c r="DI1122" s="142"/>
      <c r="DJ1122" s="142"/>
      <c r="DK1122" s="142"/>
      <c r="DL1122" s="142"/>
      <c r="DM1122" s="142"/>
      <c r="DN1122" s="142"/>
      <c r="DO1122" s="142"/>
      <c r="DP1122" s="142"/>
      <c r="DQ1122" s="142"/>
      <c r="DR1122" s="142"/>
      <c r="DS1122" s="142"/>
      <c r="DT1122" s="142"/>
      <c r="DU1122" s="142"/>
      <c r="DV1122" s="142"/>
      <c r="DW1122" s="142"/>
      <c r="DX1122" s="142"/>
      <c r="DY1122" s="142"/>
      <c r="DZ1122" s="142"/>
      <c r="EA1122" s="142"/>
      <c r="EB1122" s="142"/>
      <c r="EC1122" s="142"/>
      <c r="ED1122" s="142"/>
      <c r="EE1122" s="142"/>
      <c r="EF1122" s="142"/>
      <c r="EG1122" s="142"/>
      <c r="EH1122" s="142"/>
      <c r="EI1122" s="142"/>
      <c r="EJ1122" s="142"/>
      <c r="EK1122" s="142"/>
      <c r="EL1122" s="142"/>
      <c r="EM1122" s="142"/>
      <c r="EN1122" s="142"/>
      <c r="EO1122" s="142"/>
      <c r="EP1122" s="142"/>
      <c r="EQ1122" s="142"/>
      <c r="ER1122" s="142"/>
      <c r="ES1122" s="142"/>
      <c r="ET1122" s="142"/>
      <c r="EU1122" s="142"/>
      <c r="EV1122" s="142"/>
      <c r="EW1122" s="142"/>
      <c r="EX1122" s="142"/>
      <c r="EY1122" s="142"/>
      <c r="EZ1122" s="142"/>
      <c r="FA1122" s="142"/>
      <c r="FB1122" s="142"/>
      <c r="FC1122" s="142"/>
      <c r="FD1122" s="142"/>
      <c r="FE1122" s="142"/>
      <c r="FF1122" s="142"/>
      <c r="FG1122" s="142"/>
      <c r="FH1122" s="142"/>
      <c r="FI1122" s="142"/>
      <c r="FJ1122" s="142"/>
      <c r="FK1122" s="142"/>
      <c r="FL1122" s="142"/>
      <c r="FM1122" s="142"/>
      <c r="FN1122" s="142"/>
      <c r="FO1122" s="142"/>
      <c r="FP1122" s="142"/>
      <c r="FQ1122" s="142"/>
      <c r="FR1122" s="142"/>
      <c r="FS1122" s="142"/>
      <c r="FT1122" s="142"/>
      <c r="FU1122" s="142"/>
      <c r="FV1122" s="142"/>
      <c r="FW1122" s="142"/>
      <c r="FX1122" s="142"/>
      <c r="FY1122" s="142"/>
      <c r="FZ1122" s="142"/>
      <c r="GA1122" s="142"/>
      <c r="GB1122" s="142"/>
      <c r="GC1122" s="142"/>
      <c r="GD1122" s="142"/>
      <c r="GE1122" s="142"/>
      <c r="GF1122" s="142"/>
      <c r="GG1122" s="142"/>
      <c r="GH1122" s="142"/>
      <c r="GI1122" s="142"/>
      <c r="GJ1122" s="142"/>
      <c r="GK1122" s="142"/>
      <c r="GL1122" s="142"/>
      <c r="GM1122" s="142"/>
      <c r="GN1122" s="142"/>
      <c r="GO1122" s="142"/>
      <c r="GP1122" s="142"/>
      <c r="GQ1122" s="142"/>
      <c r="GR1122" s="142"/>
      <c r="GS1122" s="142"/>
      <c r="GT1122" s="142"/>
      <c r="GU1122" s="142"/>
      <c r="GV1122" s="142"/>
      <c r="GW1122" s="142"/>
      <c r="GX1122" s="142"/>
      <c r="GY1122" s="142"/>
      <c r="GZ1122" s="142"/>
      <c r="HA1122" s="142"/>
      <c r="HB1122" s="142"/>
      <c r="HC1122" s="142"/>
      <c r="HD1122" s="142"/>
      <c r="HE1122" s="142"/>
      <c r="HF1122" s="142"/>
      <c r="HG1122" s="142"/>
      <c r="HH1122" s="142"/>
      <c r="HI1122" s="142"/>
      <c r="HJ1122" s="142"/>
      <c r="HK1122" s="142"/>
    </row>
    <row r="1123" spans="1:219" s="139" customFormat="1" ht="11.25" hidden="1" customHeight="1">
      <c r="A1123" s="93" t="s">
        <v>1955</v>
      </c>
      <c r="B1123" s="93" t="s">
        <v>1956</v>
      </c>
      <c r="C1123" s="123" t="s">
        <v>385</v>
      </c>
      <c r="D1123" s="58"/>
      <c r="E1123" s="58">
        <v>-181.14</v>
      </c>
      <c r="F1123" s="165"/>
      <c r="G1123" s="58"/>
      <c r="H1123" s="165"/>
      <c r="I1123" s="165"/>
      <c r="J1123" s="165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  <c r="BT1123" s="142"/>
      <c r="BU1123" s="142"/>
      <c r="BV1123" s="142"/>
      <c r="BW1123" s="142"/>
      <c r="BX1123" s="142"/>
      <c r="BY1123" s="142"/>
      <c r="BZ1123" s="142"/>
      <c r="CA1123" s="142"/>
      <c r="CB1123" s="142"/>
      <c r="CC1123" s="142"/>
      <c r="CD1123" s="142"/>
      <c r="CE1123" s="142"/>
      <c r="CF1123" s="142"/>
      <c r="CG1123" s="142"/>
      <c r="CH1123" s="142"/>
      <c r="CI1123" s="142"/>
      <c r="CJ1123" s="142"/>
      <c r="CK1123" s="142"/>
      <c r="CL1123" s="142"/>
      <c r="CM1123" s="142"/>
      <c r="CN1123" s="142"/>
      <c r="CO1123" s="142"/>
      <c r="CP1123" s="142"/>
      <c r="CQ1123" s="142"/>
      <c r="CR1123" s="142"/>
      <c r="CS1123" s="142"/>
      <c r="CT1123" s="142"/>
      <c r="CU1123" s="142"/>
      <c r="CV1123" s="142"/>
      <c r="CW1123" s="142"/>
      <c r="CX1123" s="142"/>
      <c r="CY1123" s="142"/>
      <c r="CZ1123" s="142"/>
      <c r="DA1123" s="142"/>
      <c r="DB1123" s="142"/>
      <c r="DC1123" s="142"/>
      <c r="DD1123" s="142"/>
      <c r="DE1123" s="142"/>
      <c r="DF1123" s="142"/>
      <c r="DG1123" s="142"/>
      <c r="DH1123" s="142"/>
      <c r="DI1123" s="142"/>
      <c r="DJ1123" s="142"/>
      <c r="DK1123" s="142"/>
      <c r="DL1123" s="142"/>
      <c r="DM1123" s="142"/>
      <c r="DN1123" s="142"/>
      <c r="DO1123" s="142"/>
      <c r="DP1123" s="142"/>
      <c r="DQ1123" s="142"/>
      <c r="DR1123" s="142"/>
      <c r="DS1123" s="142"/>
      <c r="DT1123" s="142"/>
      <c r="DU1123" s="142"/>
      <c r="DV1123" s="142"/>
      <c r="DW1123" s="142"/>
      <c r="DX1123" s="142"/>
      <c r="DY1123" s="142"/>
      <c r="DZ1123" s="142"/>
      <c r="EA1123" s="142"/>
      <c r="EB1123" s="142"/>
      <c r="EC1123" s="142"/>
      <c r="ED1123" s="142"/>
      <c r="EE1123" s="142"/>
      <c r="EF1123" s="142"/>
      <c r="EG1123" s="142"/>
      <c r="EH1123" s="142"/>
      <c r="EI1123" s="142"/>
      <c r="EJ1123" s="142"/>
      <c r="EK1123" s="142"/>
      <c r="EL1123" s="142"/>
      <c r="EM1123" s="142"/>
      <c r="EN1123" s="142"/>
      <c r="EO1123" s="142"/>
      <c r="EP1123" s="142"/>
      <c r="EQ1123" s="142"/>
      <c r="ER1123" s="142"/>
      <c r="ES1123" s="142"/>
      <c r="ET1123" s="142"/>
      <c r="EU1123" s="142"/>
      <c r="EV1123" s="142"/>
      <c r="EW1123" s="142"/>
      <c r="EX1123" s="142"/>
      <c r="EY1123" s="142"/>
      <c r="EZ1123" s="142"/>
      <c r="FA1123" s="142"/>
      <c r="FB1123" s="142"/>
      <c r="FC1123" s="142"/>
      <c r="FD1123" s="142"/>
      <c r="FE1123" s="142"/>
      <c r="FF1123" s="142"/>
      <c r="FG1123" s="142"/>
      <c r="FH1123" s="142"/>
      <c r="FI1123" s="142"/>
      <c r="FJ1123" s="142"/>
      <c r="FK1123" s="142"/>
      <c r="FL1123" s="142"/>
      <c r="FM1123" s="142"/>
      <c r="FN1123" s="142"/>
      <c r="FO1123" s="142"/>
      <c r="FP1123" s="142"/>
      <c r="FQ1123" s="142"/>
      <c r="FR1123" s="142"/>
      <c r="FS1123" s="142"/>
      <c r="FT1123" s="142"/>
      <c r="FU1123" s="142"/>
      <c r="FV1123" s="142"/>
      <c r="FW1123" s="142"/>
      <c r="FX1123" s="142"/>
      <c r="FY1123" s="142"/>
      <c r="FZ1123" s="142"/>
      <c r="GA1123" s="142"/>
      <c r="GB1123" s="142"/>
      <c r="GC1123" s="142"/>
      <c r="GD1123" s="142"/>
      <c r="GE1123" s="142"/>
      <c r="GF1123" s="142"/>
      <c r="GG1123" s="142"/>
      <c r="GH1123" s="142"/>
      <c r="GI1123" s="142"/>
      <c r="GJ1123" s="142"/>
      <c r="GK1123" s="142"/>
      <c r="GL1123" s="142"/>
      <c r="GM1123" s="142"/>
      <c r="GN1123" s="142"/>
      <c r="GO1123" s="142"/>
      <c r="GP1123" s="142"/>
      <c r="GQ1123" s="142"/>
      <c r="GR1123" s="142"/>
      <c r="GS1123" s="142"/>
      <c r="GT1123" s="142"/>
      <c r="GU1123" s="142"/>
      <c r="GV1123" s="142"/>
      <c r="GW1123" s="142"/>
      <c r="GX1123" s="142"/>
      <c r="GY1123" s="142"/>
      <c r="GZ1123" s="142"/>
      <c r="HA1123" s="142"/>
      <c r="HB1123" s="142"/>
      <c r="HC1123" s="142"/>
      <c r="HD1123" s="142"/>
      <c r="HE1123" s="142"/>
      <c r="HF1123" s="142"/>
      <c r="HG1123" s="142"/>
      <c r="HH1123" s="142"/>
      <c r="HI1123" s="142"/>
      <c r="HJ1123" s="142"/>
      <c r="HK1123" s="142"/>
    </row>
    <row r="1124" spans="1:219" s="139" customFormat="1" ht="11.25" hidden="1" customHeight="1">
      <c r="A1124" s="93" t="s">
        <v>2013</v>
      </c>
      <c r="B1124" s="111" t="s">
        <v>2014</v>
      </c>
      <c r="C1124" s="123" t="s">
        <v>613</v>
      </c>
      <c r="D1124" s="58"/>
      <c r="E1124" s="58">
        <v>-39051.75</v>
      </c>
      <c r="F1124" s="165"/>
      <c r="G1124" s="165"/>
      <c r="H1124" s="165"/>
      <c r="I1124" s="165"/>
      <c r="J1124" s="165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  <c r="BT1124" s="142"/>
      <c r="BU1124" s="142"/>
      <c r="BV1124" s="142"/>
      <c r="BW1124" s="142"/>
      <c r="BX1124" s="142"/>
      <c r="BY1124" s="142"/>
      <c r="BZ1124" s="142"/>
      <c r="CA1124" s="142"/>
      <c r="CB1124" s="142"/>
      <c r="CC1124" s="142"/>
      <c r="CD1124" s="142"/>
      <c r="CE1124" s="142"/>
      <c r="CF1124" s="142"/>
      <c r="CG1124" s="142"/>
      <c r="CH1124" s="142"/>
      <c r="CI1124" s="142"/>
      <c r="CJ1124" s="142"/>
      <c r="CK1124" s="142"/>
      <c r="CL1124" s="142"/>
      <c r="CM1124" s="142"/>
      <c r="CN1124" s="142"/>
      <c r="CO1124" s="142"/>
      <c r="CP1124" s="142"/>
      <c r="CQ1124" s="142"/>
      <c r="CR1124" s="142"/>
      <c r="CS1124" s="142"/>
      <c r="CT1124" s="142"/>
      <c r="CU1124" s="142"/>
      <c r="CV1124" s="142"/>
      <c r="CW1124" s="142"/>
      <c r="CX1124" s="142"/>
      <c r="CY1124" s="142"/>
      <c r="CZ1124" s="142"/>
      <c r="DA1124" s="142"/>
      <c r="DB1124" s="142"/>
      <c r="DC1124" s="142"/>
      <c r="DD1124" s="142"/>
      <c r="DE1124" s="142"/>
      <c r="DF1124" s="142"/>
      <c r="DG1124" s="142"/>
      <c r="DH1124" s="142"/>
      <c r="DI1124" s="142"/>
      <c r="DJ1124" s="142"/>
      <c r="DK1124" s="142"/>
      <c r="DL1124" s="142"/>
      <c r="DM1124" s="142"/>
      <c r="DN1124" s="142"/>
      <c r="DO1124" s="142"/>
      <c r="DP1124" s="142"/>
      <c r="DQ1124" s="142"/>
      <c r="DR1124" s="142"/>
      <c r="DS1124" s="142"/>
      <c r="DT1124" s="142"/>
      <c r="DU1124" s="142"/>
      <c r="DV1124" s="142"/>
      <c r="DW1124" s="142"/>
      <c r="DX1124" s="142"/>
      <c r="DY1124" s="142"/>
      <c r="DZ1124" s="142"/>
      <c r="EA1124" s="142"/>
      <c r="EB1124" s="142"/>
      <c r="EC1124" s="142"/>
      <c r="ED1124" s="142"/>
      <c r="EE1124" s="142"/>
      <c r="EF1124" s="142"/>
      <c r="EG1124" s="142"/>
      <c r="EH1124" s="142"/>
      <c r="EI1124" s="142"/>
      <c r="EJ1124" s="142"/>
      <c r="EK1124" s="142"/>
      <c r="EL1124" s="142"/>
      <c r="EM1124" s="142"/>
      <c r="EN1124" s="142"/>
      <c r="EO1124" s="142"/>
      <c r="EP1124" s="142"/>
      <c r="EQ1124" s="142"/>
      <c r="ER1124" s="142"/>
      <c r="ES1124" s="142"/>
      <c r="ET1124" s="142"/>
      <c r="EU1124" s="142"/>
      <c r="EV1124" s="142"/>
      <c r="EW1124" s="142"/>
      <c r="EX1124" s="142"/>
      <c r="EY1124" s="142"/>
      <c r="EZ1124" s="142"/>
      <c r="FA1124" s="142"/>
      <c r="FB1124" s="142"/>
      <c r="FC1124" s="142"/>
      <c r="FD1124" s="142"/>
      <c r="FE1124" s="142"/>
      <c r="FF1124" s="142"/>
      <c r="FG1124" s="142"/>
      <c r="FH1124" s="142"/>
      <c r="FI1124" s="142"/>
      <c r="FJ1124" s="142"/>
      <c r="FK1124" s="142"/>
      <c r="FL1124" s="142"/>
      <c r="FM1124" s="142"/>
      <c r="FN1124" s="142"/>
      <c r="FO1124" s="142"/>
      <c r="FP1124" s="142"/>
      <c r="FQ1124" s="142"/>
      <c r="FR1124" s="142"/>
      <c r="FS1124" s="142"/>
      <c r="FT1124" s="142"/>
      <c r="FU1124" s="142"/>
      <c r="FV1124" s="142"/>
      <c r="FW1124" s="142"/>
      <c r="FX1124" s="142"/>
      <c r="FY1124" s="142"/>
      <c r="FZ1124" s="142"/>
      <c r="GA1124" s="142"/>
      <c r="GB1124" s="142"/>
      <c r="GC1124" s="142"/>
      <c r="GD1124" s="142"/>
      <c r="GE1124" s="142"/>
      <c r="GF1124" s="142"/>
      <c r="GG1124" s="142"/>
      <c r="GH1124" s="142"/>
      <c r="GI1124" s="142"/>
      <c r="GJ1124" s="142"/>
      <c r="GK1124" s="142"/>
      <c r="GL1124" s="142"/>
      <c r="GM1124" s="142"/>
      <c r="GN1124" s="142"/>
      <c r="GO1124" s="142"/>
      <c r="GP1124" s="142"/>
      <c r="GQ1124" s="142"/>
      <c r="GR1124" s="142"/>
      <c r="GS1124" s="142"/>
      <c r="GT1124" s="142"/>
      <c r="GU1124" s="142"/>
      <c r="GV1124" s="142"/>
      <c r="GW1124" s="142"/>
      <c r="GX1124" s="142"/>
      <c r="GY1124" s="142"/>
      <c r="GZ1124" s="142"/>
      <c r="HA1124" s="142"/>
      <c r="HB1124" s="142"/>
      <c r="HC1124" s="142"/>
      <c r="HD1124" s="142"/>
      <c r="HE1124" s="142"/>
      <c r="HF1124" s="142"/>
      <c r="HG1124" s="142"/>
      <c r="HH1124" s="142"/>
      <c r="HI1124" s="142"/>
      <c r="HJ1124" s="142"/>
      <c r="HK1124" s="142"/>
    </row>
    <row r="1125" spans="1:219" s="139" customFormat="1" ht="11.25" hidden="1" customHeight="1">
      <c r="A1125" s="93" t="s">
        <v>1927</v>
      </c>
      <c r="B1125" s="93" t="s">
        <v>263</v>
      </c>
      <c r="C1125" s="94" t="s">
        <v>123</v>
      </c>
      <c r="D1125" s="58">
        <v>-820.87</v>
      </c>
      <c r="E1125" s="58"/>
      <c r="F1125" s="58">
        <v>-84.37</v>
      </c>
      <c r="G1125" s="165"/>
      <c r="H1125" s="165"/>
      <c r="I1125" s="165"/>
      <c r="J1125" s="165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  <c r="BT1125" s="142"/>
      <c r="BU1125" s="142"/>
      <c r="BV1125" s="142"/>
      <c r="BW1125" s="142"/>
      <c r="BX1125" s="142"/>
      <c r="BY1125" s="142"/>
      <c r="BZ1125" s="142"/>
      <c r="CA1125" s="142"/>
      <c r="CB1125" s="142"/>
      <c r="CC1125" s="142"/>
      <c r="CD1125" s="142"/>
      <c r="CE1125" s="142"/>
      <c r="CF1125" s="142"/>
      <c r="CG1125" s="142"/>
      <c r="CH1125" s="142"/>
      <c r="CI1125" s="142"/>
      <c r="CJ1125" s="142"/>
      <c r="CK1125" s="142"/>
      <c r="CL1125" s="142"/>
      <c r="CM1125" s="142"/>
      <c r="CN1125" s="142"/>
      <c r="CO1125" s="142"/>
      <c r="CP1125" s="142"/>
      <c r="CQ1125" s="142"/>
      <c r="CR1125" s="142"/>
      <c r="CS1125" s="142"/>
      <c r="CT1125" s="142"/>
      <c r="CU1125" s="142"/>
      <c r="CV1125" s="142"/>
      <c r="CW1125" s="142"/>
      <c r="CX1125" s="142"/>
      <c r="CY1125" s="142"/>
      <c r="CZ1125" s="142"/>
      <c r="DA1125" s="142"/>
      <c r="DB1125" s="142"/>
      <c r="DC1125" s="142"/>
      <c r="DD1125" s="142"/>
      <c r="DE1125" s="142"/>
      <c r="DF1125" s="142"/>
      <c r="DG1125" s="142"/>
      <c r="DH1125" s="142"/>
      <c r="DI1125" s="142"/>
      <c r="DJ1125" s="142"/>
      <c r="DK1125" s="142"/>
      <c r="DL1125" s="142"/>
      <c r="DM1125" s="142"/>
      <c r="DN1125" s="142"/>
      <c r="DO1125" s="142"/>
      <c r="DP1125" s="142"/>
      <c r="DQ1125" s="142"/>
      <c r="DR1125" s="142"/>
      <c r="DS1125" s="142"/>
      <c r="DT1125" s="142"/>
      <c r="DU1125" s="142"/>
      <c r="DV1125" s="142"/>
      <c r="DW1125" s="142"/>
      <c r="DX1125" s="142"/>
      <c r="DY1125" s="142"/>
      <c r="DZ1125" s="142"/>
      <c r="EA1125" s="142"/>
      <c r="EB1125" s="142"/>
      <c r="EC1125" s="142"/>
      <c r="ED1125" s="142"/>
      <c r="EE1125" s="142"/>
      <c r="EF1125" s="142"/>
      <c r="EG1125" s="142"/>
      <c r="EH1125" s="142"/>
      <c r="EI1125" s="142"/>
      <c r="EJ1125" s="142"/>
      <c r="EK1125" s="142"/>
      <c r="EL1125" s="142"/>
      <c r="EM1125" s="142"/>
      <c r="EN1125" s="142"/>
      <c r="EO1125" s="142"/>
      <c r="EP1125" s="142"/>
      <c r="EQ1125" s="142"/>
      <c r="ER1125" s="142"/>
      <c r="ES1125" s="142"/>
      <c r="ET1125" s="142"/>
      <c r="EU1125" s="142"/>
      <c r="EV1125" s="142"/>
      <c r="EW1125" s="142"/>
      <c r="EX1125" s="142"/>
      <c r="EY1125" s="142"/>
      <c r="EZ1125" s="142"/>
      <c r="FA1125" s="142"/>
      <c r="FB1125" s="142"/>
      <c r="FC1125" s="142"/>
      <c r="FD1125" s="142"/>
      <c r="FE1125" s="142"/>
      <c r="FF1125" s="142"/>
      <c r="FG1125" s="142"/>
      <c r="FH1125" s="142"/>
      <c r="FI1125" s="142"/>
      <c r="FJ1125" s="142"/>
      <c r="FK1125" s="142"/>
      <c r="FL1125" s="142"/>
      <c r="FM1125" s="142"/>
      <c r="FN1125" s="142"/>
      <c r="FO1125" s="142"/>
      <c r="FP1125" s="142"/>
      <c r="FQ1125" s="142"/>
      <c r="FR1125" s="142"/>
      <c r="FS1125" s="142"/>
      <c r="FT1125" s="142"/>
      <c r="FU1125" s="142"/>
      <c r="FV1125" s="142"/>
      <c r="FW1125" s="142"/>
      <c r="FX1125" s="142"/>
      <c r="FY1125" s="142"/>
      <c r="FZ1125" s="142"/>
      <c r="GA1125" s="142"/>
      <c r="GB1125" s="142"/>
      <c r="GC1125" s="142"/>
      <c r="GD1125" s="142"/>
      <c r="GE1125" s="142"/>
      <c r="GF1125" s="142"/>
      <c r="GG1125" s="142"/>
      <c r="GH1125" s="142"/>
      <c r="GI1125" s="142"/>
      <c r="GJ1125" s="142"/>
      <c r="GK1125" s="142"/>
      <c r="GL1125" s="142"/>
      <c r="GM1125" s="142"/>
      <c r="GN1125" s="142"/>
      <c r="GO1125" s="142"/>
      <c r="GP1125" s="142"/>
      <c r="GQ1125" s="142"/>
      <c r="GR1125" s="142"/>
      <c r="GS1125" s="142"/>
      <c r="GT1125" s="142"/>
      <c r="GU1125" s="142"/>
      <c r="GV1125" s="142"/>
      <c r="GW1125" s="142"/>
      <c r="GX1125" s="142"/>
      <c r="GY1125" s="142"/>
      <c r="GZ1125" s="142"/>
      <c r="HA1125" s="142"/>
      <c r="HB1125" s="142"/>
      <c r="HC1125" s="142"/>
      <c r="HD1125" s="142"/>
      <c r="HE1125" s="142"/>
      <c r="HF1125" s="142"/>
      <c r="HG1125" s="142"/>
      <c r="HH1125" s="142"/>
      <c r="HI1125" s="142"/>
      <c r="HJ1125" s="142"/>
      <c r="HK1125" s="142"/>
    </row>
    <row r="1126" spans="1:219" s="139" customFormat="1" ht="11.25" hidden="1" customHeight="1">
      <c r="A1126" s="93" t="s">
        <v>1928</v>
      </c>
      <c r="B1126" s="111" t="s">
        <v>269</v>
      </c>
      <c r="C1126" s="123" t="s">
        <v>268</v>
      </c>
      <c r="D1126" s="58"/>
      <c r="E1126" s="58"/>
      <c r="F1126" s="58">
        <v>-423.44</v>
      </c>
      <c r="G1126" s="165"/>
      <c r="H1126" s="165"/>
      <c r="I1126" s="165"/>
      <c r="J1126" s="165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  <c r="BT1126" s="142"/>
      <c r="BU1126" s="142"/>
      <c r="BV1126" s="142"/>
      <c r="BW1126" s="142"/>
      <c r="BX1126" s="142"/>
      <c r="BY1126" s="142"/>
      <c r="BZ1126" s="142"/>
      <c r="CA1126" s="142"/>
      <c r="CB1126" s="142"/>
      <c r="CC1126" s="142"/>
      <c r="CD1126" s="142"/>
      <c r="CE1126" s="142"/>
      <c r="CF1126" s="142"/>
      <c r="CG1126" s="142"/>
      <c r="CH1126" s="142"/>
      <c r="CI1126" s="142"/>
      <c r="CJ1126" s="142"/>
      <c r="CK1126" s="142"/>
      <c r="CL1126" s="142"/>
      <c r="CM1126" s="142"/>
      <c r="CN1126" s="142"/>
      <c r="CO1126" s="142"/>
      <c r="CP1126" s="142"/>
      <c r="CQ1126" s="142"/>
      <c r="CR1126" s="142"/>
      <c r="CS1126" s="142"/>
      <c r="CT1126" s="142"/>
      <c r="CU1126" s="142"/>
      <c r="CV1126" s="142"/>
      <c r="CW1126" s="142"/>
      <c r="CX1126" s="142"/>
      <c r="CY1126" s="142"/>
      <c r="CZ1126" s="142"/>
      <c r="DA1126" s="142"/>
      <c r="DB1126" s="142"/>
      <c r="DC1126" s="142"/>
      <c r="DD1126" s="142"/>
      <c r="DE1126" s="142"/>
      <c r="DF1126" s="142"/>
      <c r="DG1126" s="142"/>
      <c r="DH1126" s="142"/>
      <c r="DI1126" s="142"/>
      <c r="DJ1126" s="142"/>
      <c r="DK1126" s="142"/>
      <c r="DL1126" s="142"/>
      <c r="DM1126" s="142"/>
      <c r="DN1126" s="142"/>
      <c r="DO1126" s="142"/>
      <c r="DP1126" s="142"/>
      <c r="DQ1126" s="142"/>
      <c r="DR1126" s="142"/>
      <c r="DS1126" s="142"/>
      <c r="DT1126" s="142"/>
      <c r="DU1126" s="142"/>
      <c r="DV1126" s="142"/>
      <c r="DW1126" s="142"/>
      <c r="DX1126" s="142"/>
      <c r="DY1126" s="142"/>
      <c r="DZ1126" s="142"/>
      <c r="EA1126" s="142"/>
      <c r="EB1126" s="142"/>
      <c r="EC1126" s="142"/>
      <c r="ED1126" s="142"/>
      <c r="EE1126" s="142"/>
      <c r="EF1126" s="142"/>
      <c r="EG1126" s="142"/>
      <c r="EH1126" s="142"/>
      <c r="EI1126" s="142"/>
      <c r="EJ1126" s="142"/>
      <c r="EK1126" s="142"/>
      <c r="EL1126" s="142"/>
      <c r="EM1126" s="142"/>
      <c r="EN1126" s="142"/>
      <c r="EO1126" s="142"/>
      <c r="EP1126" s="142"/>
      <c r="EQ1126" s="142"/>
      <c r="ER1126" s="142"/>
      <c r="ES1126" s="142"/>
      <c r="ET1126" s="142"/>
      <c r="EU1126" s="142"/>
      <c r="EV1126" s="142"/>
      <c r="EW1126" s="142"/>
      <c r="EX1126" s="142"/>
      <c r="EY1126" s="142"/>
      <c r="EZ1126" s="142"/>
      <c r="FA1126" s="142"/>
      <c r="FB1126" s="142"/>
      <c r="FC1126" s="142"/>
      <c r="FD1126" s="142"/>
      <c r="FE1126" s="142"/>
      <c r="FF1126" s="142"/>
      <c r="FG1126" s="142"/>
      <c r="FH1126" s="142"/>
      <c r="FI1126" s="142"/>
      <c r="FJ1126" s="142"/>
      <c r="FK1126" s="142"/>
      <c r="FL1126" s="142"/>
      <c r="FM1126" s="142"/>
      <c r="FN1126" s="142"/>
      <c r="FO1126" s="142"/>
      <c r="FP1126" s="142"/>
      <c r="FQ1126" s="142"/>
      <c r="FR1126" s="142"/>
      <c r="FS1126" s="142"/>
      <c r="FT1126" s="142"/>
      <c r="FU1126" s="142"/>
      <c r="FV1126" s="142"/>
      <c r="FW1126" s="142"/>
      <c r="FX1126" s="142"/>
      <c r="FY1126" s="142"/>
      <c r="FZ1126" s="142"/>
      <c r="GA1126" s="142"/>
      <c r="GB1126" s="142"/>
      <c r="GC1126" s="142"/>
      <c r="GD1126" s="142"/>
      <c r="GE1126" s="142"/>
      <c r="GF1126" s="142"/>
      <c r="GG1126" s="142"/>
      <c r="GH1126" s="142"/>
      <c r="GI1126" s="142"/>
      <c r="GJ1126" s="142"/>
      <c r="GK1126" s="142"/>
      <c r="GL1126" s="142"/>
      <c r="GM1126" s="142"/>
      <c r="GN1126" s="142"/>
      <c r="GO1126" s="142"/>
      <c r="GP1126" s="142"/>
      <c r="GQ1126" s="142"/>
      <c r="GR1126" s="142"/>
      <c r="GS1126" s="142"/>
      <c r="GT1126" s="142"/>
      <c r="GU1126" s="142"/>
      <c r="GV1126" s="142"/>
      <c r="GW1126" s="142"/>
      <c r="GX1126" s="142"/>
      <c r="GY1126" s="142"/>
      <c r="GZ1126" s="142"/>
      <c r="HA1126" s="142"/>
      <c r="HB1126" s="142"/>
      <c r="HC1126" s="142"/>
      <c r="HD1126" s="142"/>
      <c r="HE1126" s="142"/>
      <c r="HF1126" s="142"/>
      <c r="HG1126" s="142"/>
      <c r="HH1126" s="142"/>
      <c r="HI1126" s="142"/>
      <c r="HJ1126" s="142"/>
      <c r="HK1126" s="142"/>
    </row>
    <row r="1127" spans="1:219" s="139" customFormat="1" ht="11.25" hidden="1" customHeight="1">
      <c r="A1127" s="93" t="s">
        <v>1938</v>
      </c>
      <c r="B1127" s="111" t="s">
        <v>284</v>
      </c>
      <c r="C1127" s="123" t="s">
        <v>283</v>
      </c>
      <c r="D1127" s="58"/>
      <c r="E1127" s="58"/>
      <c r="F1127" s="58">
        <v>-717.09</v>
      </c>
      <c r="G1127" s="165"/>
      <c r="H1127" s="165"/>
      <c r="I1127" s="165"/>
      <c r="J1127" s="165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  <c r="BT1127" s="142"/>
      <c r="BU1127" s="142"/>
      <c r="BV1127" s="142"/>
      <c r="BW1127" s="142"/>
      <c r="BX1127" s="142"/>
      <c r="BY1127" s="142"/>
      <c r="BZ1127" s="142"/>
      <c r="CA1127" s="142"/>
      <c r="CB1127" s="142"/>
      <c r="CC1127" s="142"/>
      <c r="CD1127" s="142"/>
      <c r="CE1127" s="142"/>
      <c r="CF1127" s="142"/>
      <c r="CG1127" s="142"/>
      <c r="CH1127" s="142"/>
      <c r="CI1127" s="142"/>
      <c r="CJ1127" s="142"/>
      <c r="CK1127" s="142"/>
      <c r="CL1127" s="142"/>
      <c r="CM1127" s="142"/>
      <c r="CN1127" s="142"/>
      <c r="CO1127" s="142"/>
      <c r="CP1127" s="142"/>
      <c r="CQ1127" s="142"/>
      <c r="CR1127" s="142"/>
      <c r="CS1127" s="142"/>
      <c r="CT1127" s="142"/>
      <c r="CU1127" s="142"/>
      <c r="CV1127" s="142"/>
      <c r="CW1127" s="142"/>
      <c r="CX1127" s="142"/>
      <c r="CY1127" s="142"/>
      <c r="CZ1127" s="142"/>
      <c r="DA1127" s="142"/>
      <c r="DB1127" s="142"/>
      <c r="DC1127" s="142"/>
      <c r="DD1127" s="142"/>
      <c r="DE1127" s="142"/>
      <c r="DF1127" s="142"/>
      <c r="DG1127" s="142"/>
      <c r="DH1127" s="142"/>
      <c r="DI1127" s="142"/>
      <c r="DJ1127" s="142"/>
      <c r="DK1127" s="142"/>
      <c r="DL1127" s="142"/>
      <c r="DM1127" s="142"/>
      <c r="DN1127" s="142"/>
      <c r="DO1127" s="142"/>
      <c r="DP1127" s="142"/>
      <c r="DQ1127" s="142"/>
      <c r="DR1127" s="142"/>
      <c r="DS1127" s="142"/>
      <c r="DT1127" s="142"/>
      <c r="DU1127" s="142"/>
      <c r="DV1127" s="142"/>
      <c r="DW1127" s="142"/>
      <c r="DX1127" s="142"/>
      <c r="DY1127" s="142"/>
      <c r="DZ1127" s="142"/>
      <c r="EA1127" s="142"/>
      <c r="EB1127" s="142"/>
      <c r="EC1127" s="142"/>
      <c r="ED1127" s="142"/>
      <c r="EE1127" s="142"/>
      <c r="EF1127" s="142"/>
      <c r="EG1127" s="142"/>
      <c r="EH1127" s="142"/>
      <c r="EI1127" s="142"/>
      <c r="EJ1127" s="142"/>
      <c r="EK1127" s="142"/>
      <c r="EL1127" s="142"/>
      <c r="EM1127" s="142"/>
      <c r="EN1127" s="142"/>
      <c r="EO1127" s="142"/>
      <c r="EP1127" s="142"/>
      <c r="EQ1127" s="142"/>
      <c r="ER1127" s="142"/>
      <c r="ES1127" s="142"/>
      <c r="ET1127" s="142"/>
      <c r="EU1127" s="142"/>
      <c r="EV1127" s="142"/>
      <c r="EW1127" s="142"/>
      <c r="EX1127" s="142"/>
      <c r="EY1127" s="142"/>
      <c r="EZ1127" s="142"/>
      <c r="FA1127" s="142"/>
      <c r="FB1127" s="142"/>
      <c r="FC1127" s="142"/>
      <c r="FD1127" s="142"/>
      <c r="FE1127" s="142"/>
      <c r="FF1127" s="142"/>
      <c r="FG1127" s="142"/>
      <c r="FH1127" s="142"/>
      <c r="FI1127" s="142"/>
      <c r="FJ1127" s="142"/>
      <c r="FK1127" s="142"/>
      <c r="FL1127" s="142"/>
      <c r="FM1127" s="142"/>
      <c r="FN1127" s="142"/>
      <c r="FO1127" s="142"/>
      <c r="FP1127" s="142"/>
      <c r="FQ1127" s="142"/>
      <c r="FR1127" s="142"/>
      <c r="FS1127" s="142"/>
      <c r="FT1127" s="142"/>
      <c r="FU1127" s="142"/>
      <c r="FV1127" s="142"/>
      <c r="FW1127" s="142"/>
      <c r="FX1127" s="142"/>
      <c r="FY1127" s="142"/>
      <c r="FZ1127" s="142"/>
      <c r="GA1127" s="142"/>
      <c r="GB1127" s="142"/>
      <c r="GC1127" s="142"/>
      <c r="GD1127" s="142"/>
      <c r="GE1127" s="142"/>
      <c r="GF1127" s="142"/>
      <c r="GG1127" s="142"/>
      <c r="GH1127" s="142"/>
      <c r="GI1127" s="142"/>
      <c r="GJ1127" s="142"/>
      <c r="GK1127" s="142"/>
      <c r="GL1127" s="142"/>
      <c r="GM1127" s="142"/>
      <c r="GN1127" s="142"/>
      <c r="GO1127" s="142"/>
      <c r="GP1127" s="142"/>
      <c r="GQ1127" s="142"/>
      <c r="GR1127" s="142"/>
      <c r="GS1127" s="142"/>
      <c r="GT1127" s="142"/>
      <c r="GU1127" s="142"/>
      <c r="GV1127" s="142"/>
      <c r="GW1127" s="142"/>
      <c r="GX1127" s="142"/>
      <c r="GY1127" s="142"/>
      <c r="GZ1127" s="142"/>
      <c r="HA1127" s="142"/>
      <c r="HB1127" s="142"/>
      <c r="HC1127" s="142"/>
      <c r="HD1127" s="142"/>
      <c r="HE1127" s="142"/>
      <c r="HF1127" s="142"/>
      <c r="HG1127" s="142"/>
      <c r="HH1127" s="142"/>
      <c r="HI1127" s="142"/>
      <c r="HJ1127" s="142"/>
      <c r="HK1127" s="142"/>
    </row>
    <row r="1128" spans="1:219" s="139" customFormat="1" ht="11.25" hidden="1" customHeight="1">
      <c r="A1128" s="93" t="s">
        <v>1939</v>
      </c>
      <c r="B1128" s="111" t="s">
        <v>302</v>
      </c>
      <c r="C1128" s="123" t="s">
        <v>301</v>
      </c>
      <c r="D1128" s="58"/>
      <c r="E1128" s="58"/>
      <c r="F1128" s="58">
        <v>-1666.98</v>
      </c>
      <c r="G1128" s="165"/>
      <c r="H1128" s="165"/>
      <c r="I1128" s="165"/>
      <c r="J1128" s="165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  <c r="BT1128" s="142"/>
      <c r="BU1128" s="142"/>
      <c r="BV1128" s="142"/>
      <c r="BW1128" s="142"/>
      <c r="BX1128" s="142"/>
      <c r="BY1128" s="142"/>
      <c r="BZ1128" s="142"/>
      <c r="CA1128" s="142"/>
      <c r="CB1128" s="142"/>
      <c r="CC1128" s="142"/>
      <c r="CD1128" s="142"/>
      <c r="CE1128" s="142"/>
      <c r="CF1128" s="142"/>
      <c r="CG1128" s="142"/>
      <c r="CH1128" s="142"/>
      <c r="CI1128" s="142"/>
      <c r="CJ1128" s="142"/>
      <c r="CK1128" s="142"/>
      <c r="CL1128" s="142"/>
      <c r="CM1128" s="142"/>
      <c r="CN1128" s="142"/>
      <c r="CO1128" s="142"/>
      <c r="CP1128" s="142"/>
      <c r="CQ1128" s="142"/>
      <c r="CR1128" s="142"/>
      <c r="CS1128" s="142"/>
      <c r="CT1128" s="142"/>
      <c r="CU1128" s="142"/>
      <c r="CV1128" s="142"/>
      <c r="CW1128" s="142"/>
      <c r="CX1128" s="142"/>
      <c r="CY1128" s="142"/>
      <c r="CZ1128" s="142"/>
      <c r="DA1128" s="142"/>
      <c r="DB1128" s="142"/>
      <c r="DC1128" s="142"/>
      <c r="DD1128" s="142"/>
      <c r="DE1128" s="142"/>
      <c r="DF1128" s="142"/>
      <c r="DG1128" s="142"/>
      <c r="DH1128" s="142"/>
      <c r="DI1128" s="142"/>
      <c r="DJ1128" s="142"/>
      <c r="DK1128" s="142"/>
      <c r="DL1128" s="142"/>
      <c r="DM1128" s="142"/>
      <c r="DN1128" s="142"/>
      <c r="DO1128" s="142"/>
      <c r="DP1128" s="142"/>
      <c r="DQ1128" s="142"/>
      <c r="DR1128" s="142"/>
      <c r="DS1128" s="142"/>
      <c r="DT1128" s="142"/>
      <c r="DU1128" s="142"/>
      <c r="DV1128" s="142"/>
      <c r="DW1128" s="142"/>
      <c r="DX1128" s="142"/>
      <c r="DY1128" s="142"/>
      <c r="DZ1128" s="142"/>
      <c r="EA1128" s="142"/>
      <c r="EB1128" s="142"/>
      <c r="EC1128" s="142"/>
      <c r="ED1128" s="142"/>
      <c r="EE1128" s="142"/>
      <c r="EF1128" s="142"/>
      <c r="EG1128" s="142"/>
      <c r="EH1128" s="142"/>
      <c r="EI1128" s="142"/>
      <c r="EJ1128" s="142"/>
      <c r="EK1128" s="142"/>
      <c r="EL1128" s="142"/>
      <c r="EM1128" s="142"/>
      <c r="EN1128" s="142"/>
      <c r="EO1128" s="142"/>
      <c r="EP1128" s="142"/>
      <c r="EQ1128" s="142"/>
      <c r="ER1128" s="142"/>
      <c r="ES1128" s="142"/>
      <c r="ET1128" s="142"/>
      <c r="EU1128" s="142"/>
      <c r="EV1128" s="142"/>
      <c r="EW1128" s="142"/>
      <c r="EX1128" s="142"/>
      <c r="EY1128" s="142"/>
      <c r="EZ1128" s="142"/>
      <c r="FA1128" s="142"/>
      <c r="FB1128" s="142"/>
      <c r="FC1128" s="142"/>
      <c r="FD1128" s="142"/>
      <c r="FE1128" s="142"/>
      <c r="FF1128" s="142"/>
      <c r="FG1128" s="142"/>
      <c r="FH1128" s="142"/>
      <c r="FI1128" s="142"/>
      <c r="FJ1128" s="142"/>
      <c r="FK1128" s="142"/>
      <c r="FL1128" s="142"/>
      <c r="FM1128" s="142"/>
      <c r="FN1128" s="142"/>
      <c r="FO1128" s="142"/>
      <c r="FP1128" s="142"/>
      <c r="FQ1128" s="142"/>
      <c r="FR1128" s="142"/>
      <c r="FS1128" s="142"/>
      <c r="FT1128" s="142"/>
      <c r="FU1128" s="142"/>
      <c r="FV1128" s="142"/>
      <c r="FW1128" s="142"/>
      <c r="FX1128" s="142"/>
      <c r="FY1128" s="142"/>
      <c r="FZ1128" s="142"/>
      <c r="GA1128" s="142"/>
      <c r="GB1128" s="142"/>
      <c r="GC1128" s="142"/>
      <c r="GD1128" s="142"/>
      <c r="GE1128" s="142"/>
      <c r="GF1128" s="142"/>
      <c r="GG1128" s="142"/>
      <c r="GH1128" s="142"/>
      <c r="GI1128" s="142"/>
      <c r="GJ1128" s="142"/>
      <c r="GK1128" s="142"/>
      <c r="GL1128" s="142"/>
      <c r="GM1128" s="142"/>
      <c r="GN1128" s="142"/>
      <c r="GO1128" s="142"/>
      <c r="GP1128" s="142"/>
      <c r="GQ1128" s="142"/>
      <c r="GR1128" s="142"/>
      <c r="GS1128" s="142"/>
      <c r="GT1128" s="142"/>
      <c r="GU1128" s="142"/>
      <c r="GV1128" s="142"/>
      <c r="GW1128" s="142"/>
      <c r="GX1128" s="142"/>
      <c r="GY1128" s="142"/>
      <c r="GZ1128" s="142"/>
      <c r="HA1128" s="142"/>
      <c r="HB1128" s="142"/>
      <c r="HC1128" s="142"/>
      <c r="HD1128" s="142"/>
      <c r="HE1128" s="142"/>
      <c r="HF1128" s="142"/>
      <c r="HG1128" s="142"/>
      <c r="HH1128" s="142"/>
      <c r="HI1128" s="142"/>
      <c r="HJ1128" s="142"/>
      <c r="HK1128" s="142"/>
    </row>
    <row r="1129" spans="1:219" s="139" customFormat="1" ht="11.25" hidden="1" customHeight="1">
      <c r="A1129" s="93" t="s">
        <v>2835</v>
      </c>
      <c r="B1129" s="93" t="s">
        <v>317</v>
      </c>
      <c r="C1129" s="94" t="s">
        <v>316</v>
      </c>
      <c r="D1129" s="58">
        <v>-50.19</v>
      </c>
      <c r="E1129" s="165"/>
      <c r="F1129" s="165"/>
      <c r="G1129" s="165"/>
      <c r="H1129" s="165"/>
      <c r="I1129" s="165"/>
      <c r="J1129" s="165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  <c r="BT1129" s="142"/>
      <c r="BU1129" s="142"/>
      <c r="BV1129" s="142"/>
      <c r="BW1129" s="142"/>
      <c r="BX1129" s="142"/>
      <c r="BY1129" s="142"/>
      <c r="BZ1129" s="142"/>
      <c r="CA1129" s="142"/>
      <c r="CB1129" s="142"/>
      <c r="CC1129" s="142"/>
      <c r="CD1129" s="142"/>
      <c r="CE1129" s="142"/>
      <c r="CF1129" s="142"/>
      <c r="CG1129" s="142"/>
      <c r="CH1129" s="142"/>
      <c r="CI1129" s="142"/>
      <c r="CJ1129" s="142"/>
      <c r="CK1129" s="142"/>
      <c r="CL1129" s="142"/>
      <c r="CM1129" s="142"/>
      <c r="CN1129" s="142"/>
      <c r="CO1129" s="142"/>
      <c r="CP1129" s="142"/>
      <c r="CQ1129" s="142"/>
      <c r="CR1129" s="142"/>
      <c r="CS1129" s="142"/>
      <c r="CT1129" s="142"/>
      <c r="CU1129" s="142"/>
      <c r="CV1129" s="142"/>
      <c r="CW1129" s="142"/>
      <c r="CX1129" s="142"/>
      <c r="CY1129" s="142"/>
      <c r="CZ1129" s="142"/>
      <c r="DA1129" s="142"/>
      <c r="DB1129" s="142"/>
      <c r="DC1129" s="142"/>
      <c r="DD1129" s="142"/>
      <c r="DE1129" s="142"/>
      <c r="DF1129" s="142"/>
      <c r="DG1129" s="142"/>
      <c r="DH1129" s="142"/>
      <c r="DI1129" s="142"/>
      <c r="DJ1129" s="142"/>
      <c r="DK1129" s="142"/>
      <c r="DL1129" s="142"/>
      <c r="DM1129" s="142"/>
      <c r="DN1129" s="142"/>
      <c r="DO1129" s="142"/>
      <c r="DP1129" s="142"/>
      <c r="DQ1129" s="142"/>
      <c r="DR1129" s="142"/>
      <c r="DS1129" s="142"/>
      <c r="DT1129" s="142"/>
      <c r="DU1129" s="142"/>
      <c r="DV1129" s="142"/>
      <c r="DW1129" s="142"/>
      <c r="DX1129" s="142"/>
      <c r="DY1129" s="142"/>
      <c r="DZ1129" s="142"/>
      <c r="EA1129" s="142"/>
      <c r="EB1129" s="142"/>
      <c r="EC1129" s="142"/>
      <c r="ED1129" s="142"/>
      <c r="EE1129" s="142"/>
      <c r="EF1129" s="142"/>
      <c r="EG1129" s="142"/>
      <c r="EH1129" s="142"/>
      <c r="EI1129" s="142"/>
      <c r="EJ1129" s="142"/>
      <c r="EK1129" s="142"/>
      <c r="EL1129" s="142"/>
      <c r="EM1129" s="142"/>
      <c r="EN1129" s="142"/>
      <c r="EO1129" s="142"/>
      <c r="EP1129" s="142"/>
      <c r="EQ1129" s="142"/>
      <c r="ER1129" s="142"/>
      <c r="ES1129" s="142"/>
      <c r="ET1129" s="142"/>
      <c r="EU1129" s="142"/>
      <c r="EV1129" s="142"/>
      <c r="EW1129" s="142"/>
      <c r="EX1129" s="142"/>
      <c r="EY1129" s="142"/>
      <c r="EZ1129" s="142"/>
      <c r="FA1129" s="142"/>
      <c r="FB1129" s="142"/>
      <c r="FC1129" s="142"/>
      <c r="FD1129" s="142"/>
      <c r="FE1129" s="142"/>
      <c r="FF1129" s="142"/>
      <c r="FG1129" s="142"/>
      <c r="FH1129" s="142"/>
      <c r="FI1129" s="142"/>
      <c r="FJ1129" s="142"/>
      <c r="FK1129" s="142"/>
      <c r="FL1129" s="142"/>
      <c r="FM1129" s="142"/>
      <c r="FN1129" s="142"/>
      <c r="FO1129" s="142"/>
      <c r="FP1129" s="142"/>
      <c r="FQ1129" s="142"/>
      <c r="FR1129" s="142"/>
      <c r="FS1129" s="142"/>
      <c r="FT1129" s="142"/>
      <c r="FU1129" s="142"/>
      <c r="FV1129" s="142"/>
      <c r="FW1129" s="142"/>
      <c r="FX1129" s="142"/>
      <c r="FY1129" s="142"/>
      <c r="FZ1129" s="142"/>
      <c r="GA1129" s="142"/>
      <c r="GB1129" s="142"/>
      <c r="GC1129" s="142"/>
      <c r="GD1129" s="142"/>
      <c r="GE1129" s="142"/>
      <c r="GF1129" s="142"/>
      <c r="GG1129" s="142"/>
      <c r="GH1129" s="142"/>
      <c r="GI1129" s="142"/>
      <c r="GJ1129" s="142"/>
      <c r="GK1129" s="142"/>
      <c r="GL1129" s="142"/>
      <c r="GM1129" s="142"/>
      <c r="GN1129" s="142"/>
      <c r="GO1129" s="142"/>
      <c r="GP1129" s="142"/>
      <c r="GQ1129" s="142"/>
      <c r="GR1129" s="142"/>
      <c r="GS1129" s="142"/>
      <c r="GT1129" s="142"/>
      <c r="GU1129" s="142"/>
      <c r="GV1129" s="142"/>
      <c r="GW1129" s="142"/>
      <c r="GX1129" s="142"/>
      <c r="GY1129" s="142"/>
      <c r="GZ1129" s="142"/>
      <c r="HA1129" s="142"/>
      <c r="HB1129" s="142"/>
      <c r="HC1129" s="142"/>
      <c r="HD1129" s="142"/>
      <c r="HE1129" s="142"/>
      <c r="HF1129" s="142"/>
      <c r="HG1129" s="142"/>
      <c r="HH1129" s="142"/>
      <c r="HI1129" s="142"/>
      <c r="HJ1129" s="142"/>
      <c r="HK1129" s="142"/>
    </row>
    <row r="1130" spans="1:219" s="139" customFormat="1" ht="11.25" hidden="1" customHeight="1">
      <c r="A1130" s="93" t="s">
        <v>1940</v>
      </c>
      <c r="B1130" s="111" t="s">
        <v>335</v>
      </c>
      <c r="C1130" s="123" t="s">
        <v>334</v>
      </c>
      <c r="D1130" s="58"/>
      <c r="E1130" s="165"/>
      <c r="F1130" s="58">
        <v>-465.44</v>
      </c>
      <c r="G1130" s="165"/>
      <c r="H1130" s="165"/>
      <c r="I1130" s="165"/>
      <c r="J1130" s="165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  <c r="BT1130" s="142"/>
      <c r="BU1130" s="142"/>
      <c r="BV1130" s="142"/>
      <c r="BW1130" s="142"/>
      <c r="BX1130" s="142"/>
      <c r="BY1130" s="142"/>
      <c r="BZ1130" s="142"/>
      <c r="CA1130" s="142"/>
      <c r="CB1130" s="142"/>
      <c r="CC1130" s="142"/>
      <c r="CD1130" s="142"/>
      <c r="CE1130" s="142"/>
      <c r="CF1130" s="142"/>
      <c r="CG1130" s="142"/>
      <c r="CH1130" s="142"/>
      <c r="CI1130" s="142"/>
      <c r="CJ1130" s="142"/>
      <c r="CK1130" s="142"/>
      <c r="CL1130" s="142"/>
      <c r="CM1130" s="142"/>
      <c r="CN1130" s="142"/>
      <c r="CO1130" s="142"/>
      <c r="CP1130" s="142"/>
      <c r="CQ1130" s="142"/>
      <c r="CR1130" s="142"/>
      <c r="CS1130" s="142"/>
      <c r="CT1130" s="142"/>
      <c r="CU1130" s="142"/>
      <c r="CV1130" s="142"/>
      <c r="CW1130" s="142"/>
      <c r="CX1130" s="142"/>
      <c r="CY1130" s="142"/>
      <c r="CZ1130" s="142"/>
      <c r="DA1130" s="142"/>
      <c r="DB1130" s="142"/>
      <c r="DC1130" s="142"/>
      <c r="DD1130" s="142"/>
      <c r="DE1130" s="142"/>
      <c r="DF1130" s="142"/>
      <c r="DG1130" s="142"/>
      <c r="DH1130" s="142"/>
      <c r="DI1130" s="142"/>
      <c r="DJ1130" s="142"/>
      <c r="DK1130" s="142"/>
      <c r="DL1130" s="142"/>
      <c r="DM1130" s="142"/>
      <c r="DN1130" s="142"/>
      <c r="DO1130" s="142"/>
      <c r="DP1130" s="142"/>
      <c r="DQ1130" s="142"/>
      <c r="DR1130" s="142"/>
      <c r="DS1130" s="142"/>
      <c r="DT1130" s="142"/>
      <c r="DU1130" s="142"/>
      <c r="DV1130" s="142"/>
      <c r="DW1130" s="142"/>
      <c r="DX1130" s="142"/>
      <c r="DY1130" s="142"/>
      <c r="DZ1130" s="142"/>
      <c r="EA1130" s="142"/>
      <c r="EB1130" s="142"/>
      <c r="EC1130" s="142"/>
      <c r="ED1130" s="142"/>
      <c r="EE1130" s="142"/>
      <c r="EF1130" s="142"/>
      <c r="EG1130" s="142"/>
      <c r="EH1130" s="142"/>
      <c r="EI1130" s="142"/>
      <c r="EJ1130" s="142"/>
      <c r="EK1130" s="142"/>
      <c r="EL1130" s="142"/>
      <c r="EM1130" s="142"/>
      <c r="EN1130" s="142"/>
      <c r="EO1130" s="142"/>
      <c r="EP1130" s="142"/>
      <c r="EQ1130" s="142"/>
      <c r="ER1130" s="142"/>
      <c r="ES1130" s="142"/>
      <c r="ET1130" s="142"/>
      <c r="EU1130" s="142"/>
      <c r="EV1130" s="142"/>
      <c r="EW1130" s="142"/>
      <c r="EX1130" s="142"/>
      <c r="EY1130" s="142"/>
      <c r="EZ1130" s="142"/>
      <c r="FA1130" s="142"/>
      <c r="FB1130" s="142"/>
      <c r="FC1130" s="142"/>
      <c r="FD1130" s="142"/>
      <c r="FE1130" s="142"/>
      <c r="FF1130" s="142"/>
      <c r="FG1130" s="142"/>
      <c r="FH1130" s="142"/>
      <c r="FI1130" s="142"/>
      <c r="FJ1130" s="142"/>
      <c r="FK1130" s="142"/>
      <c r="FL1130" s="142"/>
      <c r="FM1130" s="142"/>
      <c r="FN1130" s="142"/>
      <c r="FO1130" s="142"/>
      <c r="FP1130" s="142"/>
      <c r="FQ1130" s="142"/>
      <c r="FR1130" s="142"/>
      <c r="FS1130" s="142"/>
      <c r="FT1130" s="142"/>
      <c r="FU1130" s="142"/>
      <c r="FV1130" s="142"/>
      <c r="FW1130" s="142"/>
      <c r="FX1130" s="142"/>
      <c r="FY1130" s="142"/>
      <c r="FZ1130" s="142"/>
      <c r="GA1130" s="142"/>
      <c r="GB1130" s="142"/>
      <c r="GC1130" s="142"/>
      <c r="GD1130" s="142"/>
      <c r="GE1130" s="142"/>
      <c r="GF1130" s="142"/>
      <c r="GG1130" s="142"/>
      <c r="GH1130" s="142"/>
      <c r="GI1130" s="142"/>
      <c r="GJ1130" s="142"/>
      <c r="GK1130" s="142"/>
      <c r="GL1130" s="142"/>
      <c r="GM1130" s="142"/>
      <c r="GN1130" s="142"/>
      <c r="GO1130" s="142"/>
      <c r="GP1130" s="142"/>
      <c r="GQ1130" s="142"/>
      <c r="GR1130" s="142"/>
      <c r="GS1130" s="142"/>
      <c r="GT1130" s="142"/>
      <c r="GU1130" s="142"/>
      <c r="GV1130" s="142"/>
      <c r="GW1130" s="142"/>
      <c r="GX1130" s="142"/>
      <c r="GY1130" s="142"/>
      <c r="GZ1130" s="142"/>
      <c r="HA1130" s="142"/>
      <c r="HB1130" s="142"/>
      <c r="HC1130" s="142"/>
      <c r="HD1130" s="142"/>
      <c r="HE1130" s="142"/>
      <c r="HF1130" s="142"/>
      <c r="HG1130" s="142"/>
      <c r="HH1130" s="142"/>
      <c r="HI1130" s="142"/>
      <c r="HJ1130" s="142"/>
      <c r="HK1130" s="142"/>
    </row>
    <row r="1131" spans="1:219" s="139" customFormat="1" ht="11.25" hidden="1" customHeight="1">
      <c r="A1131" s="93" t="s">
        <v>1941</v>
      </c>
      <c r="B1131" s="111" t="s">
        <v>353</v>
      </c>
      <c r="C1131" s="123" t="s">
        <v>352</v>
      </c>
      <c r="D1131" s="58"/>
      <c r="E1131" s="165"/>
      <c r="F1131" s="58">
        <v>-1152.3399999999999</v>
      </c>
      <c r="G1131" s="165"/>
      <c r="H1131" s="165"/>
      <c r="I1131" s="165"/>
      <c r="J1131" s="165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  <c r="BT1131" s="142"/>
      <c r="BU1131" s="142"/>
      <c r="BV1131" s="142"/>
      <c r="BW1131" s="142"/>
      <c r="BX1131" s="142"/>
      <c r="BY1131" s="142"/>
      <c r="BZ1131" s="142"/>
      <c r="CA1131" s="142"/>
      <c r="CB1131" s="142"/>
      <c r="CC1131" s="142"/>
      <c r="CD1131" s="142"/>
      <c r="CE1131" s="142"/>
      <c r="CF1131" s="142"/>
      <c r="CG1131" s="142"/>
      <c r="CH1131" s="142"/>
      <c r="CI1131" s="142"/>
      <c r="CJ1131" s="142"/>
      <c r="CK1131" s="142"/>
      <c r="CL1131" s="142"/>
      <c r="CM1131" s="142"/>
      <c r="CN1131" s="142"/>
      <c r="CO1131" s="142"/>
      <c r="CP1131" s="142"/>
      <c r="CQ1131" s="142"/>
      <c r="CR1131" s="142"/>
      <c r="CS1131" s="142"/>
      <c r="CT1131" s="142"/>
      <c r="CU1131" s="142"/>
      <c r="CV1131" s="142"/>
      <c r="CW1131" s="142"/>
      <c r="CX1131" s="142"/>
      <c r="CY1131" s="142"/>
      <c r="CZ1131" s="142"/>
      <c r="DA1131" s="142"/>
      <c r="DB1131" s="142"/>
      <c r="DC1131" s="142"/>
      <c r="DD1131" s="142"/>
      <c r="DE1131" s="142"/>
      <c r="DF1131" s="142"/>
      <c r="DG1131" s="142"/>
      <c r="DH1131" s="142"/>
      <c r="DI1131" s="142"/>
      <c r="DJ1131" s="142"/>
      <c r="DK1131" s="142"/>
      <c r="DL1131" s="142"/>
      <c r="DM1131" s="142"/>
      <c r="DN1131" s="142"/>
      <c r="DO1131" s="142"/>
      <c r="DP1131" s="142"/>
      <c r="DQ1131" s="142"/>
      <c r="DR1131" s="142"/>
      <c r="DS1131" s="142"/>
      <c r="DT1131" s="142"/>
      <c r="DU1131" s="142"/>
      <c r="DV1131" s="142"/>
      <c r="DW1131" s="142"/>
      <c r="DX1131" s="142"/>
      <c r="DY1131" s="142"/>
      <c r="DZ1131" s="142"/>
      <c r="EA1131" s="142"/>
      <c r="EB1131" s="142"/>
      <c r="EC1131" s="142"/>
      <c r="ED1131" s="142"/>
      <c r="EE1131" s="142"/>
      <c r="EF1131" s="142"/>
      <c r="EG1131" s="142"/>
      <c r="EH1131" s="142"/>
      <c r="EI1131" s="142"/>
      <c r="EJ1131" s="142"/>
      <c r="EK1131" s="142"/>
      <c r="EL1131" s="142"/>
      <c r="EM1131" s="142"/>
      <c r="EN1131" s="142"/>
      <c r="EO1131" s="142"/>
      <c r="EP1131" s="142"/>
      <c r="EQ1131" s="142"/>
      <c r="ER1131" s="142"/>
      <c r="ES1131" s="142"/>
      <c r="ET1131" s="142"/>
      <c r="EU1131" s="142"/>
      <c r="EV1131" s="142"/>
      <c r="EW1131" s="142"/>
      <c r="EX1131" s="142"/>
      <c r="EY1131" s="142"/>
      <c r="EZ1131" s="142"/>
      <c r="FA1131" s="142"/>
      <c r="FB1131" s="142"/>
      <c r="FC1131" s="142"/>
      <c r="FD1131" s="142"/>
      <c r="FE1131" s="142"/>
      <c r="FF1131" s="142"/>
      <c r="FG1131" s="142"/>
      <c r="FH1131" s="142"/>
      <c r="FI1131" s="142"/>
      <c r="FJ1131" s="142"/>
      <c r="FK1131" s="142"/>
      <c r="FL1131" s="142"/>
      <c r="FM1131" s="142"/>
      <c r="FN1131" s="142"/>
      <c r="FO1131" s="142"/>
      <c r="FP1131" s="142"/>
      <c r="FQ1131" s="142"/>
      <c r="FR1131" s="142"/>
      <c r="FS1131" s="142"/>
      <c r="FT1131" s="142"/>
      <c r="FU1131" s="142"/>
      <c r="FV1131" s="142"/>
      <c r="FW1131" s="142"/>
      <c r="FX1131" s="142"/>
      <c r="FY1131" s="142"/>
      <c r="FZ1131" s="142"/>
      <c r="GA1131" s="142"/>
      <c r="GB1131" s="142"/>
      <c r="GC1131" s="142"/>
      <c r="GD1131" s="142"/>
      <c r="GE1131" s="142"/>
      <c r="GF1131" s="142"/>
      <c r="GG1131" s="142"/>
      <c r="GH1131" s="142"/>
      <c r="GI1131" s="142"/>
      <c r="GJ1131" s="142"/>
      <c r="GK1131" s="142"/>
      <c r="GL1131" s="142"/>
      <c r="GM1131" s="142"/>
      <c r="GN1131" s="142"/>
      <c r="GO1131" s="142"/>
      <c r="GP1131" s="142"/>
      <c r="GQ1131" s="142"/>
      <c r="GR1131" s="142"/>
      <c r="GS1131" s="142"/>
      <c r="GT1131" s="142"/>
      <c r="GU1131" s="142"/>
      <c r="GV1131" s="142"/>
      <c r="GW1131" s="142"/>
      <c r="GX1131" s="142"/>
      <c r="GY1131" s="142"/>
      <c r="GZ1131" s="142"/>
      <c r="HA1131" s="142"/>
      <c r="HB1131" s="142"/>
      <c r="HC1131" s="142"/>
      <c r="HD1131" s="142"/>
      <c r="HE1131" s="142"/>
      <c r="HF1131" s="142"/>
      <c r="HG1131" s="142"/>
      <c r="HH1131" s="142"/>
      <c r="HI1131" s="142"/>
      <c r="HJ1131" s="142"/>
      <c r="HK1131" s="142"/>
    </row>
    <row r="1132" spans="1:219" s="139" customFormat="1" ht="11.25" hidden="1" customHeight="1">
      <c r="A1132" s="93" t="s">
        <v>1942</v>
      </c>
      <c r="B1132" s="111" t="s">
        <v>359</v>
      </c>
      <c r="C1132" s="123" t="s">
        <v>358</v>
      </c>
      <c r="D1132" s="58"/>
      <c r="E1132" s="165"/>
      <c r="F1132" s="58">
        <v>-161</v>
      </c>
      <c r="G1132" s="165"/>
      <c r="H1132" s="165"/>
      <c r="I1132" s="165"/>
      <c r="J1132" s="165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  <c r="BT1132" s="142"/>
      <c r="BU1132" s="142"/>
      <c r="BV1132" s="142"/>
      <c r="BW1132" s="142"/>
      <c r="BX1132" s="142"/>
      <c r="BY1132" s="142"/>
      <c r="BZ1132" s="142"/>
      <c r="CA1132" s="142"/>
      <c r="CB1132" s="142"/>
      <c r="CC1132" s="142"/>
      <c r="CD1132" s="142"/>
      <c r="CE1132" s="142"/>
      <c r="CF1132" s="142"/>
      <c r="CG1132" s="142"/>
      <c r="CH1132" s="142"/>
      <c r="CI1132" s="142"/>
      <c r="CJ1132" s="142"/>
      <c r="CK1132" s="142"/>
      <c r="CL1132" s="142"/>
      <c r="CM1132" s="142"/>
      <c r="CN1132" s="142"/>
      <c r="CO1132" s="142"/>
      <c r="CP1132" s="142"/>
      <c r="CQ1132" s="142"/>
      <c r="CR1132" s="142"/>
      <c r="CS1132" s="142"/>
      <c r="CT1132" s="142"/>
      <c r="CU1132" s="142"/>
      <c r="CV1132" s="142"/>
      <c r="CW1132" s="142"/>
      <c r="CX1132" s="142"/>
      <c r="CY1132" s="142"/>
      <c r="CZ1132" s="142"/>
      <c r="DA1132" s="142"/>
      <c r="DB1132" s="142"/>
      <c r="DC1132" s="142"/>
      <c r="DD1132" s="142"/>
      <c r="DE1132" s="142"/>
      <c r="DF1132" s="142"/>
      <c r="DG1132" s="142"/>
      <c r="DH1132" s="142"/>
      <c r="DI1132" s="142"/>
      <c r="DJ1132" s="142"/>
      <c r="DK1132" s="142"/>
      <c r="DL1132" s="142"/>
      <c r="DM1132" s="142"/>
      <c r="DN1132" s="142"/>
      <c r="DO1132" s="142"/>
      <c r="DP1132" s="142"/>
      <c r="DQ1132" s="142"/>
      <c r="DR1132" s="142"/>
      <c r="DS1132" s="142"/>
      <c r="DT1132" s="142"/>
      <c r="DU1132" s="142"/>
      <c r="DV1132" s="142"/>
      <c r="DW1132" s="142"/>
      <c r="DX1132" s="142"/>
      <c r="DY1132" s="142"/>
      <c r="DZ1132" s="142"/>
      <c r="EA1132" s="142"/>
      <c r="EB1132" s="142"/>
      <c r="EC1132" s="142"/>
      <c r="ED1132" s="142"/>
      <c r="EE1132" s="142"/>
      <c r="EF1132" s="142"/>
      <c r="EG1132" s="142"/>
      <c r="EH1132" s="142"/>
      <c r="EI1132" s="142"/>
      <c r="EJ1132" s="142"/>
      <c r="EK1132" s="142"/>
      <c r="EL1132" s="142"/>
      <c r="EM1132" s="142"/>
      <c r="EN1132" s="142"/>
      <c r="EO1132" s="142"/>
      <c r="EP1132" s="142"/>
      <c r="EQ1132" s="142"/>
      <c r="ER1132" s="142"/>
      <c r="ES1132" s="142"/>
      <c r="ET1132" s="142"/>
      <c r="EU1132" s="142"/>
      <c r="EV1132" s="142"/>
      <c r="EW1132" s="142"/>
      <c r="EX1132" s="142"/>
      <c r="EY1132" s="142"/>
      <c r="EZ1132" s="142"/>
      <c r="FA1132" s="142"/>
      <c r="FB1132" s="142"/>
      <c r="FC1132" s="142"/>
      <c r="FD1132" s="142"/>
      <c r="FE1132" s="142"/>
      <c r="FF1132" s="142"/>
      <c r="FG1132" s="142"/>
      <c r="FH1132" s="142"/>
      <c r="FI1132" s="142"/>
      <c r="FJ1132" s="142"/>
      <c r="FK1132" s="142"/>
      <c r="FL1132" s="142"/>
      <c r="FM1132" s="142"/>
      <c r="FN1132" s="142"/>
      <c r="FO1132" s="142"/>
      <c r="FP1132" s="142"/>
      <c r="FQ1132" s="142"/>
      <c r="FR1132" s="142"/>
      <c r="FS1132" s="142"/>
      <c r="FT1132" s="142"/>
      <c r="FU1132" s="142"/>
      <c r="FV1132" s="142"/>
      <c r="FW1132" s="142"/>
      <c r="FX1132" s="142"/>
      <c r="FY1132" s="142"/>
      <c r="FZ1132" s="142"/>
      <c r="GA1132" s="142"/>
      <c r="GB1132" s="142"/>
      <c r="GC1132" s="142"/>
      <c r="GD1132" s="142"/>
      <c r="GE1132" s="142"/>
      <c r="GF1132" s="142"/>
      <c r="GG1132" s="142"/>
      <c r="GH1132" s="142"/>
      <c r="GI1132" s="142"/>
      <c r="GJ1132" s="142"/>
      <c r="GK1132" s="142"/>
      <c r="GL1132" s="142"/>
      <c r="GM1132" s="142"/>
      <c r="GN1132" s="142"/>
      <c r="GO1132" s="142"/>
      <c r="GP1132" s="142"/>
      <c r="GQ1132" s="142"/>
      <c r="GR1132" s="142"/>
      <c r="GS1132" s="142"/>
      <c r="GT1132" s="142"/>
      <c r="GU1132" s="142"/>
      <c r="GV1132" s="142"/>
      <c r="GW1132" s="142"/>
      <c r="GX1132" s="142"/>
      <c r="GY1132" s="142"/>
      <c r="GZ1132" s="142"/>
      <c r="HA1132" s="142"/>
      <c r="HB1132" s="142"/>
      <c r="HC1132" s="142"/>
      <c r="HD1132" s="142"/>
      <c r="HE1132" s="142"/>
      <c r="HF1132" s="142"/>
      <c r="HG1132" s="142"/>
      <c r="HH1132" s="142"/>
      <c r="HI1132" s="142"/>
      <c r="HJ1132" s="142"/>
      <c r="HK1132" s="142"/>
    </row>
    <row r="1133" spans="1:219" s="139" customFormat="1" ht="11.25" hidden="1" customHeight="1">
      <c r="A1133" s="93" t="s">
        <v>1943</v>
      </c>
      <c r="B1133" s="93" t="s">
        <v>365</v>
      </c>
      <c r="C1133" s="123" t="s">
        <v>364</v>
      </c>
      <c r="D1133" s="58"/>
      <c r="E1133" s="165"/>
      <c r="F1133" s="58">
        <v>-540.24</v>
      </c>
      <c r="G1133" s="165"/>
      <c r="H1133" s="165"/>
      <c r="I1133" s="165"/>
      <c r="J1133" s="165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  <c r="BT1133" s="142"/>
      <c r="BU1133" s="142"/>
      <c r="BV1133" s="142"/>
      <c r="BW1133" s="142"/>
      <c r="BX1133" s="142"/>
      <c r="BY1133" s="142"/>
      <c r="BZ1133" s="142"/>
      <c r="CA1133" s="142"/>
      <c r="CB1133" s="142"/>
      <c r="CC1133" s="142"/>
      <c r="CD1133" s="142"/>
      <c r="CE1133" s="142"/>
      <c r="CF1133" s="142"/>
      <c r="CG1133" s="142"/>
      <c r="CH1133" s="142"/>
      <c r="CI1133" s="142"/>
      <c r="CJ1133" s="142"/>
      <c r="CK1133" s="142"/>
      <c r="CL1133" s="142"/>
      <c r="CM1133" s="142"/>
      <c r="CN1133" s="142"/>
      <c r="CO1133" s="142"/>
      <c r="CP1133" s="142"/>
      <c r="CQ1133" s="142"/>
      <c r="CR1133" s="142"/>
      <c r="CS1133" s="142"/>
      <c r="CT1133" s="142"/>
      <c r="CU1133" s="142"/>
      <c r="CV1133" s="142"/>
      <c r="CW1133" s="142"/>
      <c r="CX1133" s="142"/>
      <c r="CY1133" s="142"/>
      <c r="CZ1133" s="142"/>
      <c r="DA1133" s="142"/>
      <c r="DB1133" s="142"/>
      <c r="DC1133" s="142"/>
      <c r="DD1133" s="142"/>
      <c r="DE1133" s="142"/>
      <c r="DF1133" s="142"/>
      <c r="DG1133" s="142"/>
      <c r="DH1133" s="142"/>
      <c r="DI1133" s="142"/>
      <c r="DJ1133" s="142"/>
      <c r="DK1133" s="142"/>
      <c r="DL1133" s="142"/>
      <c r="DM1133" s="142"/>
      <c r="DN1133" s="142"/>
      <c r="DO1133" s="142"/>
      <c r="DP1133" s="142"/>
      <c r="DQ1133" s="142"/>
      <c r="DR1133" s="142"/>
      <c r="DS1133" s="142"/>
      <c r="DT1133" s="142"/>
      <c r="DU1133" s="142"/>
      <c r="DV1133" s="142"/>
      <c r="DW1133" s="142"/>
      <c r="DX1133" s="142"/>
      <c r="DY1133" s="142"/>
      <c r="DZ1133" s="142"/>
      <c r="EA1133" s="142"/>
      <c r="EB1133" s="142"/>
      <c r="EC1133" s="142"/>
      <c r="ED1133" s="142"/>
      <c r="EE1133" s="142"/>
      <c r="EF1133" s="142"/>
      <c r="EG1133" s="142"/>
      <c r="EH1133" s="142"/>
      <c r="EI1133" s="142"/>
      <c r="EJ1133" s="142"/>
      <c r="EK1133" s="142"/>
      <c r="EL1133" s="142"/>
      <c r="EM1133" s="142"/>
      <c r="EN1133" s="142"/>
      <c r="EO1133" s="142"/>
      <c r="EP1133" s="142"/>
      <c r="EQ1133" s="142"/>
      <c r="ER1133" s="142"/>
      <c r="ES1133" s="142"/>
      <c r="ET1133" s="142"/>
      <c r="EU1133" s="142"/>
      <c r="EV1133" s="142"/>
      <c r="EW1133" s="142"/>
      <c r="EX1133" s="142"/>
      <c r="EY1133" s="142"/>
      <c r="EZ1133" s="142"/>
      <c r="FA1133" s="142"/>
      <c r="FB1133" s="142"/>
      <c r="FC1133" s="142"/>
      <c r="FD1133" s="142"/>
      <c r="FE1133" s="142"/>
      <c r="FF1133" s="142"/>
      <c r="FG1133" s="142"/>
      <c r="FH1133" s="142"/>
      <c r="FI1133" s="142"/>
      <c r="FJ1133" s="142"/>
      <c r="FK1133" s="142"/>
      <c r="FL1133" s="142"/>
      <c r="FM1133" s="142"/>
      <c r="FN1133" s="142"/>
      <c r="FO1133" s="142"/>
      <c r="FP1133" s="142"/>
      <c r="FQ1133" s="142"/>
      <c r="FR1133" s="142"/>
      <c r="FS1133" s="142"/>
      <c r="FT1133" s="142"/>
      <c r="FU1133" s="142"/>
      <c r="FV1133" s="142"/>
      <c r="FW1133" s="142"/>
      <c r="FX1133" s="142"/>
      <c r="FY1133" s="142"/>
      <c r="FZ1133" s="142"/>
      <c r="GA1133" s="142"/>
      <c r="GB1133" s="142"/>
      <c r="GC1133" s="142"/>
      <c r="GD1133" s="142"/>
      <c r="GE1133" s="142"/>
      <c r="GF1133" s="142"/>
      <c r="GG1133" s="142"/>
      <c r="GH1133" s="142"/>
      <c r="GI1133" s="142"/>
      <c r="GJ1133" s="142"/>
      <c r="GK1133" s="142"/>
      <c r="GL1133" s="142"/>
      <c r="GM1133" s="142"/>
      <c r="GN1133" s="142"/>
      <c r="GO1133" s="142"/>
      <c r="GP1133" s="142"/>
      <c r="GQ1133" s="142"/>
      <c r="GR1133" s="142"/>
      <c r="GS1133" s="142"/>
      <c r="GT1133" s="142"/>
      <c r="GU1133" s="142"/>
      <c r="GV1133" s="142"/>
      <c r="GW1133" s="142"/>
      <c r="GX1133" s="142"/>
      <c r="GY1133" s="142"/>
      <c r="GZ1133" s="142"/>
      <c r="HA1133" s="142"/>
      <c r="HB1133" s="142"/>
      <c r="HC1133" s="142"/>
      <c r="HD1133" s="142"/>
      <c r="HE1133" s="142"/>
      <c r="HF1133" s="142"/>
      <c r="HG1133" s="142"/>
      <c r="HH1133" s="142"/>
      <c r="HI1133" s="142"/>
      <c r="HJ1133" s="142"/>
      <c r="HK1133" s="142"/>
    </row>
    <row r="1134" spans="1:219" s="139" customFormat="1" ht="11.25" hidden="1" customHeight="1">
      <c r="A1134" s="93" t="s">
        <v>1947</v>
      </c>
      <c r="B1134" s="93" t="s">
        <v>1948</v>
      </c>
      <c r="C1134" s="123" t="s">
        <v>310</v>
      </c>
      <c r="D1134" s="58"/>
      <c r="E1134" s="165"/>
      <c r="F1134" s="58">
        <v>-348.34</v>
      </c>
      <c r="G1134" s="165"/>
      <c r="H1134" s="165"/>
      <c r="I1134" s="165"/>
      <c r="J1134" s="165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  <c r="BT1134" s="142"/>
      <c r="BU1134" s="142"/>
      <c r="BV1134" s="142"/>
      <c r="BW1134" s="142"/>
      <c r="BX1134" s="142"/>
      <c r="BY1134" s="142"/>
      <c r="BZ1134" s="142"/>
      <c r="CA1134" s="142"/>
      <c r="CB1134" s="142"/>
      <c r="CC1134" s="142"/>
      <c r="CD1134" s="142"/>
      <c r="CE1134" s="142"/>
      <c r="CF1134" s="142"/>
      <c r="CG1134" s="142"/>
      <c r="CH1134" s="142"/>
      <c r="CI1134" s="142"/>
      <c r="CJ1134" s="142"/>
      <c r="CK1134" s="142"/>
      <c r="CL1134" s="142"/>
      <c r="CM1134" s="142"/>
      <c r="CN1134" s="142"/>
      <c r="CO1134" s="142"/>
      <c r="CP1134" s="142"/>
      <c r="CQ1134" s="142"/>
      <c r="CR1134" s="142"/>
      <c r="CS1134" s="142"/>
      <c r="CT1134" s="142"/>
      <c r="CU1134" s="142"/>
      <c r="CV1134" s="142"/>
      <c r="CW1134" s="142"/>
      <c r="CX1134" s="142"/>
      <c r="CY1134" s="142"/>
      <c r="CZ1134" s="142"/>
      <c r="DA1134" s="142"/>
      <c r="DB1134" s="142"/>
      <c r="DC1134" s="142"/>
      <c r="DD1134" s="142"/>
      <c r="DE1134" s="142"/>
      <c r="DF1134" s="142"/>
      <c r="DG1134" s="142"/>
      <c r="DH1134" s="142"/>
      <c r="DI1134" s="142"/>
      <c r="DJ1134" s="142"/>
      <c r="DK1134" s="142"/>
      <c r="DL1134" s="142"/>
      <c r="DM1134" s="142"/>
      <c r="DN1134" s="142"/>
      <c r="DO1134" s="142"/>
      <c r="DP1134" s="142"/>
      <c r="DQ1134" s="142"/>
      <c r="DR1134" s="142"/>
      <c r="DS1134" s="142"/>
      <c r="DT1134" s="142"/>
      <c r="DU1134" s="142"/>
      <c r="DV1134" s="142"/>
      <c r="DW1134" s="142"/>
      <c r="DX1134" s="142"/>
      <c r="DY1134" s="142"/>
      <c r="DZ1134" s="142"/>
      <c r="EA1134" s="142"/>
      <c r="EB1134" s="142"/>
      <c r="EC1134" s="142"/>
      <c r="ED1134" s="142"/>
      <c r="EE1134" s="142"/>
      <c r="EF1134" s="142"/>
      <c r="EG1134" s="142"/>
      <c r="EH1134" s="142"/>
      <c r="EI1134" s="142"/>
      <c r="EJ1134" s="142"/>
      <c r="EK1134" s="142"/>
      <c r="EL1134" s="142"/>
      <c r="EM1134" s="142"/>
      <c r="EN1134" s="142"/>
      <c r="EO1134" s="142"/>
      <c r="EP1134" s="142"/>
      <c r="EQ1134" s="142"/>
      <c r="ER1134" s="142"/>
      <c r="ES1134" s="142"/>
      <c r="ET1134" s="142"/>
      <c r="EU1134" s="142"/>
      <c r="EV1134" s="142"/>
      <c r="EW1134" s="142"/>
      <c r="EX1134" s="142"/>
      <c r="EY1134" s="142"/>
      <c r="EZ1134" s="142"/>
      <c r="FA1134" s="142"/>
      <c r="FB1134" s="142"/>
      <c r="FC1134" s="142"/>
      <c r="FD1134" s="142"/>
      <c r="FE1134" s="142"/>
      <c r="FF1134" s="142"/>
      <c r="FG1134" s="142"/>
      <c r="FH1134" s="142"/>
      <c r="FI1134" s="142"/>
      <c r="FJ1134" s="142"/>
      <c r="FK1134" s="142"/>
      <c r="FL1134" s="142"/>
      <c r="FM1134" s="142"/>
      <c r="FN1134" s="142"/>
      <c r="FO1134" s="142"/>
      <c r="FP1134" s="142"/>
      <c r="FQ1134" s="142"/>
      <c r="FR1134" s="142"/>
      <c r="FS1134" s="142"/>
      <c r="FT1134" s="142"/>
      <c r="FU1134" s="142"/>
      <c r="FV1134" s="142"/>
      <c r="FW1134" s="142"/>
      <c r="FX1134" s="142"/>
      <c r="FY1134" s="142"/>
      <c r="FZ1134" s="142"/>
      <c r="GA1134" s="142"/>
      <c r="GB1134" s="142"/>
      <c r="GC1134" s="142"/>
      <c r="GD1134" s="142"/>
      <c r="GE1134" s="142"/>
      <c r="GF1134" s="142"/>
      <c r="GG1134" s="142"/>
      <c r="GH1134" s="142"/>
      <c r="GI1134" s="142"/>
      <c r="GJ1134" s="142"/>
      <c r="GK1134" s="142"/>
      <c r="GL1134" s="142"/>
      <c r="GM1134" s="142"/>
      <c r="GN1134" s="142"/>
      <c r="GO1134" s="142"/>
      <c r="GP1134" s="142"/>
      <c r="GQ1134" s="142"/>
      <c r="GR1134" s="142"/>
      <c r="GS1134" s="142"/>
      <c r="GT1134" s="142"/>
      <c r="GU1134" s="142"/>
      <c r="GV1134" s="142"/>
      <c r="GW1134" s="142"/>
      <c r="GX1134" s="142"/>
      <c r="GY1134" s="142"/>
      <c r="GZ1134" s="142"/>
      <c r="HA1134" s="142"/>
      <c r="HB1134" s="142"/>
      <c r="HC1134" s="142"/>
      <c r="HD1134" s="142"/>
      <c r="HE1134" s="142"/>
      <c r="HF1134" s="142"/>
      <c r="HG1134" s="142"/>
      <c r="HH1134" s="142"/>
      <c r="HI1134" s="142"/>
      <c r="HJ1134" s="142"/>
      <c r="HK1134" s="142"/>
    </row>
    <row r="1135" spans="1:219" s="139" customFormat="1" ht="11.25" hidden="1" customHeight="1">
      <c r="A1135" s="93" t="s">
        <v>1949</v>
      </c>
      <c r="B1135" s="93" t="s">
        <v>1950</v>
      </c>
      <c r="C1135" s="123" t="s">
        <v>325</v>
      </c>
      <c r="D1135" s="58">
        <v>-2401.7199999999998</v>
      </c>
      <c r="E1135" s="165"/>
      <c r="F1135" s="58"/>
      <c r="G1135" s="165"/>
      <c r="H1135" s="165"/>
      <c r="I1135" s="165"/>
      <c r="J1135" s="165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  <c r="BT1135" s="142"/>
      <c r="BU1135" s="142"/>
      <c r="BV1135" s="142"/>
      <c r="BW1135" s="142"/>
      <c r="BX1135" s="142"/>
      <c r="BY1135" s="142"/>
      <c r="BZ1135" s="142"/>
      <c r="CA1135" s="142"/>
      <c r="CB1135" s="142"/>
      <c r="CC1135" s="142"/>
      <c r="CD1135" s="142"/>
      <c r="CE1135" s="142"/>
      <c r="CF1135" s="142"/>
      <c r="CG1135" s="142"/>
      <c r="CH1135" s="142"/>
      <c r="CI1135" s="142"/>
      <c r="CJ1135" s="142"/>
      <c r="CK1135" s="142"/>
      <c r="CL1135" s="142"/>
      <c r="CM1135" s="142"/>
      <c r="CN1135" s="142"/>
      <c r="CO1135" s="142"/>
      <c r="CP1135" s="142"/>
      <c r="CQ1135" s="142"/>
      <c r="CR1135" s="142"/>
      <c r="CS1135" s="142"/>
      <c r="CT1135" s="142"/>
      <c r="CU1135" s="142"/>
      <c r="CV1135" s="142"/>
      <c r="CW1135" s="142"/>
      <c r="CX1135" s="142"/>
      <c r="CY1135" s="142"/>
      <c r="CZ1135" s="142"/>
      <c r="DA1135" s="142"/>
      <c r="DB1135" s="142"/>
      <c r="DC1135" s="142"/>
      <c r="DD1135" s="142"/>
      <c r="DE1135" s="142"/>
      <c r="DF1135" s="142"/>
      <c r="DG1135" s="142"/>
      <c r="DH1135" s="142"/>
      <c r="DI1135" s="142"/>
      <c r="DJ1135" s="142"/>
      <c r="DK1135" s="142"/>
      <c r="DL1135" s="142"/>
      <c r="DM1135" s="142"/>
      <c r="DN1135" s="142"/>
      <c r="DO1135" s="142"/>
      <c r="DP1135" s="142"/>
      <c r="DQ1135" s="142"/>
      <c r="DR1135" s="142"/>
      <c r="DS1135" s="142"/>
      <c r="DT1135" s="142"/>
      <c r="DU1135" s="142"/>
      <c r="DV1135" s="142"/>
      <c r="DW1135" s="142"/>
      <c r="DX1135" s="142"/>
      <c r="DY1135" s="142"/>
      <c r="DZ1135" s="142"/>
      <c r="EA1135" s="142"/>
      <c r="EB1135" s="142"/>
      <c r="EC1135" s="142"/>
      <c r="ED1135" s="142"/>
      <c r="EE1135" s="142"/>
      <c r="EF1135" s="142"/>
      <c r="EG1135" s="142"/>
      <c r="EH1135" s="142"/>
      <c r="EI1135" s="142"/>
      <c r="EJ1135" s="142"/>
      <c r="EK1135" s="142"/>
      <c r="EL1135" s="142"/>
      <c r="EM1135" s="142"/>
      <c r="EN1135" s="142"/>
      <c r="EO1135" s="142"/>
      <c r="EP1135" s="142"/>
      <c r="EQ1135" s="142"/>
      <c r="ER1135" s="142"/>
      <c r="ES1135" s="142"/>
      <c r="ET1135" s="142"/>
      <c r="EU1135" s="142"/>
      <c r="EV1135" s="142"/>
      <c r="EW1135" s="142"/>
      <c r="EX1135" s="142"/>
      <c r="EY1135" s="142"/>
      <c r="EZ1135" s="142"/>
      <c r="FA1135" s="142"/>
      <c r="FB1135" s="142"/>
      <c r="FC1135" s="142"/>
      <c r="FD1135" s="142"/>
      <c r="FE1135" s="142"/>
      <c r="FF1135" s="142"/>
      <c r="FG1135" s="142"/>
      <c r="FH1135" s="142"/>
      <c r="FI1135" s="142"/>
      <c r="FJ1135" s="142"/>
      <c r="FK1135" s="142"/>
      <c r="FL1135" s="142"/>
      <c r="FM1135" s="142"/>
      <c r="FN1135" s="142"/>
      <c r="FO1135" s="142"/>
      <c r="FP1135" s="142"/>
      <c r="FQ1135" s="142"/>
      <c r="FR1135" s="142"/>
      <c r="FS1135" s="142"/>
      <c r="FT1135" s="142"/>
      <c r="FU1135" s="142"/>
      <c r="FV1135" s="142"/>
      <c r="FW1135" s="142"/>
      <c r="FX1135" s="142"/>
      <c r="FY1135" s="142"/>
      <c r="FZ1135" s="142"/>
      <c r="GA1135" s="142"/>
      <c r="GB1135" s="142"/>
      <c r="GC1135" s="142"/>
      <c r="GD1135" s="142"/>
      <c r="GE1135" s="142"/>
      <c r="GF1135" s="142"/>
      <c r="GG1135" s="142"/>
      <c r="GH1135" s="142"/>
      <c r="GI1135" s="142"/>
      <c r="GJ1135" s="142"/>
      <c r="GK1135" s="142"/>
      <c r="GL1135" s="142"/>
      <c r="GM1135" s="142"/>
      <c r="GN1135" s="142"/>
      <c r="GO1135" s="142"/>
      <c r="GP1135" s="142"/>
      <c r="GQ1135" s="142"/>
      <c r="GR1135" s="142"/>
      <c r="GS1135" s="142"/>
      <c r="GT1135" s="142"/>
      <c r="GU1135" s="142"/>
      <c r="GV1135" s="142"/>
      <c r="GW1135" s="142"/>
      <c r="GX1135" s="142"/>
      <c r="GY1135" s="142"/>
      <c r="GZ1135" s="142"/>
      <c r="HA1135" s="142"/>
      <c r="HB1135" s="142"/>
      <c r="HC1135" s="142"/>
      <c r="HD1135" s="142"/>
      <c r="HE1135" s="142"/>
      <c r="HF1135" s="142"/>
      <c r="HG1135" s="142"/>
      <c r="HH1135" s="142"/>
      <c r="HI1135" s="142"/>
      <c r="HJ1135" s="142"/>
      <c r="HK1135" s="142"/>
    </row>
    <row r="1136" spans="1:219" s="139" customFormat="1" ht="11.25" hidden="1" customHeight="1">
      <c r="A1136" s="93" t="s">
        <v>1951</v>
      </c>
      <c r="B1136" s="93" t="s">
        <v>329</v>
      </c>
      <c r="C1136" s="123" t="s">
        <v>328</v>
      </c>
      <c r="D1136" s="58"/>
      <c r="E1136" s="165"/>
      <c r="F1136" s="58">
        <v>-152.74</v>
      </c>
      <c r="G1136" s="165"/>
      <c r="H1136" s="165"/>
      <c r="I1136" s="165"/>
      <c r="J1136" s="165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  <c r="BT1136" s="142"/>
      <c r="BU1136" s="142"/>
      <c r="BV1136" s="142"/>
      <c r="BW1136" s="142"/>
      <c r="BX1136" s="142"/>
      <c r="BY1136" s="142"/>
      <c r="BZ1136" s="142"/>
      <c r="CA1136" s="142"/>
      <c r="CB1136" s="142"/>
      <c r="CC1136" s="142"/>
      <c r="CD1136" s="142"/>
      <c r="CE1136" s="142"/>
      <c r="CF1136" s="142"/>
      <c r="CG1136" s="142"/>
      <c r="CH1136" s="142"/>
      <c r="CI1136" s="142"/>
      <c r="CJ1136" s="142"/>
      <c r="CK1136" s="142"/>
      <c r="CL1136" s="142"/>
      <c r="CM1136" s="142"/>
      <c r="CN1136" s="142"/>
      <c r="CO1136" s="142"/>
      <c r="CP1136" s="142"/>
      <c r="CQ1136" s="142"/>
      <c r="CR1136" s="142"/>
      <c r="CS1136" s="142"/>
      <c r="CT1136" s="142"/>
      <c r="CU1136" s="142"/>
      <c r="CV1136" s="142"/>
      <c r="CW1136" s="142"/>
      <c r="CX1136" s="142"/>
      <c r="CY1136" s="142"/>
      <c r="CZ1136" s="142"/>
      <c r="DA1136" s="142"/>
      <c r="DB1136" s="142"/>
      <c r="DC1136" s="142"/>
      <c r="DD1136" s="142"/>
      <c r="DE1136" s="142"/>
      <c r="DF1136" s="142"/>
      <c r="DG1136" s="142"/>
      <c r="DH1136" s="142"/>
      <c r="DI1136" s="142"/>
      <c r="DJ1136" s="142"/>
      <c r="DK1136" s="142"/>
      <c r="DL1136" s="142"/>
      <c r="DM1136" s="142"/>
      <c r="DN1136" s="142"/>
      <c r="DO1136" s="142"/>
      <c r="DP1136" s="142"/>
      <c r="DQ1136" s="142"/>
      <c r="DR1136" s="142"/>
      <c r="DS1136" s="142"/>
      <c r="DT1136" s="142"/>
      <c r="DU1136" s="142"/>
      <c r="DV1136" s="142"/>
      <c r="DW1136" s="142"/>
      <c r="DX1136" s="142"/>
      <c r="DY1136" s="142"/>
      <c r="DZ1136" s="142"/>
      <c r="EA1136" s="142"/>
      <c r="EB1136" s="142"/>
      <c r="EC1136" s="142"/>
      <c r="ED1136" s="142"/>
      <c r="EE1136" s="142"/>
      <c r="EF1136" s="142"/>
      <c r="EG1136" s="142"/>
      <c r="EH1136" s="142"/>
      <c r="EI1136" s="142"/>
      <c r="EJ1136" s="142"/>
      <c r="EK1136" s="142"/>
      <c r="EL1136" s="142"/>
      <c r="EM1136" s="142"/>
      <c r="EN1136" s="142"/>
      <c r="EO1136" s="142"/>
      <c r="EP1136" s="142"/>
      <c r="EQ1136" s="142"/>
      <c r="ER1136" s="142"/>
      <c r="ES1136" s="142"/>
      <c r="ET1136" s="142"/>
      <c r="EU1136" s="142"/>
      <c r="EV1136" s="142"/>
      <c r="EW1136" s="142"/>
      <c r="EX1136" s="142"/>
      <c r="EY1136" s="142"/>
      <c r="EZ1136" s="142"/>
      <c r="FA1136" s="142"/>
      <c r="FB1136" s="142"/>
      <c r="FC1136" s="142"/>
      <c r="FD1136" s="142"/>
      <c r="FE1136" s="142"/>
      <c r="FF1136" s="142"/>
      <c r="FG1136" s="142"/>
      <c r="FH1136" s="142"/>
      <c r="FI1136" s="142"/>
      <c r="FJ1136" s="142"/>
      <c r="FK1136" s="142"/>
      <c r="FL1136" s="142"/>
      <c r="FM1136" s="142"/>
      <c r="FN1136" s="142"/>
      <c r="FO1136" s="142"/>
      <c r="FP1136" s="142"/>
      <c r="FQ1136" s="142"/>
      <c r="FR1136" s="142"/>
      <c r="FS1136" s="142"/>
      <c r="FT1136" s="142"/>
      <c r="FU1136" s="142"/>
      <c r="FV1136" s="142"/>
      <c r="FW1136" s="142"/>
      <c r="FX1136" s="142"/>
      <c r="FY1136" s="142"/>
      <c r="FZ1136" s="142"/>
      <c r="GA1136" s="142"/>
      <c r="GB1136" s="142"/>
      <c r="GC1136" s="142"/>
      <c r="GD1136" s="142"/>
      <c r="GE1136" s="142"/>
      <c r="GF1136" s="142"/>
      <c r="GG1136" s="142"/>
      <c r="GH1136" s="142"/>
      <c r="GI1136" s="142"/>
      <c r="GJ1136" s="142"/>
      <c r="GK1136" s="142"/>
      <c r="GL1136" s="142"/>
      <c r="GM1136" s="142"/>
      <c r="GN1136" s="142"/>
      <c r="GO1136" s="142"/>
      <c r="GP1136" s="142"/>
      <c r="GQ1136" s="142"/>
      <c r="GR1136" s="142"/>
      <c r="GS1136" s="142"/>
      <c r="GT1136" s="142"/>
      <c r="GU1136" s="142"/>
      <c r="GV1136" s="142"/>
      <c r="GW1136" s="142"/>
      <c r="GX1136" s="142"/>
      <c r="GY1136" s="142"/>
      <c r="GZ1136" s="142"/>
      <c r="HA1136" s="142"/>
      <c r="HB1136" s="142"/>
      <c r="HC1136" s="142"/>
      <c r="HD1136" s="142"/>
      <c r="HE1136" s="142"/>
      <c r="HF1136" s="142"/>
      <c r="HG1136" s="142"/>
      <c r="HH1136" s="142"/>
      <c r="HI1136" s="142"/>
      <c r="HJ1136" s="142"/>
      <c r="HK1136" s="142"/>
    </row>
    <row r="1137" spans="1:219" s="139" customFormat="1" ht="11.25" hidden="1" customHeight="1">
      <c r="A1137" s="93" t="s">
        <v>1952</v>
      </c>
      <c r="B1137" s="93" t="s">
        <v>368</v>
      </c>
      <c r="C1137" s="123" t="s">
        <v>367</v>
      </c>
      <c r="D1137" s="58">
        <v>-313.88</v>
      </c>
      <c r="E1137" s="165"/>
      <c r="F1137" s="58"/>
      <c r="G1137" s="165"/>
      <c r="H1137" s="165"/>
      <c r="I1137" s="165"/>
      <c r="J1137" s="165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  <c r="BT1137" s="142"/>
      <c r="BU1137" s="142"/>
      <c r="BV1137" s="142"/>
      <c r="BW1137" s="142"/>
      <c r="BX1137" s="142"/>
      <c r="BY1137" s="142"/>
      <c r="BZ1137" s="142"/>
      <c r="CA1137" s="142"/>
      <c r="CB1137" s="142"/>
      <c r="CC1137" s="142"/>
      <c r="CD1137" s="142"/>
      <c r="CE1137" s="142"/>
      <c r="CF1137" s="142"/>
      <c r="CG1137" s="142"/>
      <c r="CH1137" s="142"/>
      <c r="CI1137" s="142"/>
      <c r="CJ1137" s="142"/>
      <c r="CK1137" s="142"/>
      <c r="CL1137" s="142"/>
      <c r="CM1137" s="142"/>
      <c r="CN1137" s="142"/>
      <c r="CO1137" s="142"/>
      <c r="CP1137" s="142"/>
      <c r="CQ1137" s="142"/>
      <c r="CR1137" s="142"/>
      <c r="CS1137" s="142"/>
      <c r="CT1137" s="142"/>
      <c r="CU1137" s="142"/>
      <c r="CV1137" s="142"/>
      <c r="CW1137" s="142"/>
      <c r="CX1137" s="142"/>
      <c r="CY1137" s="142"/>
      <c r="CZ1137" s="142"/>
      <c r="DA1137" s="142"/>
      <c r="DB1137" s="142"/>
      <c r="DC1137" s="142"/>
      <c r="DD1137" s="142"/>
      <c r="DE1137" s="142"/>
      <c r="DF1137" s="142"/>
      <c r="DG1137" s="142"/>
      <c r="DH1137" s="142"/>
      <c r="DI1137" s="142"/>
      <c r="DJ1137" s="142"/>
      <c r="DK1137" s="142"/>
      <c r="DL1137" s="142"/>
      <c r="DM1137" s="142"/>
      <c r="DN1137" s="142"/>
      <c r="DO1137" s="142"/>
      <c r="DP1137" s="142"/>
      <c r="DQ1137" s="142"/>
      <c r="DR1137" s="142"/>
      <c r="DS1137" s="142"/>
      <c r="DT1137" s="142"/>
      <c r="DU1137" s="142"/>
      <c r="DV1137" s="142"/>
      <c r="DW1137" s="142"/>
      <c r="DX1137" s="142"/>
      <c r="DY1137" s="142"/>
      <c r="DZ1137" s="142"/>
      <c r="EA1137" s="142"/>
      <c r="EB1137" s="142"/>
      <c r="EC1137" s="142"/>
      <c r="ED1137" s="142"/>
      <c r="EE1137" s="142"/>
      <c r="EF1137" s="142"/>
      <c r="EG1137" s="142"/>
      <c r="EH1137" s="142"/>
      <c r="EI1137" s="142"/>
      <c r="EJ1137" s="142"/>
      <c r="EK1137" s="142"/>
      <c r="EL1137" s="142"/>
      <c r="EM1137" s="142"/>
      <c r="EN1137" s="142"/>
      <c r="EO1137" s="142"/>
      <c r="EP1137" s="142"/>
      <c r="EQ1137" s="142"/>
      <c r="ER1137" s="142"/>
      <c r="ES1137" s="142"/>
      <c r="ET1137" s="142"/>
      <c r="EU1137" s="142"/>
      <c r="EV1137" s="142"/>
      <c r="EW1137" s="142"/>
      <c r="EX1137" s="142"/>
      <c r="EY1137" s="142"/>
      <c r="EZ1137" s="142"/>
      <c r="FA1137" s="142"/>
      <c r="FB1137" s="142"/>
      <c r="FC1137" s="142"/>
      <c r="FD1137" s="142"/>
      <c r="FE1137" s="142"/>
      <c r="FF1137" s="142"/>
      <c r="FG1137" s="142"/>
      <c r="FH1137" s="142"/>
      <c r="FI1137" s="142"/>
      <c r="FJ1137" s="142"/>
      <c r="FK1137" s="142"/>
      <c r="FL1137" s="142"/>
      <c r="FM1137" s="142"/>
      <c r="FN1137" s="142"/>
      <c r="FO1137" s="142"/>
      <c r="FP1137" s="142"/>
      <c r="FQ1137" s="142"/>
      <c r="FR1137" s="142"/>
      <c r="FS1137" s="142"/>
      <c r="FT1137" s="142"/>
      <c r="FU1137" s="142"/>
      <c r="FV1137" s="142"/>
      <c r="FW1137" s="142"/>
      <c r="FX1137" s="142"/>
      <c r="FY1137" s="142"/>
      <c r="FZ1137" s="142"/>
      <c r="GA1137" s="142"/>
      <c r="GB1137" s="142"/>
      <c r="GC1137" s="142"/>
      <c r="GD1137" s="142"/>
      <c r="GE1137" s="142"/>
      <c r="GF1137" s="142"/>
      <c r="GG1137" s="142"/>
      <c r="GH1137" s="142"/>
      <c r="GI1137" s="142"/>
      <c r="GJ1137" s="142"/>
      <c r="GK1137" s="142"/>
      <c r="GL1137" s="142"/>
      <c r="GM1137" s="142"/>
      <c r="GN1137" s="142"/>
      <c r="GO1137" s="142"/>
      <c r="GP1137" s="142"/>
      <c r="GQ1137" s="142"/>
      <c r="GR1137" s="142"/>
      <c r="GS1137" s="142"/>
      <c r="GT1137" s="142"/>
      <c r="GU1137" s="142"/>
      <c r="GV1137" s="142"/>
      <c r="GW1137" s="142"/>
      <c r="GX1137" s="142"/>
      <c r="GY1137" s="142"/>
      <c r="GZ1137" s="142"/>
      <c r="HA1137" s="142"/>
      <c r="HB1137" s="142"/>
      <c r="HC1137" s="142"/>
      <c r="HD1137" s="142"/>
      <c r="HE1137" s="142"/>
      <c r="HF1137" s="142"/>
      <c r="HG1137" s="142"/>
      <c r="HH1137" s="142"/>
      <c r="HI1137" s="142"/>
      <c r="HJ1137" s="142"/>
      <c r="HK1137" s="142"/>
    </row>
    <row r="1138" spans="1:219" s="139" customFormat="1" ht="11.25" hidden="1" customHeight="1">
      <c r="A1138" s="93" t="s">
        <v>1954</v>
      </c>
      <c r="B1138" s="93" t="s">
        <v>383</v>
      </c>
      <c r="C1138" s="123" t="s">
        <v>1460</v>
      </c>
      <c r="D1138" s="58">
        <v>-1123.05</v>
      </c>
      <c r="E1138" s="165"/>
      <c r="F1138" s="58"/>
      <c r="G1138" s="165"/>
      <c r="H1138" s="165"/>
      <c r="I1138" s="165"/>
      <c r="J1138" s="165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  <c r="BT1138" s="142"/>
      <c r="BU1138" s="142"/>
      <c r="BV1138" s="142"/>
      <c r="BW1138" s="142"/>
      <c r="BX1138" s="142"/>
      <c r="BY1138" s="142"/>
      <c r="BZ1138" s="142"/>
      <c r="CA1138" s="142"/>
      <c r="CB1138" s="142"/>
      <c r="CC1138" s="142"/>
      <c r="CD1138" s="142"/>
      <c r="CE1138" s="142"/>
      <c r="CF1138" s="142"/>
      <c r="CG1138" s="142"/>
      <c r="CH1138" s="142"/>
      <c r="CI1138" s="142"/>
      <c r="CJ1138" s="142"/>
      <c r="CK1138" s="142"/>
      <c r="CL1138" s="142"/>
      <c r="CM1138" s="142"/>
      <c r="CN1138" s="142"/>
      <c r="CO1138" s="142"/>
      <c r="CP1138" s="142"/>
      <c r="CQ1138" s="142"/>
      <c r="CR1138" s="142"/>
      <c r="CS1138" s="142"/>
      <c r="CT1138" s="142"/>
      <c r="CU1138" s="142"/>
      <c r="CV1138" s="142"/>
      <c r="CW1138" s="142"/>
      <c r="CX1138" s="142"/>
      <c r="CY1138" s="142"/>
      <c r="CZ1138" s="142"/>
      <c r="DA1138" s="142"/>
      <c r="DB1138" s="142"/>
      <c r="DC1138" s="142"/>
      <c r="DD1138" s="142"/>
      <c r="DE1138" s="142"/>
      <c r="DF1138" s="142"/>
      <c r="DG1138" s="142"/>
      <c r="DH1138" s="142"/>
      <c r="DI1138" s="142"/>
      <c r="DJ1138" s="142"/>
      <c r="DK1138" s="142"/>
      <c r="DL1138" s="142"/>
      <c r="DM1138" s="142"/>
      <c r="DN1138" s="142"/>
      <c r="DO1138" s="142"/>
      <c r="DP1138" s="142"/>
      <c r="DQ1138" s="142"/>
      <c r="DR1138" s="142"/>
      <c r="DS1138" s="142"/>
      <c r="DT1138" s="142"/>
      <c r="DU1138" s="142"/>
      <c r="DV1138" s="142"/>
      <c r="DW1138" s="142"/>
      <c r="DX1138" s="142"/>
      <c r="DY1138" s="142"/>
      <c r="DZ1138" s="142"/>
      <c r="EA1138" s="142"/>
      <c r="EB1138" s="142"/>
      <c r="EC1138" s="142"/>
      <c r="ED1138" s="142"/>
      <c r="EE1138" s="142"/>
      <c r="EF1138" s="142"/>
      <c r="EG1138" s="142"/>
      <c r="EH1138" s="142"/>
      <c r="EI1138" s="142"/>
      <c r="EJ1138" s="142"/>
      <c r="EK1138" s="142"/>
      <c r="EL1138" s="142"/>
      <c r="EM1138" s="142"/>
      <c r="EN1138" s="142"/>
      <c r="EO1138" s="142"/>
      <c r="EP1138" s="142"/>
      <c r="EQ1138" s="142"/>
      <c r="ER1138" s="142"/>
      <c r="ES1138" s="142"/>
      <c r="ET1138" s="142"/>
      <c r="EU1138" s="142"/>
      <c r="EV1138" s="142"/>
      <c r="EW1138" s="142"/>
      <c r="EX1138" s="142"/>
      <c r="EY1138" s="142"/>
      <c r="EZ1138" s="142"/>
      <c r="FA1138" s="142"/>
      <c r="FB1138" s="142"/>
      <c r="FC1138" s="142"/>
      <c r="FD1138" s="142"/>
      <c r="FE1138" s="142"/>
      <c r="FF1138" s="142"/>
      <c r="FG1138" s="142"/>
      <c r="FH1138" s="142"/>
      <c r="FI1138" s="142"/>
      <c r="FJ1138" s="142"/>
      <c r="FK1138" s="142"/>
      <c r="FL1138" s="142"/>
      <c r="FM1138" s="142"/>
      <c r="FN1138" s="142"/>
      <c r="FO1138" s="142"/>
      <c r="FP1138" s="142"/>
      <c r="FQ1138" s="142"/>
      <c r="FR1138" s="142"/>
      <c r="FS1138" s="142"/>
      <c r="FT1138" s="142"/>
      <c r="FU1138" s="142"/>
      <c r="FV1138" s="142"/>
      <c r="FW1138" s="142"/>
      <c r="FX1138" s="142"/>
      <c r="FY1138" s="142"/>
      <c r="FZ1138" s="142"/>
      <c r="GA1138" s="142"/>
      <c r="GB1138" s="142"/>
      <c r="GC1138" s="142"/>
      <c r="GD1138" s="142"/>
      <c r="GE1138" s="142"/>
      <c r="GF1138" s="142"/>
      <c r="GG1138" s="142"/>
      <c r="GH1138" s="142"/>
      <c r="GI1138" s="142"/>
      <c r="GJ1138" s="142"/>
      <c r="GK1138" s="142"/>
      <c r="GL1138" s="142"/>
      <c r="GM1138" s="142"/>
      <c r="GN1138" s="142"/>
      <c r="GO1138" s="142"/>
      <c r="GP1138" s="142"/>
      <c r="GQ1138" s="142"/>
      <c r="GR1138" s="142"/>
      <c r="GS1138" s="142"/>
      <c r="GT1138" s="142"/>
      <c r="GU1138" s="142"/>
      <c r="GV1138" s="142"/>
      <c r="GW1138" s="142"/>
      <c r="GX1138" s="142"/>
      <c r="GY1138" s="142"/>
      <c r="GZ1138" s="142"/>
      <c r="HA1138" s="142"/>
      <c r="HB1138" s="142"/>
      <c r="HC1138" s="142"/>
      <c r="HD1138" s="142"/>
      <c r="HE1138" s="142"/>
      <c r="HF1138" s="142"/>
      <c r="HG1138" s="142"/>
      <c r="HH1138" s="142"/>
      <c r="HI1138" s="142"/>
      <c r="HJ1138" s="142"/>
      <c r="HK1138" s="142"/>
    </row>
    <row r="1139" spans="1:219" s="139" customFormat="1" ht="11.25" hidden="1" customHeight="1">
      <c r="A1139" s="93" t="s">
        <v>1955</v>
      </c>
      <c r="B1139" s="93" t="s">
        <v>1956</v>
      </c>
      <c r="C1139" s="123" t="s">
        <v>385</v>
      </c>
      <c r="D1139" s="58">
        <v>-2584.33</v>
      </c>
      <c r="E1139" s="165"/>
      <c r="F1139" s="58"/>
      <c r="G1139" s="165"/>
      <c r="H1139" s="165"/>
      <c r="I1139" s="165"/>
      <c r="J1139" s="165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  <c r="BT1139" s="142"/>
      <c r="BU1139" s="142"/>
      <c r="BV1139" s="142"/>
      <c r="BW1139" s="142"/>
      <c r="BX1139" s="142"/>
      <c r="BY1139" s="142"/>
      <c r="BZ1139" s="142"/>
      <c r="CA1139" s="142"/>
      <c r="CB1139" s="142"/>
      <c r="CC1139" s="142"/>
      <c r="CD1139" s="142"/>
      <c r="CE1139" s="142"/>
      <c r="CF1139" s="142"/>
      <c r="CG1139" s="142"/>
      <c r="CH1139" s="142"/>
      <c r="CI1139" s="142"/>
      <c r="CJ1139" s="142"/>
      <c r="CK1139" s="142"/>
      <c r="CL1139" s="142"/>
      <c r="CM1139" s="142"/>
      <c r="CN1139" s="142"/>
      <c r="CO1139" s="142"/>
      <c r="CP1139" s="142"/>
      <c r="CQ1139" s="142"/>
      <c r="CR1139" s="142"/>
      <c r="CS1139" s="142"/>
      <c r="CT1139" s="142"/>
      <c r="CU1139" s="142"/>
      <c r="CV1139" s="142"/>
      <c r="CW1139" s="142"/>
      <c r="CX1139" s="142"/>
      <c r="CY1139" s="142"/>
      <c r="CZ1139" s="142"/>
      <c r="DA1139" s="142"/>
      <c r="DB1139" s="142"/>
      <c r="DC1139" s="142"/>
      <c r="DD1139" s="142"/>
      <c r="DE1139" s="142"/>
      <c r="DF1139" s="142"/>
      <c r="DG1139" s="142"/>
      <c r="DH1139" s="142"/>
      <c r="DI1139" s="142"/>
      <c r="DJ1139" s="142"/>
      <c r="DK1139" s="142"/>
      <c r="DL1139" s="142"/>
      <c r="DM1139" s="142"/>
      <c r="DN1139" s="142"/>
      <c r="DO1139" s="142"/>
      <c r="DP1139" s="142"/>
      <c r="DQ1139" s="142"/>
      <c r="DR1139" s="142"/>
      <c r="DS1139" s="142"/>
      <c r="DT1139" s="142"/>
      <c r="DU1139" s="142"/>
      <c r="DV1139" s="142"/>
      <c r="DW1139" s="142"/>
      <c r="DX1139" s="142"/>
      <c r="DY1139" s="142"/>
      <c r="DZ1139" s="142"/>
      <c r="EA1139" s="142"/>
      <c r="EB1139" s="142"/>
      <c r="EC1139" s="142"/>
      <c r="ED1139" s="142"/>
      <c r="EE1139" s="142"/>
      <c r="EF1139" s="142"/>
      <c r="EG1139" s="142"/>
      <c r="EH1139" s="142"/>
      <c r="EI1139" s="142"/>
      <c r="EJ1139" s="142"/>
      <c r="EK1139" s="142"/>
      <c r="EL1139" s="142"/>
      <c r="EM1139" s="142"/>
      <c r="EN1139" s="142"/>
      <c r="EO1139" s="142"/>
      <c r="EP1139" s="142"/>
      <c r="EQ1139" s="142"/>
      <c r="ER1139" s="142"/>
      <c r="ES1139" s="142"/>
      <c r="ET1139" s="142"/>
      <c r="EU1139" s="142"/>
      <c r="EV1139" s="142"/>
      <c r="EW1139" s="142"/>
      <c r="EX1139" s="142"/>
      <c r="EY1139" s="142"/>
      <c r="EZ1139" s="142"/>
      <c r="FA1139" s="142"/>
      <c r="FB1139" s="142"/>
      <c r="FC1139" s="142"/>
      <c r="FD1139" s="142"/>
      <c r="FE1139" s="142"/>
      <c r="FF1139" s="142"/>
      <c r="FG1139" s="142"/>
      <c r="FH1139" s="142"/>
      <c r="FI1139" s="142"/>
      <c r="FJ1139" s="142"/>
      <c r="FK1139" s="142"/>
      <c r="FL1139" s="142"/>
      <c r="FM1139" s="142"/>
      <c r="FN1139" s="142"/>
      <c r="FO1139" s="142"/>
      <c r="FP1139" s="142"/>
      <c r="FQ1139" s="142"/>
      <c r="FR1139" s="142"/>
      <c r="FS1139" s="142"/>
      <c r="FT1139" s="142"/>
      <c r="FU1139" s="142"/>
      <c r="FV1139" s="142"/>
      <c r="FW1139" s="142"/>
      <c r="FX1139" s="142"/>
      <c r="FY1139" s="142"/>
      <c r="FZ1139" s="142"/>
      <c r="GA1139" s="142"/>
      <c r="GB1139" s="142"/>
      <c r="GC1139" s="142"/>
      <c r="GD1139" s="142"/>
      <c r="GE1139" s="142"/>
      <c r="GF1139" s="142"/>
      <c r="GG1139" s="142"/>
      <c r="GH1139" s="142"/>
      <c r="GI1139" s="142"/>
      <c r="GJ1139" s="142"/>
      <c r="GK1139" s="142"/>
      <c r="GL1139" s="142"/>
      <c r="GM1139" s="142"/>
      <c r="GN1139" s="142"/>
      <c r="GO1139" s="142"/>
      <c r="GP1139" s="142"/>
      <c r="GQ1139" s="142"/>
      <c r="GR1139" s="142"/>
      <c r="GS1139" s="142"/>
      <c r="GT1139" s="142"/>
      <c r="GU1139" s="142"/>
      <c r="GV1139" s="142"/>
      <c r="GW1139" s="142"/>
      <c r="GX1139" s="142"/>
      <c r="GY1139" s="142"/>
      <c r="GZ1139" s="142"/>
      <c r="HA1139" s="142"/>
      <c r="HB1139" s="142"/>
      <c r="HC1139" s="142"/>
      <c r="HD1139" s="142"/>
      <c r="HE1139" s="142"/>
      <c r="HF1139" s="142"/>
      <c r="HG1139" s="142"/>
      <c r="HH1139" s="142"/>
      <c r="HI1139" s="142"/>
      <c r="HJ1139" s="142"/>
      <c r="HK1139" s="142"/>
    </row>
    <row r="1140" spans="1:219" s="139" customFormat="1" ht="11.25" hidden="1" customHeight="1">
      <c r="A1140" s="93" t="s">
        <v>1959</v>
      </c>
      <c r="B1140" s="93" t="s">
        <v>1960</v>
      </c>
      <c r="C1140" s="123" t="s">
        <v>1542</v>
      </c>
      <c r="D1140" s="58"/>
      <c r="E1140" s="165"/>
      <c r="F1140" s="58">
        <v>-3.16</v>
      </c>
      <c r="G1140" s="165"/>
      <c r="H1140" s="165"/>
      <c r="I1140" s="165"/>
      <c r="J1140" s="165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  <c r="BT1140" s="142"/>
      <c r="BU1140" s="142"/>
      <c r="BV1140" s="142"/>
      <c r="BW1140" s="142"/>
      <c r="BX1140" s="142"/>
      <c r="BY1140" s="142"/>
      <c r="BZ1140" s="142"/>
      <c r="CA1140" s="142"/>
      <c r="CB1140" s="142"/>
      <c r="CC1140" s="142"/>
      <c r="CD1140" s="142"/>
      <c r="CE1140" s="142"/>
      <c r="CF1140" s="142"/>
      <c r="CG1140" s="142"/>
      <c r="CH1140" s="142"/>
      <c r="CI1140" s="142"/>
      <c r="CJ1140" s="142"/>
      <c r="CK1140" s="142"/>
      <c r="CL1140" s="142"/>
      <c r="CM1140" s="142"/>
      <c r="CN1140" s="142"/>
      <c r="CO1140" s="142"/>
      <c r="CP1140" s="142"/>
      <c r="CQ1140" s="142"/>
      <c r="CR1140" s="142"/>
      <c r="CS1140" s="142"/>
      <c r="CT1140" s="142"/>
      <c r="CU1140" s="142"/>
      <c r="CV1140" s="142"/>
      <c r="CW1140" s="142"/>
      <c r="CX1140" s="142"/>
      <c r="CY1140" s="142"/>
      <c r="CZ1140" s="142"/>
      <c r="DA1140" s="142"/>
      <c r="DB1140" s="142"/>
      <c r="DC1140" s="142"/>
      <c r="DD1140" s="142"/>
      <c r="DE1140" s="142"/>
      <c r="DF1140" s="142"/>
      <c r="DG1140" s="142"/>
      <c r="DH1140" s="142"/>
      <c r="DI1140" s="142"/>
      <c r="DJ1140" s="142"/>
      <c r="DK1140" s="142"/>
      <c r="DL1140" s="142"/>
      <c r="DM1140" s="142"/>
      <c r="DN1140" s="142"/>
      <c r="DO1140" s="142"/>
      <c r="DP1140" s="142"/>
      <c r="DQ1140" s="142"/>
      <c r="DR1140" s="142"/>
      <c r="DS1140" s="142"/>
      <c r="DT1140" s="142"/>
      <c r="DU1140" s="142"/>
      <c r="DV1140" s="142"/>
      <c r="DW1140" s="142"/>
      <c r="DX1140" s="142"/>
      <c r="DY1140" s="142"/>
      <c r="DZ1140" s="142"/>
      <c r="EA1140" s="142"/>
      <c r="EB1140" s="142"/>
      <c r="EC1140" s="142"/>
      <c r="ED1140" s="142"/>
      <c r="EE1140" s="142"/>
      <c r="EF1140" s="142"/>
      <c r="EG1140" s="142"/>
      <c r="EH1140" s="142"/>
      <c r="EI1140" s="142"/>
      <c r="EJ1140" s="142"/>
      <c r="EK1140" s="142"/>
      <c r="EL1140" s="142"/>
      <c r="EM1140" s="142"/>
      <c r="EN1140" s="142"/>
      <c r="EO1140" s="142"/>
      <c r="EP1140" s="142"/>
      <c r="EQ1140" s="142"/>
      <c r="ER1140" s="142"/>
      <c r="ES1140" s="142"/>
      <c r="ET1140" s="142"/>
      <c r="EU1140" s="142"/>
      <c r="EV1140" s="142"/>
      <c r="EW1140" s="142"/>
      <c r="EX1140" s="142"/>
      <c r="EY1140" s="142"/>
      <c r="EZ1140" s="142"/>
      <c r="FA1140" s="142"/>
      <c r="FB1140" s="142"/>
      <c r="FC1140" s="142"/>
      <c r="FD1140" s="142"/>
      <c r="FE1140" s="142"/>
      <c r="FF1140" s="142"/>
      <c r="FG1140" s="142"/>
      <c r="FH1140" s="142"/>
      <c r="FI1140" s="142"/>
      <c r="FJ1140" s="142"/>
      <c r="FK1140" s="142"/>
      <c r="FL1140" s="142"/>
      <c r="FM1140" s="142"/>
      <c r="FN1140" s="142"/>
      <c r="FO1140" s="142"/>
      <c r="FP1140" s="142"/>
      <c r="FQ1140" s="142"/>
      <c r="FR1140" s="142"/>
      <c r="FS1140" s="142"/>
      <c r="FT1140" s="142"/>
      <c r="FU1140" s="142"/>
      <c r="FV1140" s="142"/>
      <c r="FW1140" s="142"/>
      <c r="FX1140" s="142"/>
      <c r="FY1140" s="142"/>
      <c r="FZ1140" s="142"/>
      <c r="GA1140" s="142"/>
      <c r="GB1140" s="142"/>
      <c r="GC1140" s="142"/>
      <c r="GD1140" s="142"/>
      <c r="GE1140" s="142"/>
      <c r="GF1140" s="142"/>
      <c r="GG1140" s="142"/>
      <c r="GH1140" s="142"/>
      <c r="GI1140" s="142"/>
      <c r="GJ1140" s="142"/>
      <c r="GK1140" s="142"/>
      <c r="GL1140" s="142"/>
      <c r="GM1140" s="142"/>
      <c r="GN1140" s="142"/>
      <c r="GO1140" s="142"/>
      <c r="GP1140" s="142"/>
      <c r="GQ1140" s="142"/>
      <c r="GR1140" s="142"/>
      <c r="GS1140" s="142"/>
      <c r="GT1140" s="142"/>
      <c r="GU1140" s="142"/>
      <c r="GV1140" s="142"/>
      <c r="GW1140" s="142"/>
      <c r="GX1140" s="142"/>
      <c r="GY1140" s="142"/>
      <c r="GZ1140" s="142"/>
      <c r="HA1140" s="142"/>
      <c r="HB1140" s="142"/>
      <c r="HC1140" s="142"/>
      <c r="HD1140" s="142"/>
      <c r="HE1140" s="142"/>
      <c r="HF1140" s="142"/>
      <c r="HG1140" s="142"/>
      <c r="HH1140" s="142"/>
      <c r="HI1140" s="142"/>
      <c r="HJ1140" s="142"/>
      <c r="HK1140" s="142"/>
    </row>
    <row r="1141" spans="1:219" s="139" customFormat="1" ht="11.25" hidden="1" customHeight="1">
      <c r="A1141" s="93" t="s">
        <v>1944</v>
      </c>
      <c r="B1141" s="93" t="s">
        <v>1945</v>
      </c>
      <c r="C1141" s="123" t="s">
        <v>271</v>
      </c>
      <c r="D1141" s="58"/>
      <c r="E1141" s="165"/>
      <c r="F1141" s="58">
        <v>-383.51</v>
      </c>
      <c r="G1141" s="165"/>
      <c r="H1141" s="165"/>
      <c r="I1141" s="165"/>
      <c r="J1141" s="165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  <c r="BT1141" s="142"/>
      <c r="BU1141" s="142"/>
      <c r="BV1141" s="142"/>
      <c r="BW1141" s="142"/>
      <c r="BX1141" s="142"/>
      <c r="BY1141" s="142"/>
      <c r="BZ1141" s="142"/>
      <c r="CA1141" s="142"/>
      <c r="CB1141" s="142"/>
      <c r="CC1141" s="142"/>
      <c r="CD1141" s="142"/>
      <c r="CE1141" s="142"/>
      <c r="CF1141" s="142"/>
      <c r="CG1141" s="142"/>
      <c r="CH1141" s="142"/>
      <c r="CI1141" s="142"/>
      <c r="CJ1141" s="142"/>
      <c r="CK1141" s="142"/>
      <c r="CL1141" s="142"/>
      <c r="CM1141" s="142"/>
      <c r="CN1141" s="142"/>
      <c r="CO1141" s="142"/>
      <c r="CP1141" s="142"/>
      <c r="CQ1141" s="142"/>
      <c r="CR1141" s="142"/>
      <c r="CS1141" s="142"/>
      <c r="CT1141" s="142"/>
      <c r="CU1141" s="142"/>
      <c r="CV1141" s="142"/>
      <c r="CW1141" s="142"/>
      <c r="CX1141" s="142"/>
      <c r="CY1141" s="142"/>
      <c r="CZ1141" s="142"/>
      <c r="DA1141" s="142"/>
      <c r="DB1141" s="142"/>
      <c r="DC1141" s="142"/>
      <c r="DD1141" s="142"/>
      <c r="DE1141" s="142"/>
      <c r="DF1141" s="142"/>
      <c r="DG1141" s="142"/>
      <c r="DH1141" s="142"/>
      <c r="DI1141" s="142"/>
      <c r="DJ1141" s="142"/>
      <c r="DK1141" s="142"/>
      <c r="DL1141" s="142"/>
      <c r="DM1141" s="142"/>
      <c r="DN1141" s="142"/>
      <c r="DO1141" s="142"/>
      <c r="DP1141" s="142"/>
      <c r="DQ1141" s="142"/>
      <c r="DR1141" s="142"/>
      <c r="DS1141" s="142"/>
      <c r="DT1141" s="142"/>
      <c r="DU1141" s="142"/>
      <c r="DV1141" s="142"/>
      <c r="DW1141" s="142"/>
      <c r="DX1141" s="142"/>
      <c r="DY1141" s="142"/>
      <c r="DZ1141" s="142"/>
      <c r="EA1141" s="142"/>
      <c r="EB1141" s="142"/>
      <c r="EC1141" s="142"/>
      <c r="ED1141" s="142"/>
      <c r="EE1141" s="142"/>
      <c r="EF1141" s="142"/>
      <c r="EG1141" s="142"/>
      <c r="EH1141" s="142"/>
      <c r="EI1141" s="142"/>
      <c r="EJ1141" s="142"/>
      <c r="EK1141" s="142"/>
      <c r="EL1141" s="142"/>
      <c r="EM1141" s="142"/>
      <c r="EN1141" s="142"/>
      <c r="EO1141" s="142"/>
      <c r="EP1141" s="142"/>
      <c r="EQ1141" s="142"/>
      <c r="ER1141" s="142"/>
      <c r="ES1141" s="142"/>
      <c r="ET1141" s="142"/>
      <c r="EU1141" s="142"/>
      <c r="EV1141" s="142"/>
      <c r="EW1141" s="142"/>
      <c r="EX1141" s="142"/>
      <c r="EY1141" s="142"/>
      <c r="EZ1141" s="142"/>
      <c r="FA1141" s="142"/>
      <c r="FB1141" s="142"/>
      <c r="FC1141" s="142"/>
      <c r="FD1141" s="142"/>
      <c r="FE1141" s="142"/>
      <c r="FF1141" s="142"/>
      <c r="FG1141" s="142"/>
      <c r="FH1141" s="142"/>
      <c r="FI1141" s="142"/>
      <c r="FJ1141" s="142"/>
      <c r="FK1141" s="142"/>
      <c r="FL1141" s="142"/>
      <c r="FM1141" s="142"/>
      <c r="FN1141" s="142"/>
      <c r="FO1141" s="142"/>
      <c r="FP1141" s="142"/>
      <c r="FQ1141" s="142"/>
      <c r="FR1141" s="142"/>
      <c r="FS1141" s="142"/>
      <c r="FT1141" s="142"/>
      <c r="FU1141" s="142"/>
      <c r="FV1141" s="142"/>
      <c r="FW1141" s="142"/>
      <c r="FX1141" s="142"/>
      <c r="FY1141" s="142"/>
      <c r="FZ1141" s="142"/>
      <c r="GA1141" s="142"/>
      <c r="GB1141" s="142"/>
      <c r="GC1141" s="142"/>
      <c r="GD1141" s="142"/>
      <c r="GE1141" s="142"/>
      <c r="GF1141" s="142"/>
      <c r="GG1141" s="142"/>
      <c r="GH1141" s="142"/>
      <c r="GI1141" s="142"/>
      <c r="GJ1141" s="142"/>
      <c r="GK1141" s="142"/>
      <c r="GL1141" s="142"/>
      <c r="GM1141" s="142"/>
      <c r="GN1141" s="142"/>
      <c r="GO1141" s="142"/>
      <c r="GP1141" s="142"/>
      <c r="GQ1141" s="142"/>
      <c r="GR1141" s="142"/>
      <c r="GS1141" s="142"/>
      <c r="GT1141" s="142"/>
      <c r="GU1141" s="142"/>
      <c r="GV1141" s="142"/>
      <c r="GW1141" s="142"/>
      <c r="GX1141" s="142"/>
      <c r="GY1141" s="142"/>
      <c r="GZ1141" s="142"/>
      <c r="HA1141" s="142"/>
      <c r="HB1141" s="142"/>
      <c r="HC1141" s="142"/>
      <c r="HD1141" s="142"/>
      <c r="HE1141" s="142"/>
      <c r="HF1141" s="142"/>
      <c r="HG1141" s="142"/>
      <c r="HH1141" s="142"/>
      <c r="HI1141" s="142"/>
      <c r="HJ1141" s="142"/>
      <c r="HK1141" s="142"/>
    </row>
    <row r="1142" spans="1:219" s="139" customFormat="1" ht="11.25" hidden="1" customHeight="1">
      <c r="A1142" s="93" t="s">
        <v>3291</v>
      </c>
      <c r="B1142" s="93" t="s">
        <v>1953</v>
      </c>
      <c r="C1142" s="123" t="s">
        <v>1059</v>
      </c>
      <c r="D1142" s="58"/>
      <c r="E1142" s="165"/>
      <c r="F1142" s="58">
        <v>-413.5</v>
      </c>
      <c r="G1142" s="165"/>
      <c r="H1142" s="165"/>
      <c r="I1142" s="165"/>
      <c r="J1142" s="165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  <c r="BT1142" s="142"/>
      <c r="BU1142" s="142"/>
      <c r="BV1142" s="142"/>
      <c r="BW1142" s="142"/>
      <c r="BX1142" s="142"/>
      <c r="BY1142" s="142"/>
      <c r="BZ1142" s="142"/>
      <c r="CA1142" s="142"/>
      <c r="CB1142" s="142"/>
      <c r="CC1142" s="142"/>
      <c r="CD1142" s="142"/>
      <c r="CE1142" s="142"/>
      <c r="CF1142" s="142"/>
      <c r="CG1142" s="142"/>
      <c r="CH1142" s="142"/>
      <c r="CI1142" s="142"/>
      <c r="CJ1142" s="142"/>
      <c r="CK1142" s="142"/>
      <c r="CL1142" s="142"/>
      <c r="CM1142" s="142"/>
      <c r="CN1142" s="142"/>
      <c r="CO1142" s="142"/>
      <c r="CP1142" s="142"/>
      <c r="CQ1142" s="142"/>
      <c r="CR1142" s="142"/>
      <c r="CS1142" s="142"/>
      <c r="CT1142" s="142"/>
      <c r="CU1142" s="142"/>
      <c r="CV1142" s="142"/>
      <c r="CW1142" s="142"/>
      <c r="CX1142" s="142"/>
      <c r="CY1142" s="142"/>
      <c r="CZ1142" s="142"/>
      <c r="DA1142" s="142"/>
      <c r="DB1142" s="142"/>
      <c r="DC1142" s="142"/>
      <c r="DD1142" s="142"/>
      <c r="DE1142" s="142"/>
      <c r="DF1142" s="142"/>
      <c r="DG1142" s="142"/>
      <c r="DH1142" s="142"/>
      <c r="DI1142" s="142"/>
      <c r="DJ1142" s="142"/>
      <c r="DK1142" s="142"/>
      <c r="DL1142" s="142"/>
      <c r="DM1142" s="142"/>
      <c r="DN1142" s="142"/>
      <c r="DO1142" s="142"/>
      <c r="DP1142" s="142"/>
      <c r="DQ1142" s="142"/>
      <c r="DR1142" s="142"/>
      <c r="DS1142" s="142"/>
      <c r="DT1142" s="142"/>
      <c r="DU1142" s="142"/>
      <c r="DV1142" s="142"/>
      <c r="DW1142" s="142"/>
      <c r="DX1142" s="142"/>
      <c r="DY1142" s="142"/>
      <c r="DZ1142" s="142"/>
      <c r="EA1142" s="142"/>
      <c r="EB1142" s="142"/>
      <c r="EC1142" s="142"/>
      <c r="ED1142" s="142"/>
      <c r="EE1142" s="142"/>
      <c r="EF1142" s="142"/>
      <c r="EG1142" s="142"/>
      <c r="EH1142" s="142"/>
      <c r="EI1142" s="142"/>
      <c r="EJ1142" s="142"/>
      <c r="EK1142" s="142"/>
      <c r="EL1142" s="142"/>
      <c r="EM1142" s="142"/>
      <c r="EN1142" s="142"/>
      <c r="EO1142" s="142"/>
      <c r="EP1142" s="142"/>
      <c r="EQ1142" s="142"/>
      <c r="ER1142" s="142"/>
      <c r="ES1142" s="142"/>
      <c r="ET1142" s="142"/>
      <c r="EU1142" s="142"/>
      <c r="EV1142" s="142"/>
      <c r="EW1142" s="142"/>
      <c r="EX1142" s="142"/>
      <c r="EY1142" s="142"/>
      <c r="EZ1142" s="142"/>
      <c r="FA1142" s="142"/>
      <c r="FB1142" s="142"/>
      <c r="FC1142" s="142"/>
      <c r="FD1142" s="142"/>
      <c r="FE1142" s="142"/>
      <c r="FF1142" s="142"/>
      <c r="FG1142" s="142"/>
      <c r="FH1142" s="142"/>
      <c r="FI1142" s="142"/>
      <c r="FJ1142" s="142"/>
      <c r="FK1142" s="142"/>
      <c r="FL1142" s="142"/>
      <c r="FM1142" s="142"/>
      <c r="FN1142" s="142"/>
      <c r="FO1142" s="142"/>
      <c r="FP1142" s="142"/>
      <c r="FQ1142" s="142"/>
      <c r="FR1142" s="142"/>
      <c r="FS1142" s="142"/>
      <c r="FT1142" s="142"/>
      <c r="FU1142" s="142"/>
      <c r="FV1142" s="142"/>
      <c r="FW1142" s="142"/>
      <c r="FX1142" s="142"/>
      <c r="FY1142" s="142"/>
      <c r="FZ1142" s="142"/>
      <c r="GA1142" s="142"/>
      <c r="GB1142" s="142"/>
      <c r="GC1142" s="142"/>
      <c r="GD1142" s="142"/>
      <c r="GE1142" s="142"/>
      <c r="GF1142" s="142"/>
      <c r="GG1142" s="142"/>
      <c r="GH1142" s="142"/>
      <c r="GI1142" s="142"/>
      <c r="GJ1142" s="142"/>
      <c r="GK1142" s="142"/>
      <c r="GL1142" s="142"/>
      <c r="GM1142" s="142"/>
      <c r="GN1142" s="142"/>
      <c r="GO1142" s="142"/>
      <c r="GP1142" s="142"/>
      <c r="GQ1142" s="142"/>
      <c r="GR1142" s="142"/>
      <c r="GS1142" s="142"/>
      <c r="GT1142" s="142"/>
      <c r="GU1142" s="142"/>
      <c r="GV1142" s="142"/>
      <c r="GW1142" s="142"/>
      <c r="GX1142" s="142"/>
      <c r="GY1142" s="142"/>
      <c r="GZ1142" s="142"/>
      <c r="HA1142" s="142"/>
      <c r="HB1142" s="142"/>
      <c r="HC1142" s="142"/>
      <c r="HD1142" s="142"/>
      <c r="HE1142" s="142"/>
      <c r="HF1142" s="142"/>
      <c r="HG1142" s="142"/>
      <c r="HH1142" s="142"/>
      <c r="HI1142" s="142"/>
      <c r="HJ1142" s="142"/>
      <c r="HK1142" s="142"/>
    </row>
    <row r="1143" spans="1:219" s="139" customFormat="1" ht="11.25" hidden="1" customHeight="1">
      <c r="A1143" s="93" t="s">
        <v>1978</v>
      </c>
      <c r="B1143" s="93" t="s">
        <v>1979</v>
      </c>
      <c r="C1143" s="94" t="s">
        <v>474</v>
      </c>
      <c r="D1143" s="58"/>
      <c r="E1143" s="165"/>
      <c r="F1143" s="58">
        <v>-82.63</v>
      </c>
      <c r="G1143" s="58"/>
      <c r="H1143" s="165"/>
      <c r="I1143" s="165"/>
      <c r="J1143" s="165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  <c r="BT1143" s="142"/>
      <c r="BU1143" s="142"/>
      <c r="BV1143" s="142"/>
      <c r="BW1143" s="142"/>
      <c r="BX1143" s="142"/>
      <c r="BY1143" s="142"/>
      <c r="BZ1143" s="142"/>
      <c r="CA1143" s="142"/>
      <c r="CB1143" s="142"/>
      <c r="CC1143" s="142"/>
      <c r="CD1143" s="142"/>
      <c r="CE1143" s="142"/>
      <c r="CF1143" s="142"/>
      <c r="CG1143" s="142"/>
      <c r="CH1143" s="142"/>
      <c r="CI1143" s="142"/>
      <c r="CJ1143" s="142"/>
      <c r="CK1143" s="142"/>
      <c r="CL1143" s="142"/>
      <c r="CM1143" s="142"/>
      <c r="CN1143" s="142"/>
      <c r="CO1143" s="142"/>
      <c r="CP1143" s="142"/>
      <c r="CQ1143" s="142"/>
      <c r="CR1143" s="142"/>
      <c r="CS1143" s="142"/>
      <c r="CT1143" s="142"/>
      <c r="CU1143" s="142"/>
      <c r="CV1143" s="142"/>
      <c r="CW1143" s="142"/>
      <c r="CX1143" s="142"/>
      <c r="CY1143" s="142"/>
      <c r="CZ1143" s="142"/>
      <c r="DA1143" s="142"/>
      <c r="DB1143" s="142"/>
      <c r="DC1143" s="142"/>
      <c r="DD1143" s="142"/>
      <c r="DE1143" s="142"/>
      <c r="DF1143" s="142"/>
      <c r="DG1143" s="142"/>
      <c r="DH1143" s="142"/>
      <c r="DI1143" s="142"/>
      <c r="DJ1143" s="142"/>
      <c r="DK1143" s="142"/>
      <c r="DL1143" s="142"/>
      <c r="DM1143" s="142"/>
      <c r="DN1143" s="142"/>
      <c r="DO1143" s="142"/>
      <c r="DP1143" s="142"/>
      <c r="DQ1143" s="142"/>
      <c r="DR1143" s="142"/>
      <c r="DS1143" s="142"/>
      <c r="DT1143" s="142"/>
      <c r="DU1143" s="142"/>
      <c r="DV1143" s="142"/>
      <c r="DW1143" s="142"/>
      <c r="DX1143" s="142"/>
      <c r="DY1143" s="142"/>
      <c r="DZ1143" s="142"/>
      <c r="EA1143" s="142"/>
      <c r="EB1143" s="142"/>
      <c r="EC1143" s="142"/>
      <c r="ED1143" s="142"/>
      <c r="EE1143" s="142"/>
      <c r="EF1143" s="142"/>
      <c r="EG1143" s="142"/>
      <c r="EH1143" s="142"/>
      <c r="EI1143" s="142"/>
      <c r="EJ1143" s="142"/>
      <c r="EK1143" s="142"/>
      <c r="EL1143" s="142"/>
      <c r="EM1143" s="142"/>
      <c r="EN1143" s="142"/>
      <c r="EO1143" s="142"/>
      <c r="EP1143" s="142"/>
      <c r="EQ1143" s="142"/>
      <c r="ER1143" s="142"/>
      <c r="ES1143" s="142"/>
      <c r="ET1143" s="142"/>
      <c r="EU1143" s="142"/>
      <c r="EV1143" s="142"/>
      <c r="EW1143" s="142"/>
      <c r="EX1143" s="142"/>
      <c r="EY1143" s="142"/>
      <c r="EZ1143" s="142"/>
      <c r="FA1143" s="142"/>
      <c r="FB1143" s="142"/>
      <c r="FC1143" s="142"/>
      <c r="FD1143" s="142"/>
      <c r="FE1143" s="142"/>
      <c r="FF1143" s="142"/>
      <c r="FG1143" s="142"/>
      <c r="FH1143" s="142"/>
      <c r="FI1143" s="142"/>
      <c r="FJ1143" s="142"/>
      <c r="FK1143" s="142"/>
      <c r="FL1143" s="142"/>
      <c r="FM1143" s="142"/>
      <c r="FN1143" s="142"/>
      <c r="FO1143" s="142"/>
      <c r="FP1143" s="142"/>
      <c r="FQ1143" s="142"/>
      <c r="FR1143" s="142"/>
      <c r="FS1143" s="142"/>
      <c r="FT1143" s="142"/>
      <c r="FU1143" s="142"/>
      <c r="FV1143" s="142"/>
      <c r="FW1143" s="142"/>
      <c r="FX1143" s="142"/>
      <c r="FY1143" s="142"/>
      <c r="FZ1143" s="142"/>
      <c r="GA1143" s="142"/>
      <c r="GB1143" s="142"/>
      <c r="GC1143" s="142"/>
      <c r="GD1143" s="142"/>
      <c r="GE1143" s="142"/>
      <c r="GF1143" s="142"/>
      <c r="GG1143" s="142"/>
      <c r="GH1143" s="142"/>
      <c r="GI1143" s="142"/>
      <c r="GJ1143" s="142"/>
      <c r="GK1143" s="142"/>
      <c r="GL1143" s="142"/>
      <c r="GM1143" s="142"/>
      <c r="GN1143" s="142"/>
      <c r="GO1143" s="142"/>
      <c r="GP1143" s="142"/>
      <c r="GQ1143" s="142"/>
      <c r="GR1143" s="142"/>
      <c r="GS1143" s="142"/>
      <c r="GT1143" s="142"/>
      <c r="GU1143" s="142"/>
      <c r="GV1143" s="142"/>
      <c r="GW1143" s="142"/>
      <c r="GX1143" s="142"/>
      <c r="GY1143" s="142"/>
      <c r="GZ1143" s="142"/>
      <c r="HA1143" s="142"/>
      <c r="HB1143" s="142"/>
      <c r="HC1143" s="142"/>
      <c r="HD1143" s="142"/>
      <c r="HE1143" s="142"/>
      <c r="HF1143" s="142"/>
      <c r="HG1143" s="142"/>
      <c r="HH1143" s="142"/>
      <c r="HI1143" s="142"/>
      <c r="HJ1143" s="142"/>
      <c r="HK1143" s="142"/>
    </row>
    <row r="1144" spans="1:219" s="139" customFormat="1" ht="11.25" hidden="1" customHeight="1">
      <c r="A1144" s="93" t="s">
        <v>1983</v>
      </c>
      <c r="B1144" s="93" t="s">
        <v>1984</v>
      </c>
      <c r="C1144" s="94" t="s">
        <v>1549</v>
      </c>
      <c r="D1144" s="58">
        <v>-2706.11</v>
      </c>
      <c r="E1144" s="165"/>
      <c r="F1144" s="58"/>
      <c r="G1144" s="58"/>
      <c r="H1144" s="165"/>
      <c r="I1144" s="165"/>
      <c r="J1144" s="165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  <c r="BT1144" s="142"/>
      <c r="BU1144" s="142"/>
      <c r="BV1144" s="142"/>
      <c r="BW1144" s="142"/>
      <c r="BX1144" s="142"/>
      <c r="BY1144" s="142"/>
      <c r="BZ1144" s="142"/>
      <c r="CA1144" s="142"/>
      <c r="CB1144" s="142"/>
      <c r="CC1144" s="142"/>
      <c r="CD1144" s="142"/>
      <c r="CE1144" s="142"/>
      <c r="CF1144" s="142"/>
      <c r="CG1144" s="142"/>
      <c r="CH1144" s="142"/>
      <c r="CI1144" s="142"/>
      <c r="CJ1144" s="142"/>
      <c r="CK1144" s="142"/>
      <c r="CL1144" s="142"/>
      <c r="CM1144" s="142"/>
      <c r="CN1144" s="142"/>
      <c r="CO1144" s="142"/>
      <c r="CP1144" s="142"/>
      <c r="CQ1144" s="142"/>
      <c r="CR1144" s="142"/>
      <c r="CS1144" s="142"/>
      <c r="CT1144" s="142"/>
      <c r="CU1144" s="142"/>
      <c r="CV1144" s="142"/>
      <c r="CW1144" s="142"/>
      <c r="CX1144" s="142"/>
      <c r="CY1144" s="142"/>
      <c r="CZ1144" s="142"/>
      <c r="DA1144" s="142"/>
      <c r="DB1144" s="142"/>
      <c r="DC1144" s="142"/>
      <c r="DD1144" s="142"/>
      <c r="DE1144" s="142"/>
      <c r="DF1144" s="142"/>
      <c r="DG1144" s="142"/>
      <c r="DH1144" s="142"/>
      <c r="DI1144" s="142"/>
      <c r="DJ1144" s="142"/>
      <c r="DK1144" s="142"/>
      <c r="DL1144" s="142"/>
      <c r="DM1144" s="142"/>
      <c r="DN1144" s="142"/>
      <c r="DO1144" s="142"/>
      <c r="DP1144" s="142"/>
      <c r="DQ1144" s="142"/>
      <c r="DR1144" s="142"/>
      <c r="DS1144" s="142"/>
      <c r="DT1144" s="142"/>
      <c r="DU1144" s="142"/>
      <c r="DV1144" s="142"/>
      <c r="DW1144" s="142"/>
      <c r="DX1144" s="142"/>
      <c r="DY1144" s="142"/>
      <c r="DZ1144" s="142"/>
      <c r="EA1144" s="142"/>
      <c r="EB1144" s="142"/>
      <c r="EC1144" s="142"/>
      <c r="ED1144" s="142"/>
      <c r="EE1144" s="142"/>
      <c r="EF1144" s="142"/>
      <c r="EG1144" s="142"/>
      <c r="EH1144" s="142"/>
      <c r="EI1144" s="142"/>
      <c r="EJ1144" s="142"/>
      <c r="EK1144" s="142"/>
      <c r="EL1144" s="142"/>
      <c r="EM1144" s="142"/>
      <c r="EN1144" s="142"/>
      <c r="EO1144" s="142"/>
      <c r="EP1144" s="142"/>
      <c r="EQ1144" s="142"/>
      <c r="ER1144" s="142"/>
      <c r="ES1144" s="142"/>
      <c r="ET1144" s="142"/>
      <c r="EU1144" s="142"/>
      <c r="EV1144" s="142"/>
      <c r="EW1144" s="142"/>
      <c r="EX1144" s="142"/>
      <c r="EY1144" s="142"/>
      <c r="EZ1144" s="142"/>
      <c r="FA1144" s="142"/>
      <c r="FB1144" s="142"/>
      <c r="FC1144" s="142"/>
      <c r="FD1144" s="142"/>
      <c r="FE1144" s="142"/>
      <c r="FF1144" s="142"/>
      <c r="FG1144" s="142"/>
      <c r="FH1144" s="142"/>
      <c r="FI1144" s="142"/>
      <c r="FJ1144" s="142"/>
      <c r="FK1144" s="142"/>
      <c r="FL1144" s="142"/>
      <c r="FM1144" s="142"/>
      <c r="FN1144" s="142"/>
      <c r="FO1144" s="142"/>
      <c r="FP1144" s="142"/>
      <c r="FQ1144" s="142"/>
      <c r="FR1144" s="142"/>
      <c r="FS1144" s="142"/>
      <c r="FT1144" s="142"/>
      <c r="FU1144" s="142"/>
      <c r="FV1144" s="142"/>
      <c r="FW1144" s="142"/>
      <c r="FX1144" s="142"/>
      <c r="FY1144" s="142"/>
      <c r="FZ1144" s="142"/>
      <c r="GA1144" s="142"/>
      <c r="GB1144" s="142"/>
      <c r="GC1144" s="142"/>
      <c r="GD1144" s="142"/>
      <c r="GE1144" s="142"/>
      <c r="GF1144" s="142"/>
      <c r="GG1144" s="142"/>
      <c r="GH1144" s="142"/>
      <c r="GI1144" s="142"/>
      <c r="GJ1144" s="142"/>
      <c r="GK1144" s="142"/>
      <c r="GL1144" s="142"/>
      <c r="GM1144" s="142"/>
      <c r="GN1144" s="142"/>
      <c r="GO1144" s="142"/>
      <c r="GP1144" s="142"/>
      <c r="GQ1144" s="142"/>
      <c r="GR1144" s="142"/>
      <c r="GS1144" s="142"/>
      <c r="GT1144" s="142"/>
      <c r="GU1144" s="142"/>
      <c r="GV1144" s="142"/>
      <c r="GW1144" s="142"/>
      <c r="GX1144" s="142"/>
      <c r="GY1144" s="142"/>
      <c r="GZ1144" s="142"/>
      <c r="HA1144" s="142"/>
      <c r="HB1144" s="142"/>
      <c r="HC1144" s="142"/>
      <c r="HD1144" s="142"/>
      <c r="HE1144" s="142"/>
      <c r="HF1144" s="142"/>
      <c r="HG1144" s="142"/>
      <c r="HH1144" s="142"/>
      <c r="HI1144" s="142"/>
      <c r="HJ1144" s="142"/>
      <c r="HK1144" s="142"/>
    </row>
    <row r="1145" spans="1:219" s="139" customFormat="1" ht="11.25" hidden="1" customHeight="1">
      <c r="A1145" s="93" t="s">
        <v>1992</v>
      </c>
      <c r="B1145" s="111" t="s">
        <v>489</v>
      </c>
      <c r="C1145" s="123" t="s">
        <v>488</v>
      </c>
      <c r="D1145" s="58">
        <v>-232.12</v>
      </c>
      <c r="E1145" s="165"/>
      <c r="F1145" s="58"/>
      <c r="G1145" s="58"/>
      <c r="H1145" s="165"/>
      <c r="I1145" s="165"/>
      <c r="J1145" s="165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  <c r="BT1145" s="142"/>
      <c r="BU1145" s="142"/>
      <c r="BV1145" s="142"/>
      <c r="BW1145" s="142"/>
      <c r="BX1145" s="142"/>
      <c r="BY1145" s="142"/>
      <c r="BZ1145" s="142"/>
      <c r="CA1145" s="142"/>
      <c r="CB1145" s="142"/>
      <c r="CC1145" s="142"/>
      <c r="CD1145" s="142"/>
      <c r="CE1145" s="142"/>
      <c r="CF1145" s="142"/>
      <c r="CG1145" s="142"/>
      <c r="CH1145" s="142"/>
      <c r="CI1145" s="142"/>
      <c r="CJ1145" s="142"/>
      <c r="CK1145" s="142"/>
      <c r="CL1145" s="142"/>
      <c r="CM1145" s="142"/>
      <c r="CN1145" s="142"/>
      <c r="CO1145" s="142"/>
      <c r="CP1145" s="142"/>
      <c r="CQ1145" s="142"/>
      <c r="CR1145" s="142"/>
      <c r="CS1145" s="142"/>
      <c r="CT1145" s="142"/>
      <c r="CU1145" s="142"/>
      <c r="CV1145" s="142"/>
      <c r="CW1145" s="142"/>
      <c r="CX1145" s="142"/>
      <c r="CY1145" s="142"/>
      <c r="CZ1145" s="142"/>
      <c r="DA1145" s="142"/>
      <c r="DB1145" s="142"/>
      <c r="DC1145" s="142"/>
      <c r="DD1145" s="142"/>
      <c r="DE1145" s="142"/>
      <c r="DF1145" s="142"/>
      <c r="DG1145" s="142"/>
      <c r="DH1145" s="142"/>
      <c r="DI1145" s="142"/>
      <c r="DJ1145" s="142"/>
      <c r="DK1145" s="142"/>
      <c r="DL1145" s="142"/>
      <c r="DM1145" s="142"/>
      <c r="DN1145" s="142"/>
      <c r="DO1145" s="142"/>
      <c r="DP1145" s="142"/>
      <c r="DQ1145" s="142"/>
      <c r="DR1145" s="142"/>
      <c r="DS1145" s="142"/>
      <c r="DT1145" s="142"/>
      <c r="DU1145" s="142"/>
      <c r="DV1145" s="142"/>
      <c r="DW1145" s="142"/>
      <c r="DX1145" s="142"/>
      <c r="DY1145" s="142"/>
      <c r="DZ1145" s="142"/>
      <c r="EA1145" s="142"/>
      <c r="EB1145" s="142"/>
      <c r="EC1145" s="142"/>
      <c r="ED1145" s="142"/>
      <c r="EE1145" s="142"/>
      <c r="EF1145" s="142"/>
      <c r="EG1145" s="142"/>
      <c r="EH1145" s="142"/>
      <c r="EI1145" s="142"/>
      <c r="EJ1145" s="142"/>
      <c r="EK1145" s="142"/>
      <c r="EL1145" s="142"/>
      <c r="EM1145" s="142"/>
      <c r="EN1145" s="142"/>
      <c r="EO1145" s="142"/>
      <c r="EP1145" s="142"/>
      <c r="EQ1145" s="142"/>
      <c r="ER1145" s="142"/>
      <c r="ES1145" s="142"/>
      <c r="ET1145" s="142"/>
      <c r="EU1145" s="142"/>
      <c r="EV1145" s="142"/>
      <c r="EW1145" s="142"/>
      <c r="EX1145" s="142"/>
      <c r="EY1145" s="142"/>
      <c r="EZ1145" s="142"/>
      <c r="FA1145" s="142"/>
      <c r="FB1145" s="142"/>
      <c r="FC1145" s="142"/>
      <c r="FD1145" s="142"/>
      <c r="FE1145" s="142"/>
      <c r="FF1145" s="142"/>
      <c r="FG1145" s="142"/>
      <c r="FH1145" s="142"/>
      <c r="FI1145" s="142"/>
      <c r="FJ1145" s="142"/>
      <c r="FK1145" s="142"/>
      <c r="FL1145" s="142"/>
      <c r="FM1145" s="142"/>
      <c r="FN1145" s="142"/>
      <c r="FO1145" s="142"/>
      <c r="FP1145" s="142"/>
      <c r="FQ1145" s="142"/>
      <c r="FR1145" s="142"/>
      <c r="FS1145" s="142"/>
      <c r="FT1145" s="142"/>
      <c r="FU1145" s="142"/>
      <c r="FV1145" s="142"/>
      <c r="FW1145" s="142"/>
      <c r="FX1145" s="142"/>
      <c r="FY1145" s="142"/>
      <c r="FZ1145" s="142"/>
      <c r="GA1145" s="142"/>
      <c r="GB1145" s="142"/>
      <c r="GC1145" s="142"/>
      <c r="GD1145" s="142"/>
      <c r="GE1145" s="142"/>
      <c r="GF1145" s="142"/>
      <c r="GG1145" s="142"/>
      <c r="GH1145" s="142"/>
      <c r="GI1145" s="142"/>
      <c r="GJ1145" s="142"/>
      <c r="GK1145" s="142"/>
      <c r="GL1145" s="142"/>
      <c r="GM1145" s="142"/>
      <c r="GN1145" s="142"/>
      <c r="GO1145" s="142"/>
      <c r="GP1145" s="142"/>
      <c r="GQ1145" s="142"/>
      <c r="GR1145" s="142"/>
      <c r="GS1145" s="142"/>
      <c r="GT1145" s="142"/>
      <c r="GU1145" s="142"/>
      <c r="GV1145" s="142"/>
      <c r="GW1145" s="142"/>
      <c r="GX1145" s="142"/>
      <c r="GY1145" s="142"/>
      <c r="GZ1145" s="142"/>
      <c r="HA1145" s="142"/>
      <c r="HB1145" s="142"/>
      <c r="HC1145" s="142"/>
      <c r="HD1145" s="142"/>
      <c r="HE1145" s="142"/>
      <c r="HF1145" s="142"/>
      <c r="HG1145" s="142"/>
      <c r="HH1145" s="142"/>
      <c r="HI1145" s="142"/>
      <c r="HJ1145" s="142"/>
      <c r="HK1145" s="142"/>
    </row>
    <row r="1146" spans="1:219" s="139" customFormat="1" ht="11.25" hidden="1" customHeight="1">
      <c r="A1146" s="93" t="s">
        <v>2028</v>
      </c>
      <c r="B1146" s="111" t="s">
        <v>538</v>
      </c>
      <c r="C1146" s="123" t="s">
        <v>537</v>
      </c>
      <c r="D1146" s="58"/>
      <c r="E1146" s="165"/>
      <c r="F1146" s="58"/>
      <c r="G1146" s="58">
        <v>-225.88</v>
      </c>
      <c r="H1146" s="165"/>
      <c r="I1146" s="165"/>
      <c r="J1146" s="165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  <c r="BT1146" s="142"/>
      <c r="BU1146" s="142"/>
      <c r="BV1146" s="142"/>
      <c r="BW1146" s="142"/>
      <c r="BX1146" s="142"/>
      <c r="BY1146" s="142"/>
      <c r="BZ1146" s="142"/>
      <c r="CA1146" s="142"/>
      <c r="CB1146" s="142"/>
      <c r="CC1146" s="142"/>
      <c r="CD1146" s="142"/>
      <c r="CE1146" s="142"/>
      <c r="CF1146" s="142"/>
      <c r="CG1146" s="142"/>
      <c r="CH1146" s="142"/>
      <c r="CI1146" s="142"/>
      <c r="CJ1146" s="142"/>
      <c r="CK1146" s="142"/>
      <c r="CL1146" s="142"/>
      <c r="CM1146" s="142"/>
      <c r="CN1146" s="142"/>
      <c r="CO1146" s="142"/>
      <c r="CP1146" s="142"/>
      <c r="CQ1146" s="142"/>
      <c r="CR1146" s="142"/>
      <c r="CS1146" s="142"/>
      <c r="CT1146" s="142"/>
      <c r="CU1146" s="142"/>
      <c r="CV1146" s="142"/>
      <c r="CW1146" s="142"/>
      <c r="CX1146" s="142"/>
      <c r="CY1146" s="142"/>
      <c r="CZ1146" s="142"/>
      <c r="DA1146" s="142"/>
      <c r="DB1146" s="142"/>
      <c r="DC1146" s="142"/>
      <c r="DD1146" s="142"/>
      <c r="DE1146" s="142"/>
      <c r="DF1146" s="142"/>
      <c r="DG1146" s="142"/>
      <c r="DH1146" s="142"/>
      <c r="DI1146" s="142"/>
      <c r="DJ1146" s="142"/>
      <c r="DK1146" s="142"/>
      <c r="DL1146" s="142"/>
      <c r="DM1146" s="142"/>
      <c r="DN1146" s="142"/>
      <c r="DO1146" s="142"/>
      <c r="DP1146" s="142"/>
      <c r="DQ1146" s="142"/>
      <c r="DR1146" s="142"/>
      <c r="DS1146" s="142"/>
      <c r="DT1146" s="142"/>
      <c r="DU1146" s="142"/>
      <c r="DV1146" s="142"/>
      <c r="DW1146" s="142"/>
      <c r="DX1146" s="142"/>
      <c r="DY1146" s="142"/>
      <c r="DZ1146" s="142"/>
      <c r="EA1146" s="142"/>
      <c r="EB1146" s="142"/>
      <c r="EC1146" s="142"/>
      <c r="ED1146" s="142"/>
      <c r="EE1146" s="142"/>
      <c r="EF1146" s="142"/>
      <c r="EG1146" s="142"/>
      <c r="EH1146" s="142"/>
      <c r="EI1146" s="142"/>
      <c r="EJ1146" s="142"/>
      <c r="EK1146" s="142"/>
      <c r="EL1146" s="142"/>
      <c r="EM1146" s="142"/>
      <c r="EN1146" s="142"/>
      <c r="EO1146" s="142"/>
      <c r="EP1146" s="142"/>
      <c r="EQ1146" s="142"/>
      <c r="ER1146" s="142"/>
      <c r="ES1146" s="142"/>
      <c r="ET1146" s="142"/>
      <c r="EU1146" s="142"/>
      <c r="EV1146" s="142"/>
      <c r="EW1146" s="142"/>
      <c r="EX1146" s="142"/>
      <c r="EY1146" s="142"/>
      <c r="EZ1146" s="142"/>
      <c r="FA1146" s="142"/>
      <c r="FB1146" s="142"/>
      <c r="FC1146" s="142"/>
      <c r="FD1146" s="142"/>
      <c r="FE1146" s="142"/>
      <c r="FF1146" s="142"/>
      <c r="FG1146" s="142"/>
      <c r="FH1146" s="142"/>
      <c r="FI1146" s="142"/>
      <c r="FJ1146" s="142"/>
      <c r="FK1146" s="142"/>
      <c r="FL1146" s="142"/>
      <c r="FM1146" s="142"/>
      <c r="FN1146" s="142"/>
      <c r="FO1146" s="142"/>
      <c r="FP1146" s="142"/>
      <c r="FQ1146" s="142"/>
      <c r="FR1146" s="142"/>
      <c r="FS1146" s="142"/>
      <c r="FT1146" s="142"/>
      <c r="FU1146" s="142"/>
      <c r="FV1146" s="142"/>
      <c r="FW1146" s="142"/>
      <c r="FX1146" s="142"/>
      <c r="FY1146" s="142"/>
      <c r="FZ1146" s="142"/>
      <c r="GA1146" s="142"/>
      <c r="GB1146" s="142"/>
      <c r="GC1146" s="142"/>
      <c r="GD1146" s="142"/>
      <c r="GE1146" s="142"/>
      <c r="GF1146" s="142"/>
      <c r="GG1146" s="142"/>
      <c r="GH1146" s="142"/>
      <c r="GI1146" s="142"/>
      <c r="GJ1146" s="142"/>
      <c r="GK1146" s="142"/>
      <c r="GL1146" s="142"/>
      <c r="GM1146" s="142"/>
      <c r="GN1146" s="142"/>
      <c r="GO1146" s="142"/>
      <c r="GP1146" s="142"/>
      <c r="GQ1146" s="142"/>
      <c r="GR1146" s="142"/>
      <c r="GS1146" s="142"/>
      <c r="GT1146" s="142"/>
      <c r="GU1146" s="142"/>
      <c r="GV1146" s="142"/>
      <c r="GW1146" s="142"/>
      <c r="GX1146" s="142"/>
      <c r="GY1146" s="142"/>
      <c r="GZ1146" s="142"/>
      <c r="HA1146" s="142"/>
      <c r="HB1146" s="142"/>
      <c r="HC1146" s="142"/>
      <c r="HD1146" s="142"/>
      <c r="HE1146" s="142"/>
      <c r="HF1146" s="142"/>
      <c r="HG1146" s="142"/>
      <c r="HH1146" s="142"/>
      <c r="HI1146" s="142"/>
      <c r="HJ1146" s="142"/>
      <c r="HK1146" s="142"/>
    </row>
    <row r="1147" spans="1:219" s="139" customFormat="1" ht="11.25" hidden="1" customHeight="1">
      <c r="A1147" s="93" t="s">
        <v>2030</v>
      </c>
      <c r="B1147" s="111" t="s">
        <v>543</v>
      </c>
      <c r="C1147" s="123" t="s">
        <v>542</v>
      </c>
      <c r="D1147" s="58"/>
      <c r="E1147" s="165"/>
      <c r="F1147" s="58">
        <v>-3997.13</v>
      </c>
      <c r="G1147" s="58"/>
      <c r="H1147" s="165"/>
      <c r="I1147" s="165"/>
      <c r="J1147" s="165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  <c r="BT1147" s="142"/>
      <c r="BU1147" s="142"/>
      <c r="BV1147" s="142"/>
      <c r="BW1147" s="142"/>
      <c r="BX1147" s="142"/>
      <c r="BY1147" s="142"/>
      <c r="BZ1147" s="142"/>
      <c r="CA1147" s="142"/>
      <c r="CB1147" s="142"/>
      <c r="CC1147" s="142"/>
      <c r="CD1147" s="142"/>
      <c r="CE1147" s="142"/>
      <c r="CF1147" s="142"/>
      <c r="CG1147" s="142"/>
      <c r="CH1147" s="142"/>
      <c r="CI1147" s="142"/>
      <c r="CJ1147" s="142"/>
      <c r="CK1147" s="142"/>
      <c r="CL1147" s="142"/>
      <c r="CM1147" s="142"/>
      <c r="CN1147" s="142"/>
      <c r="CO1147" s="142"/>
      <c r="CP1147" s="142"/>
      <c r="CQ1147" s="142"/>
      <c r="CR1147" s="142"/>
      <c r="CS1147" s="142"/>
      <c r="CT1147" s="142"/>
      <c r="CU1147" s="142"/>
      <c r="CV1147" s="142"/>
      <c r="CW1147" s="142"/>
      <c r="CX1147" s="142"/>
      <c r="CY1147" s="142"/>
      <c r="CZ1147" s="142"/>
      <c r="DA1147" s="142"/>
      <c r="DB1147" s="142"/>
      <c r="DC1147" s="142"/>
      <c r="DD1147" s="142"/>
      <c r="DE1147" s="142"/>
      <c r="DF1147" s="142"/>
      <c r="DG1147" s="142"/>
      <c r="DH1147" s="142"/>
      <c r="DI1147" s="142"/>
      <c r="DJ1147" s="142"/>
      <c r="DK1147" s="142"/>
      <c r="DL1147" s="142"/>
      <c r="DM1147" s="142"/>
      <c r="DN1147" s="142"/>
      <c r="DO1147" s="142"/>
      <c r="DP1147" s="142"/>
      <c r="DQ1147" s="142"/>
      <c r="DR1147" s="142"/>
      <c r="DS1147" s="142"/>
      <c r="DT1147" s="142"/>
      <c r="DU1147" s="142"/>
      <c r="DV1147" s="142"/>
      <c r="DW1147" s="142"/>
      <c r="DX1147" s="142"/>
      <c r="DY1147" s="142"/>
      <c r="DZ1147" s="142"/>
      <c r="EA1147" s="142"/>
      <c r="EB1147" s="142"/>
      <c r="EC1147" s="142"/>
      <c r="ED1147" s="142"/>
      <c r="EE1147" s="142"/>
      <c r="EF1147" s="142"/>
      <c r="EG1147" s="142"/>
      <c r="EH1147" s="142"/>
      <c r="EI1147" s="142"/>
      <c r="EJ1147" s="142"/>
      <c r="EK1147" s="142"/>
      <c r="EL1147" s="142"/>
      <c r="EM1147" s="142"/>
      <c r="EN1147" s="142"/>
      <c r="EO1147" s="142"/>
      <c r="EP1147" s="142"/>
      <c r="EQ1147" s="142"/>
      <c r="ER1147" s="142"/>
      <c r="ES1147" s="142"/>
      <c r="ET1147" s="142"/>
      <c r="EU1147" s="142"/>
      <c r="EV1147" s="142"/>
      <c r="EW1147" s="142"/>
      <c r="EX1147" s="142"/>
      <c r="EY1147" s="142"/>
      <c r="EZ1147" s="142"/>
      <c r="FA1147" s="142"/>
      <c r="FB1147" s="142"/>
      <c r="FC1147" s="142"/>
      <c r="FD1147" s="142"/>
      <c r="FE1147" s="142"/>
      <c r="FF1147" s="142"/>
      <c r="FG1147" s="142"/>
      <c r="FH1147" s="142"/>
      <c r="FI1147" s="142"/>
      <c r="FJ1147" s="142"/>
      <c r="FK1147" s="142"/>
      <c r="FL1147" s="142"/>
      <c r="FM1147" s="142"/>
      <c r="FN1147" s="142"/>
      <c r="FO1147" s="142"/>
      <c r="FP1147" s="142"/>
      <c r="FQ1147" s="142"/>
      <c r="FR1147" s="142"/>
      <c r="FS1147" s="142"/>
      <c r="FT1147" s="142"/>
      <c r="FU1147" s="142"/>
      <c r="FV1147" s="142"/>
      <c r="FW1147" s="142"/>
      <c r="FX1147" s="142"/>
      <c r="FY1147" s="142"/>
      <c r="FZ1147" s="142"/>
      <c r="GA1147" s="142"/>
      <c r="GB1147" s="142"/>
      <c r="GC1147" s="142"/>
      <c r="GD1147" s="142"/>
      <c r="GE1147" s="142"/>
      <c r="GF1147" s="142"/>
      <c r="GG1147" s="142"/>
      <c r="GH1147" s="142"/>
      <c r="GI1147" s="142"/>
      <c r="GJ1147" s="142"/>
      <c r="GK1147" s="142"/>
      <c r="GL1147" s="142"/>
      <c r="GM1147" s="142"/>
      <c r="GN1147" s="142"/>
      <c r="GO1147" s="142"/>
      <c r="GP1147" s="142"/>
      <c r="GQ1147" s="142"/>
      <c r="GR1147" s="142"/>
      <c r="GS1147" s="142"/>
      <c r="GT1147" s="142"/>
      <c r="GU1147" s="142"/>
      <c r="GV1147" s="142"/>
      <c r="GW1147" s="142"/>
      <c r="GX1147" s="142"/>
      <c r="GY1147" s="142"/>
      <c r="GZ1147" s="142"/>
      <c r="HA1147" s="142"/>
      <c r="HB1147" s="142"/>
      <c r="HC1147" s="142"/>
      <c r="HD1147" s="142"/>
      <c r="HE1147" s="142"/>
      <c r="HF1147" s="142"/>
      <c r="HG1147" s="142"/>
      <c r="HH1147" s="142"/>
      <c r="HI1147" s="142"/>
      <c r="HJ1147" s="142"/>
      <c r="HK1147" s="142"/>
    </row>
    <row r="1148" spans="1:219" s="139" customFormat="1" ht="11.25" hidden="1" customHeight="1">
      <c r="A1148" s="93" t="s">
        <v>2033</v>
      </c>
      <c r="B1148" s="111" t="s">
        <v>553</v>
      </c>
      <c r="C1148" s="123" t="s">
        <v>139</v>
      </c>
      <c r="D1148" s="58"/>
      <c r="E1148" s="165"/>
      <c r="F1148" s="58">
        <v>-276.07</v>
      </c>
      <c r="G1148" s="58"/>
      <c r="H1148" s="165"/>
      <c r="I1148" s="165"/>
      <c r="J1148" s="165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  <c r="BT1148" s="142"/>
      <c r="BU1148" s="142"/>
      <c r="BV1148" s="142"/>
      <c r="BW1148" s="142"/>
      <c r="BX1148" s="142"/>
      <c r="BY1148" s="142"/>
      <c r="BZ1148" s="142"/>
      <c r="CA1148" s="142"/>
      <c r="CB1148" s="142"/>
      <c r="CC1148" s="142"/>
      <c r="CD1148" s="142"/>
      <c r="CE1148" s="142"/>
      <c r="CF1148" s="142"/>
      <c r="CG1148" s="142"/>
      <c r="CH1148" s="142"/>
      <c r="CI1148" s="142"/>
      <c r="CJ1148" s="142"/>
      <c r="CK1148" s="142"/>
      <c r="CL1148" s="142"/>
      <c r="CM1148" s="142"/>
      <c r="CN1148" s="142"/>
      <c r="CO1148" s="142"/>
      <c r="CP1148" s="142"/>
      <c r="CQ1148" s="142"/>
      <c r="CR1148" s="142"/>
      <c r="CS1148" s="142"/>
      <c r="CT1148" s="142"/>
      <c r="CU1148" s="142"/>
      <c r="CV1148" s="142"/>
      <c r="CW1148" s="142"/>
      <c r="CX1148" s="142"/>
      <c r="CY1148" s="142"/>
      <c r="CZ1148" s="142"/>
      <c r="DA1148" s="142"/>
      <c r="DB1148" s="142"/>
      <c r="DC1148" s="142"/>
      <c r="DD1148" s="142"/>
      <c r="DE1148" s="142"/>
      <c r="DF1148" s="142"/>
      <c r="DG1148" s="142"/>
      <c r="DH1148" s="142"/>
      <c r="DI1148" s="142"/>
      <c r="DJ1148" s="142"/>
      <c r="DK1148" s="142"/>
      <c r="DL1148" s="142"/>
      <c r="DM1148" s="142"/>
      <c r="DN1148" s="142"/>
      <c r="DO1148" s="142"/>
      <c r="DP1148" s="142"/>
      <c r="DQ1148" s="142"/>
      <c r="DR1148" s="142"/>
      <c r="DS1148" s="142"/>
      <c r="DT1148" s="142"/>
      <c r="DU1148" s="142"/>
      <c r="DV1148" s="142"/>
      <c r="DW1148" s="142"/>
      <c r="DX1148" s="142"/>
      <c r="DY1148" s="142"/>
      <c r="DZ1148" s="142"/>
      <c r="EA1148" s="142"/>
      <c r="EB1148" s="142"/>
      <c r="EC1148" s="142"/>
      <c r="ED1148" s="142"/>
      <c r="EE1148" s="142"/>
      <c r="EF1148" s="142"/>
      <c r="EG1148" s="142"/>
      <c r="EH1148" s="142"/>
      <c r="EI1148" s="142"/>
      <c r="EJ1148" s="142"/>
      <c r="EK1148" s="142"/>
      <c r="EL1148" s="142"/>
      <c r="EM1148" s="142"/>
      <c r="EN1148" s="142"/>
      <c r="EO1148" s="142"/>
      <c r="EP1148" s="142"/>
      <c r="EQ1148" s="142"/>
      <c r="ER1148" s="142"/>
      <c r="ES1148" s="142"/>
      <c r="ET1148" s="142"/>
      <c r="EU1148" s="142"/>
      <c r="EV1148" s="142"/>
      <c r="EW1148" s="142"/>
      <c r="EX1148" s="142"/>
      <c r="EY1148" s="142"/>
      <c r="EZ1148" s="142"/>
      <c r="FA1148" s="142"/>
      <c r="FB1148" s="142"/>
      <c r="FC1148" s="142"/>
      <c r="FD1148" s="142"/>
      <c r="FE1148" s="142"/>
      <c r="FF1148" s="142"/>
      <c r="FG1148" s="142"/>
      <c r="FH1148" s="142"/>
      <c r="FI1148" s="142"/>
      <c r="FJ1148" s="142"/>
      <c r="FK1148" s="142"/>
      <c r="FL1148" s="142"/>
      <c r="FM1148" s="142"/>
      <c r="FN1148" s="142"/>
      <c r="FO1148" s="142"/>
      <c r="FP1148" s="142"/>
      <c r="FQ1148" s="142"/>
      <c r="FR1148" s="142"/>
      <c r="FS1148" s="142"/>
      <c r="FT1148" s="142"/>
      <c r="FU1148" s="142"/>
      <c r="FV1148" s="142"/>
      <c r="FW1148" s="142"/>
      <c r="FX1148" s="142"/>
      <c r="FY1148" s="142"/>
      <c r="FZ1148" s="142"/>
      <c r="GA1148" s="142"/>
      <c r="GB1148" s="142"/>
      <c r="GC1148" s="142"/>
      <c r="GD1148" s="142"/>
      <c r="GE1148" s="142"/>
      <c r="GF1148" s="142"/>
      <c r="GG1148" s="142"/>
      <c r="GH1148" s="142"/>
      <c r="GI1148" s="142"/>
      <c r="GJ1148" s="142"/>
      <c r="GK1148" s="142"/>
      <c r="GL1148" s="142"/>
      <c r="GM1148" s="142"/>
      <c r="GN1148" s="142"/>
      <c r="GO1148" s="142"/>
      <c r="GP1148" s="142"/>
      <c r="GQ1148" s="142"/>
      <c r="GR1148" s="142"/>
      <c r="GS1148" s="142"/>
      <c r="GT1148" s="142"/>
      <c r="GU1148" s="142"/>
      <c r="GV1148" s="142"/>
      <c r="GW1148" s="142"/>
      <c r="GX1148" s="142"/>
      <c r="GY1148" s="142"/>
      <c r="GZ1148" s="142"/>
      <c r="HA1148" s="142"/>
      <c r="HB1148" s="142"/>
      <c r="HC1148" s="142"/>
      <c r="HD1148" s="142"/>
      <c r="HE1148" s="142"/>
      <c r="HF1148" s="142"/>
      <c r="HG1148" s="142"/>
      <c r="HH1148" s="142"/>
      <c r="HI1148" s="142"/>
      <c r="HJ1148" s="142"/>
      <c r="HK1148" s="142"/>
    </row>
    <row r="1149" spans="1:219" s="139" customFormat="1" ht="10.5" hidden="1" customHeight="1">
      <c r="A1149" s="93" t="s">
        <v>2035</v>
      </c>
      <c r="B1149" s="111" t="s">
        <v>573</v>
      </c>
      <c r="C1149" s="123" t="s">
        <v>218</v>
      </c>
      <c r="D1149" s="58"/>
      <c r="E1149" s="165"/>
      <c r="F1149" s="58">
        <v>-1538.17</v>
      </c>
      <c r="G1149" s="58"/>
      <c r="H1149" s="165"/>
      <c r="I1149" s="165"/>
      <c r="J1149" s="165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  <c r="BT1149" s="142"/>
      <c r="BU1149" s="142"/>
      <c r="BV1149" s="142"/>
      <c r="BW1149" s="142"/>
      <c r="BX1149" s="142"/>
      <c r="BY1149" s="142"/>
      <c r="BZ1149" s="142"/>
      <c r="CA1149" s="142"/>
      <c r="CB1149" s="142"/>
      <c r="CC1149" s="142"/>
      <c r="CD1149" s="142"/>
      <c r="CE1149" s="142"/>
      <c r="CF1149" s="142"/>
      <c r="CG1149" s="142"/>
      <c r="CH1149" s="142"/>
      <c r="CI1149" s="142"/>
      <c r="CJ1149" s="142"/>
      <c r="CK1149" s="142"/>
      <c r="CL1149" s="142"/>
      <c r="CM1149" s="142"/>
      <c r="CN1149" s="142"/>
      <c r="CO1149" s="142"/>
      <c r="CP1149" s="142"/>
      <c r="CQ1149" s="142"/>
      <c r="CR1149" s="142"/>
      <c r="CS1149" s="142"/>
      <c r="CT1149" s="142"/>
      <c r="CU1149" s="142"/>
      <c r="CV1149" s="142"/>
      <c r="CW1149" s="142"/>
      <c r="CX1149" s="142"/>
      <c r="CY1149" s="142"/>
      <c r="CZ1149" s="142"/>
      <c r="DA1149" s="142"/>
      <c r="DB1149" s="142"/>
      <c r="DC1149" s="142"/>
      <c r="DD1149" s="142"/>
      <c r="DE1149" s="142"/>
      <c r="DF1149" s="142"/>
      <c r="DG1149" s="142"/>
      <c r="DH1149" s="142"/>
      <c r="DI1149" s="142"/>
      <c r="DJ1149" s="142"/>
      <c r="DK1149" s="142"/>
      <c r="DL1149" s="142"/>
      <c r="DM1149" s="142"/>
      <c r="DN1149" s="142"/>
      <c r="DO1149" s="142"/>
      <c r="DP1149" s="142"/>
      <c r="DQ1149" s="142"/>
      <c r="DR1149" s="142"/>
      <c r="DS1149" s="142"/>
      <c r="DT1149" s="142"/>
      <c r="DU1149" s="142"/>
      <c r="DV1149" s="142"/>
      <c r="DW1149" s="142"/>
      <c r="DX1149" s="142"/>
      <c r="DY1149" s="142"/>
      <c r="DZ1149" s="142"/>
      <c r="EA1149" s="142"/>
      <c r="EB1149" s="142"/>
      <c r="EC1149" s="142"/>
      <c r="ED1149" s="142"/>
      <c r="EE1149" s="142"/>
      <c r="EF1149" s="142"/>
      <c r="EG1149" s="142"/>
      <c r="EH1149" s="142"/>
      <c r="EI1149" s="142"/>
      <c r="EJ1149" s="142"/>
      <c r="EK1149" s="142"/>
      <c r="EL1149" s="142"/>
      <c r="EM1149" s="142"/>
      <c r="EN1149" s="142"/>
      <c r="EO1149" s="142"/>
      <c r="EP1149" s="142"/>
      <c r="EQ1149" s="142"/>
      <c r="ER1149" s="142"/>
      <c r="ES1149" s="142"/>
      <c r="ET1149" s="142"/>
      <c r="EU1149" s="142"/>
      <c r="EV1149" s="142"/>
      <c r="EW1149" s="142"/>
      <c r="EX1149" s="142"/>
      <c r="EY1149" s="142"/>
      <c r="EZ1149" s="142"/>
      <c r="FA1149" s="142"/>
      <c r="FB1149" s="142"/>
      <c r="FC1149" s="142"/>
      <c r="FD1149" s="142"/>
      <c r="FE1149" s="142"/>
      <c r="FF1149" s="142"/>
      <c r="FG1149" s="142"/>
      <c r="FH1149" s="142"/>
      <c r="FI1149" s="142"/>
      <c r="FJ1149" s="142"/>
      <c r="FK1149" s="142"/>
      <c r="FL1149" s="142"/>
      <c r="FM1149" s="142"/>
      <c r="FN1149" s="142"/>
      <c r="FO1149" s="142"/>
      <c r="FP1149" s="142"/>
      <c r="FQ1149" s="142"/>
      <c r="FR1149" s="142"/>
      <c r="FS1149" s="142"/>
      <c r="FT1149" s="142"/>
      <c r="FU1149" s="142"/>
      <c r="FV1149" s="142"/>
      <c r="FW1149" s="142"/>
      <c r="FX1149" s="142"/>
      <c r="FY1149" s="142"/>
      <c r="FZ1149" s="142"/>
      <c r="GA1149" s="142"/>
      <c r="GB1149" s="142"/>
      <c r="GC1149" s="142"/>
      <c r="GD1149" s="142"/>
      <c r="GE1149" s="142"/>
      <c r="GF1149" s="142"/>
      <c r="GG1149" s="142"/>
      <c r="GH1149" s="142"/>
      <c r="GI1149" s="142"/>
      <c r="GJ1149" s="142"/>
      <c r="GK1149" s="142"/>
      <c r="GL1149" s="142"/>
      <c r="GM1149" s="142"/>
      <c r="GN1149" s="142"/>
      <c r="GO1149" s="142"/>
      <c r="GP1149" s="142"/>
      <c r="GQ1149" s="142"/>
      <c r="GR1149" s="142"/>
      <c r="GS1149" s="142"/>
      <c r="GT1149" s="142"/>
      <c r="GU1149" s="142"/>
      <c r="GV1149" s="142"/>
      <c r="GW1149" s="142"/>
      <c r="GX1149" s="142"/>
      <c r="GY1149" s="142"/>
      <c r="GZ1149" s="142"/>
      <c r="HA1149" s="142"/>
      <c r="HB1149" s="142"/>
      <c r="HC1149" s="142"/>
      <c r="HD1149" s="142"/>
      <c r="HE1149" s="142"/>
      <c r="HF1149" s="142"/>
      <c r="HG1149" s="142"/>
      <c r="HH1149" s="142"/>
      <c r="HI1149" s="142"/>
      <c r="HJ1149" s="142"/>
      <c r="HK1149" s="142"/>
    </row>
    <row r="1150" spans="1:219" s="139" customFormat="1" ht="10.5" hidden="1" customHeight="1">
      <c r="A1150" s="93" t="s">
        <v>2037</v>
      </c>
      <c r="B1150" s="93" t="s">
        <v>596</v>
      </c>
      <c r="C1150" s="94" t="s">
        <v>224</v>
      </c>
      <c r="D1150" s="58"/>
      <c r="E1150" s="165"/>
      <c r="F1150" s="58"/>
      <c r="G1150" s="58">
        <v>-44.87</v>
      </c>
      <c r="H1150" s="165"/>
      <c r="I1150" s="165"/>
      <c r="J1150" s="165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  <c r="BT1150" s="142"/>
      <c r="BU1150" s="142"/>
      <c r="BV1150" s="142"/>
      <c r="BW1150" s="142"/>
      <c r="BX1150" s="142"/>
      <c r="BY1150" s="142"/>
      <c r="BZ1150" s="142"/>
      <c r="CA1150" s="142"/>
      <c r="CB1150" s="142"/>
      <c r="CC1150" s="142"/>
      <c r="CD1150" s="142"/>
      <c r="CE1150" s="142"/>
      <c r="CF1150" s="142"/>
      <c r="CG1150" s="142"/>
      <c r="CH1150" s="142"/>
      <c r="CI1150" s="142"/>
      <c r="CJ1150" s="142"/>
      <c r="CK1150" s="142"/>
      <c r="CL1150" s="142"/>
      <c r="CM1150" s="142"/>
      <c r="CN1150" s="142"/>
      <c r="CO1150" s="142"/>
      <c r="CP1150" s="142"/>
      <c r="CQ1150" s="142"/>
      <c r="CR1150" s="142"/>
      <c r="CS1150" s="142"/>
      <c r="CT1150" s="142"/>
      <c r="CU1150" s="142"/>
      <c r="CV1150" s="142"/>
      <c r="CW1150" s="142"/>
      <c r="CX1150" s="142"/>
      <c r="CY1150" s="142"/>
      <c r="CZ1150" s="142"/>
      <c r="DA1150" s="142"/>
      <c r="DB1150" s="142"/>
      <c r="DC1150" s="142"/>
      <c r="DD1150" s="142"/>
      <c r="DE1150" s="142"/>
      <c r="DF1150" s="142"/>
      <c r="DG1150" s="142"/>
      <c r="DH1150" s="142"/>
      <c r="DI1150" s="142"/>
      <c r="DJ1150" s="142"/>
      <c r="DK1150" s="142"/>
      <c r="DL1150" s="142"/>
      <c r="DM1150" s="142"/>
      <c r="DN1150" s="142"/>
      <c r="DO1150" s="142"/>
      <c r="DP1150" s="142"/>
      <c r="DQ1150" s="142"/>
      <c r="DR1150" s="142"/>
      <c r="DS1150" s="142"/>
      <c r="DT1150" s="142"/>
      <c r="DU1150" s="142"/>
      <c r="DV1150" s="142"/>
      <c r="DW1150" s="142"/>
      <c r="DX1150" s="142"/>
      <c r="DY1150" s="142"/>
      <c r="DZ1150" s="142"/>
      <c r="EA1150" s="142"/>
      <c r="EB1150" s="142"/>
      <c r="EC1150" s="142"/>
      <c r="ED1150" s="142"/>
      <c r="EE1150" s="142"/>
      <c r="EF1150" s="142"/>
      <c r="EG1150" s="142"/>
      <c r="EH1150" s="142"/>
      <c r="EI1150" s="142"/>
      <c r="EJ1150" s="142"/>
      <c r="EK1150" s="142"/>
      <c r="EL1150" s="142"/>
      <c r="EM1150" s="142"/>
      <c r="EN1150" s="142"/>
      <c r="EO1150" s="142"/>
      <c r="EP1150" s="142"/>
      <c r="EQ1150" s="142"/>
      <c r="ER1150" s="142"/>
      <c r="ES1150" s="142"/>
      <c r="ET1150" s="142"/>
      <c r="EU1150" s="142"/>
      <c r="EV1150" s="142"/>
      <c r="EW1150" s="142"/>
      <c r="EX1150" s="142"/>
      <c r="EY1150" s="142"/>
      <c r="EZ1150" s="142"/>
      <c r="FA1150" s="142"/>
      <c r="FB1150" s="142"/>
      <c r="FC1150" s="142"/>
      <c r="FD1150" s="142"/>
      <c r="FE1150" s="142"/>
      <c r="FF1150" s="142"/>
      <c r="FG1150" s="142"/>
      <c r="FH1150" s="142"/>
      <c r="FI1150" s="142"/>
      <c r="FJ1150" s="142"/>
      <c r="FK1150" s="142"/>
      <c r="FL1150" s="142"/>
      <c r="FM1150" s="142"/>
      <c r="FN1150" s="142"/>
      <c r="FO1150" s="142"/>
      <c r="FP1150" s="142"/>
      <c r="FQ1150" s="142"/>
      <c r="FR1150" s="142"/>
      <c r="FS1150" s="142"/>
      <c r="FT1150" s="142"/>
      <c r="FU1150" s="142"/>
      <c r="FV1150" s="142"/>
      <c r="FW1150" s="142"/>
      <c r="FX1150" s="142"/>
      <c r="FY1150" s="142"/>
      <c r="FZ1150" s="142"/>
      <c r="GA1150" s="142"/>
      <c r="GB1150" s="142"/>
      <c r="GC1150" s="142"/>
      <c r="GD1150" s="142"/>
      <c r="GE1150" s="142"/>
      <c r="GF1150" s="142"/>
      <c r="GG1150" s="142"/>
      <c r="GH1150" s="142"/>
      <c r="GI1150" s="142"/>
      <c r="GJ1150" s="142"/>
      <c r="GK1150" s="142"/>
      <c r="GL1150" s="142"/>
      <c r="GM1150" s="142"/>
      <c r="GN1150" s="142"/>
      <c r="GO1150" s="142"/>
      <c r="GP1150" s="142"/>
      <c r="GQ1150" s="142"/>
      <c r="GR1150" s="142"/>
      <c r="GS1150" s="142"/>
      <c r="GT1150" s="142"/>
      <c r="GU1150" s="142"/>
      <c r="GV1150" s="142"/>
      <c r="GW1150" s="142"/>
      <c r="GX1150" s="142"/>
      <c r="GY1150" s="142"/>
      <c r="GZ1150" s="142"/>
      <c r="HA1150" s="142"/>
      <c r="HB1150" s="142"/>
      <c r="HC1150" s="142"/>
      <c r="HD1150" s="142"/>
      <c r="HE1150" s="142"/>
      <c r="HF1150" s="142"/>
      <c r="HG1150" s="142"/>
      <c r="HH1150" s="142"/>
      <c r="HI1150" s="142"/>
      <c r="HJ1150" s="142"/>
      <c r="HK1150" s="142"/>
    </row>
    <row r="1151" spans="1:219" s="139" customFormat="1" ht="11.25" hidden="1" customHeight="1">
      <c r="A1151" s="93" t="s">
        <v>2041</v>
      </c>
      <c r="B1151" s="111" t="s">
        <v>2042</v>
      </c>
      <c r="C1151" s="123" t="s">
        <v>564</v>
      </c>
      <c r="D1151" s="58">
        <v>-675.88</v>
      </c>
      <c r="E1151" s="165"/>
      <c r="F1151" s="58"/>
      <c r="G1151" s="58"/>
      <c r="H1151" s="165"/>
      <c r="I1151" s="165"/>
      <c r="J1151" s="165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  <c r="BT1151" s="142"/>
      <c r="BU1151" s="142"/>
      <c r="BV1151" s="142"/>
      <c r="BW1151" s="142"/>
      <c r="BX1151" s="142"/>
      <c r="BY1151" s="142"/>
      <c r="BZ1151" s="142"/>
      <c r="CA1151" s="142"/>
      <c r="CB1151" s="142"/>
      <c r="CC1151" s="142"/>
      <c r="CD1151" s="142"/>
      <c r="CE1151" s="142"/>
      <c r="CF1151" s="142"/>
      <c r="CG1151" s="142"/>
      <c r="CH1151" s="142"/>
      <c r="CI1151" s="142"/>
      <c r="CJ1151" s="142"/>
      <c r="CK1151" s="142"/>
      <c r="CL1151" s="142"/>
      <c r="CM1151" s="142"/>
      <c r="CN1151" s="142"/>
      <c r="CO1151" s="142"/>
      <c r="CP1151" s="142"/>
      <c r="CQ1151" s="142"/>
      <c r="CR1151" s="142"/>
      <c r="CS1151" s="142"/>
      <c r="CT1151" s="142"/>
      <c r="CU1151" s="142"/>
      <c r="CV1151" s="142"/>
      <c r="CW1151" s="142"/>
      <c r="CX1151" s="142"/>
      <c r="CY1151" s="142"/>
      <c r="CZ1151" s="142"/>
      <c r="DA1151" s="142"/>
      <c r="DB1151" s="142"/>
      <c r="DC1151" s="142"/>
      <c r="DD1151" s="142"/>
      <c r="DE1151" s="142"/>
      <c r="DF1151" s="142"/>
      <c r="DG1151" s="142"/>
      <c r="DH1151" s="142"/>
      <c r="DI1151" s="142"/>
      <c r="DJ1151" s="142"/>
      <c r="DK1151" s="142"/>
      <c r="DL1151" s="142"/>
      <c r="DM1151" s="142"/>
      <c r="DN1151" s="142"/>
      <c r="DO1151" s="142"/>
      <c r="DP1151" s="142"/>
      <c r="DQ1151" s="142"/>
      <c r="DR1151" s="142"/>
      <c r="DS1151" s="142"/>
      <c r="DT1151" s="142"/>
      <c r="DU1151" s="142"/>
      <c r="DV1151" s="142"/>
      <c r="DW1151" s="142"/>
      <c r="DX1151" s="142"/>
      <c r="DY1151" s="142"/>
      <c r="DZ1151" s="142"/>
      <c r="EA1151" s="142"/>
      <c r="EB1151" s="142"/>
      <c r="EC1151" s="142"/>
      <c r="ED1151" s="142"/>
      <c r="EE1151" s="142"/>
      <c r="EF1151" s="142"/>
      <c r="EG1151" s="142"/>
      <c r="EH1151" s="142"/>
      <c r="EI1151" s="142"/>
      <c r="EJ1151" s="142"/>
      <c r="EK1151" s="142"/>
      <c r="EL1151" s="142"/>
      <c r="EM1151" s="142"/>
      <c r="EN1151" s="142"/>
      <c r="EO1151" s="142"/>
      <c r="EP1151" s="142"/>
      <c r="EQ1151" s="142"/>
      <c r="ER1151" s="142"/>
      <c r="ES1151" s="142"/>
      <c r="ET1151" s="142"/>
      <c r="EU1151" s="142"/>
      <c r="EV1151" s="142"/>
      <c r="EW1151" s="142"/>
      <c r="EX1151" s="142"/>
      <c r="EY1151" s="142"/>
      <c r="EZ1151" s="142"/>
      <c r="FA1151" s="142"/>
      <c r="FB1151" s="142"/>
      <c r="FC1151" s="142"/>
      <c r="FD1151" s="142"/>
      <c r="FE1151" s="142"/>
      <c r="FF1151" s="142"/>
      <c r="FG1151" s="142"/>
      <c r="FH1151" s="142"/>
      <c r="FI1151" s="142"/>
      <c r="FJ1151" s="142"/>
      <c r="FK1151" s="142"/>
      <c r="FL1151" s="142"/>
      <c r="FM1151" s="142"/>
      <c r="FN1151" s="142"/>
      <c r="FO1151" s="142"/>
      <c r="FP1151" s="142"/>
      <c r="FQ1151" s="142"/>
      <c r="FR1151" s="142"/>
      <c r="FS1151" s="142"/>
      <c r="FT1151" s="142"/>
      <c r="FU1151" s="142"/>
      <c r="FV1151" s="142"/>
      <c r="FW1151" s="142"/>
      <c r="FX1151" s="142"/>
      <c r="FY1151" s="142"/>
      <c r="FZ1151" s="142"/>
      <c r="GA1151" s="142"/>
      <c r="GB1151" s="142"/>
      <c r="GC1151" s="142"/>
      <c r="GD1151" s="142"/>
      <c r="GE1151" s="142"/>
      <c r="GF1151" s="142"/>
      <c r="GG1151" s="142"/>
      <c r="GH1151" s="142"/>
      <c r="GI1151" s="142"/>
      <c r="GJ1151" s="142"/>
      <c r="GK1151" s="142"/>
      <c r="GL1151" s="142"/>
      <c r="GM1151" s="142"/>
      <c r="GN1151" s="142"/>
      <c r="GO1151" s="142"/>
      <c r="GP1151" s="142"/>
      <c r="GQ1151" s="142"/>
      <c r="GR1151" s="142"/>
      <c r="GS1151" s="142"/>
      <c r="GT1151" s="142"/>
      <c r="GU1151" s="142"/>
      <c r="GV1151" s="142"/>
      <c r="GW1151" s="142"/>
      <c r="GX1151" s="142"/>
      <c r="GY1151" s="142"/>
      <c r="GZ1151" s="142"/>
      <c r="HA1151" s="142"/>
      <c r="HB1151" s="142"/>
      <c r="HC1151" s="142"/>
      <c r="HD1151" s="142"/>
      <c r="HE1151" s="142"/>
      <c r="HF1151" s="142"/>
      <c r="HG1151" s="142"/>
      <c r="HH1151" s="142"/>
      <c r="HI1151" s="142"/>
      <c r="HJ1151" s="142"/>
      <c r="HK1151" s="142"/>
    </row>
    <row r="1152" spans="1:219" s="139" customFormat="1" ht="11.25" hidden="1" customHeight="1">
      <c r="A1152" s="93" t="s">
        <v>2045</v>
      </c>
      <c r="B1152" s="93" t="s">
        <v>1555</v>
      </c>
      <c r="C1152" s="94" t="s">
        <v>575</v>
      </c>
      <c r="D1152" s="58"/>
      <c r="E1152" s="165"/>
      <c r="F1152" s="58">
        <v>-10.66</v>
      </c>
      <c r="G1152" s="58"/>
      <c r="H1152" s="165"/>
      <c r="I1152" s="165"/>
      <c r="J1152" s="165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  <c r="BT1152" s="142"/>
      <c r="BU1152" s="142"/>
      <c r="BV1152" s="142"/>
      <c r="BW1152" s="142"/>
      <c r="BX1152" s="142"/>
      <c r="BY1152" s="142"/>
      <c r="BZ1152" s="142"/>
      <c r="CA1152" s="142"/>
      <c r="CB1152" s="142"/>
      <c r="CC1152" s="142"/>
      <c r="CD1152" s="142"/>
      <c r="CE1152" s="142"/>
      <c r="CF1152" s="142"/>
      <c r="CG1152" s="142"/>
      <c r="CH1152" s="142"/>
      <c r="CI1152" s="142"/>
      <c r="CJ1152" s="142"/>
      <c r="CK1152" s="142"/>
      <c r="CL1152" s="142"/>
      <c r="CM1152" s="142"/>
      <c r="CN1152" s="142"/>
      <c r="CO1152" s="142"/>
      <c r="CP1152" s="142"/>
      <c r="CQ1152" s="142"/>
      <c r="CR1152" s="142"/>
      <c r="CS1152" s="142"/>
      <c r="CT1152" s="142"/>
      <c r="CU1152" s="142"/>
      <c r="CV1152" s="142"/>
      <c r="CW1152" s="142"/>
      <c r="CX1152" s="142"/>
      <c r="CY1152" s="142"/>
      <c r="CZ1152" s="142"/>
      <c r="DA1152" s="142"/>
      <c r="DB1152" s="142"/>
      <c r="DC1152" s="142"/>
      <c r="DD1152" s="142"/>
      <c r="DE1152" s="142"/>
      <c r="DF1152" s="142"/>
      <c r="DG1152" s="142"/>
      <c r="DH1152" s="142"/>
      <c r="DI1152" s="142"/>
      <c r="DJ1152" s="142"/>
      <c r="DK1152" s="142"/>
      <c r="DL1152" s="142"/>
      <c r="DM1152" s="142"/>
      <c r="DN1152" s="142"/>
      <c r="DO1152" s="142"/>
      <c r="DP1152" s="142"/>
      <c r="DQ1152" s="142"/>
      <c r="DR1152" s="142"/>
      <c r="DS1152" s="142"/>
      <c r="DT1152" s="142"/>
      <c r="DU1152" s="142"/>
      <c r="DV1152" s="142"/>
      <c r="DW1152" s="142"/>
      <c r="DX1152" s="142"/>
      <c r="DY1152" s="142"/>
      <c r="DZ1152" s="142"/>
      <c r="EA1152" s="142"/>
      <c r="EB1152" s="142"/>
      <c r="EC1152" s="142"/>
      <c r="ED1152" s="142"/>
      <c r="EE1152" s="142"/>
      <c r="EF1152" s="142"/>
      <c r="EG1152" s="142"/>
      <c r="EH1152" s="142"/>
      <c r="EI1152" s="142"/>
      <c r="EJ1152" s="142"/>
      <c r="EK1152" s="142"/>
      <c r="EL1152" s="142"/>
      <c r="EM1152" s="142"/>
      <c r="EN1152" s="142"/>
      <c r="EO1152" s="142"/>
      <c r="EP1152" s="142"/>
      <c r="EQ1152" s="142"/>
      <c r="ER1152" s="142"/>
      <c r="ES1152" s="142"/>
      <c r="ET1152" s="142"/>
      <c r="EU1152" s="142"/>
      <c r="EV1152" s="142"/>
      <c r="EW1152" s="142"/>
      <c r="EX1152" s="142"/>
      <c r="EY1152" s="142"/>
      <c r="EZ1152" s="142"/>
      <c r="FA1152" s="142"/>
      <c r="FB1152" s="142"/>
      <c r="FC1152" s="142"/>
      <c r="FD1152" s="142"/>
      <c r="FE1152" s="142"/>
      <c r="FF1152" s="142"/>
      <c r="FG1152" s="142"/>
      <c r="FH1152" s="142"/>
      <c r="FI1152" s="142"/>
      <c r="FJ1152" s="142"/>
      <c r="FK1152" s="142"/>
      <c r="FL1152" s="142"/>
      <c r="FM1152" s="142"/>
      <c r="FN1152" s="142"/>
      <c r="FO1152" s="142"/>
      <c r="FP1152" s="142"/>
      <c r="FQ1152" s="142"/>
      <c r="FR1152" s="142"/>
      <c r="FS1152" s="142"/>
      <c r="FT1152" s="142"/>
      <c r="FU1152" s="142"/>
      <c r="FV1152" s="142"/>
      <c r="FW1152" s="142"/>
      <c r="FX1152" s="142"/>
      <c r="FY1152" s="142"/>
      <c r="FZ1152" s="142"/>
      <c r="GA1152" s="142"/>
      <c r="GB1152" s="142"/>
      <c r="GC1152" s="142"/>
      <c r="GD1152" s="142"/>
      <c r="GE1152" s="142"/>
      <c r="GF1152" s="142"/>
      <c r="GG1152" s="142"/>
      <c r="GH1152" s="142"/>
      <c r="GI1152" s="142"/>
      <c r="GJ1152" s="142"/>
      <c r="GK1152" s="142"/>
      <c r="GL1152" s="142"/>
      <c r="GM1152" s="142"/>
      <c r="GN1152" s="142"/>
      <c r="GO1152" s="142"/>
      <c r="GP1152" s="142"/>
      <c r="GQ1152" s="142"/>
      <c r="GR1152" s="142"/>
      <c r="GS1152" s="142"/>
      <c r="GT1152" s="142"/>
      <c r="GU1152" s="142"/>
      <c r="GV1152" s="142"/>
      <c r="GW1152" s="142"/>
      <c r="GX1152" s="142"/>
      <c r="GY1152" s="142"/>
      <c r="GZ1152" s="142"/>
      <c r="HA1152" s="142"/>
      <c r="HB1152" s="142"/>
      <c r="HC1152" s="142"/>
      <c r="HD1152" s="142"/>
      <c r="HE1152" s="142"/>
      <c r="HF1152" s="142"/>
      <c r="HG1152" s="142"/>
      <c r="HH1152" s="142"/>
      <c r="HI1152" s="142"/>
      <c r="HJ1152" s="142"/>
      <c r="HK1152" s="142"/>
    </row>
    <row r="1153" spans="1:236" s="139" customFormat="1" ht="11.25" hidden="1" customHeight="1">
      <c r="A1153" s="93" t="s">
        <v>2046</v>
      </c>
      <c r="B1153" s="93" t="s">
        <v>2047</v>
      </c>
      <c r="C1153" s="94" t="s">
        <v>624</v>
      </c>
      <c r="D1153" s="58">
        <v>-4385.33</v>
      </c>
      <c r="E1153" s="165"/>
      <c r="F1153" s="58"/>
      <c r="G1153" s="58"/>
      <c r="H1153" s="165"/>
      <c r="I1153" s="165"/>
      <c r="J1153" s="165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  <c r="BT1153" s="142"/>
      <c r="BU1153" s="142"/>
      <c r="BV1153" s="142"/>
      <c r="BW1153" s="142"/>
      <c r="BX1153" s="142"/>
      <c r="BY1153" s="142"/>
      <c r="BZ1153" s="142"/>
      <c r="CA1153" s="142"/>
      <c r="CB1153" s="142"/>
      <c r="CC1153" s="142"/>
      <c r="CD1153" s="142"/>
      <c r="CE1153" s="142"/>
      <c r="CF1153" s="142"/>
      <c r="CG1153" s="142"/>
      <c r="CH1153" s="142"/>
      <c r="CI1153" s="142"/>
      <c r="CJ1153" s="142"/>
      <c r="CK1153" s="142"/>
      <c r="CL1153" s="142"/>
      <c r="CM1153" s="142"/>
      <c r="CN1153" s="142"/>
      <c r="CO1153" s="142"/>
      <c r="CP1153" s="142"/>
      <c r="CQ1153" s="142"/>
      <c r="CR1153" s="142"/>
      <c r="CS1153" s="142"/>
      <c r="CT1153" s="142"/>
      <c r="CU1153" s="142"/>
      <c r="CV1153" s="142"/>
      <c r="CW1153" s="142"/>
      <c r="CX1153" s="142"/>
      <c r="CY1153" s="142"/>
      <c r="CZ1153" s="142"/>
      <c r="DA1153" s="142"/>
      <c r="DB1153" s="142"/>
      <c r="DC1153" s="142"/>
      <c r="DD1153" s="142"/>
      <c r="DE1153" s="142"/>
      <c r="DF1153" s="142"/>
      <c r="DG1153" s="142"/>
      <c r="DH1153" s="142"/>
      <c r="DI1153" s="142"/>
      <c r="DJ1153" s="142"/>
      <c r="DK1153" s="142"/>
      <c r="DL1153" s="142"/>
      <c r="DM1153" s="142"/>
      <c r="DN1153" s="142"/>
      <c r="DO1153" s="142"/>
      <c r="DP1153" s="142"/>
      <c r="DQ1153" s="142"/>
      <c r="DR1153" s="142"/>
      <c r="DS1153" s="142"/>
      <c r="DT1153" s="142"/>
      <c r="DU1153" s="142"/>
      <c r="DV1153" s="142"/>
      <c r="DW1153" s="142"/>
      <c r="DX1153" s="142"/>
      <c r="DY1153" s="142"/>
      <c r="DZ1153" s="142"/>
      <c r="EA1153" s="142"/>
      <c r="EB1153" s="142"/>
      <c r="EC1153" s="142"/>
      <c r="ED1153" s="142"/>
      <c r="EE1153" s="142"/>
      <c r="EF1153" s="142"/>
      <c r="EG1153" s="142"/>
      <c r="EH1153" s="142"/>
      <c r="EI1153" s="142"/>
      <c r="EJ1153" s="142"/>
      <c r="EK1153" s="142"/>
      <c r="EL1153" s="142"/>
      <c r="EM1153" s="142"/>
      <c r="EN1153" s="142"/>
      <c r="EO1153" s="142"/>
      <c r="EP1153" s="142"/>
      <c r="EQ1153" s="142"/>
      <c r="ER1153" s="142"/>
      <c r="ES1153" s="142"/>
      <c r="ET1153" s="142"/>
      <c r="EU1153" s="142"/>
      <c r="EV1153" s="142"/>
      <c r="EW1153" s="142"/>
      <c r="EX1153" s="142"/>
      <c r="EY1153" s="142"/>
      <c r="EZ1153" s="142"/>
      <c r="FA1153" s="142"/>
      <c r="FB1153" s="142"/>
      <c r="FC1153" s="142"/>
      <c r="FD1153" s="142"/>
      <c r="FE1153" s="142"/>
      <c r="FF1153" s="142"/>
      <c r="FG1153" s="142"/>
      <c r="FH1153" s="142"/>
      <c r="FI1153" s="142"/>
      <c r="FJ1153" s="142"/>
      <c r="FK1153" s="142"/>
      <c r="FL1153" s="142"/>
      <c r="FM1153" s="142"/>
      <c r="FN1153" s="142"/>
      <c r="FO1153" s="142"/>
      <c r="FP1153" s="142"/>
      <c r="FQ1153" s="142"/>
      <c r="FR1153" s="142"/>
      <c r="FS1153" s="142"/>
      <c r="FT1153" s="142"/>
      <c r="FU1153" s="142"/>
      <c r="FV1153" s="142"/>
      <c r="FW1153" s="142"/>
      <c r="FX1153" s="142"/>
      <c r="FY1153" s="142"/>
      <c r="FZ1153" s="142"/>
      <c r="GA1153" s="142"/>
      <c r="GB1153" s="142"/>
      <c r="GC1153" s="142"/>
      <c r="GD1153" s="142"/>
      <c r="GE1153" s="142"/>
      <c r="GF1153" s="142"/>
      <c r="GG1153" s="142"/>
      <c r="GH1153" s="142"/>
      <c r="GI1153" s="142"/>
      <c r="GJ1153" s="142"/>
      <c r="GK1153" s="142"/>
      <c r="GL1153" s="142"/>
      <c r="GM1153" s="142"/>
      <c r="GN1153" s="142"/>
      <c r="GO1153" s="142"/>
      <c r="GP1153" s="142"/>
      <c r="GQ1153" s="142"/>
      <c r="GR1153" s="142"/>
      <c r="GS1153" s="142"/>
      <c r="GT1153" s="142"/>
      <c r="GU1153" s="142"/>
      <c r="GV1153" s="142"/>
      <c r="GW1153" s="142"/>
      <c r="GX1153" s="142"/>
      <c r="GY1153" s="142"/>
      <c r="GZ1153" s="142"/>
      <c r="HA1153" s="142"/>
      <c r="HB1153" s="142"/>
      <c r="HC1153" s="142"/>
      <c r="HD1153" s="142"/>
      <c r="HE1153" s="142"/>
      <c r="HF1153" s="142"/>
      <c r="HG1153" s="142"/>
      <c r="HH1153" s="142"/>
      <c r="HI1153" s="142"/>
      <c r="HJ1153" s="142"/>
      <c r="HK1153" s="142"/>
    </row>
    <row r="1154" spans="1:236" s="139" customFormat="1" ht="11.25" hidden="1" customHeight="1">
      <c r="A1154" s="93" t="s">
        <v>2048</v>
      </c>
      <c r="B1154" s="93" t="s">
        <v>634</v>
      </c>
      <c r="C1154" s="94" t="s">
        <v>633</v>
      </c>
      <c r="D1154" s="58">
        <v>-376.49</v>
      </c>
      <c r="E1154" s="165"/>
      <c r="F1154" s="58"/>
      <c r="G1154" s="165"/>
      <c r="H1154" s="165"/>
      <c r="I1154" s="165"/>
      <c r="J1154" s="165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  <c r="BT1154" s="142"/>
      <c r="BU1154" s="142"/>
      <c r="BV1154" s="142"/>
      <c r="BW1154" s="142"/>
      <c r="BX1154" s="142"/>
      <c r="BY1154" s="142"/>
      <c r="BZ1154" s="142"/>
      <c r="CA1154" s="142"/>
      <c r="CB1154" s="142"/>
      <c r="CC1154" s="142"/>
      <c r="CD1154" s="142"/>
      <c r="CE1154" s="142"/>
      <c r="CF1154" s="142"/>
      <c r="CG1154" s="142"/>
      <c r="CH1154" s="142"/>
      <c r="CI1154" s="142"/>
      <c r="CJ1154" s="142"/>
      <c r="CK1154" s="142"/>
      <c r="CL1154" s="142"/>
      <c r="CM1154" s="142"/>
      <c r="CN1154" s="142"/>
      <c r="CO1154" s="142"/>
      <c r="CP1154" s="142"/>
      <c r="CQ1154" s="142"/>
      <c r="CR1154" s="142"/>
      <c r="CS1154" s="142"/>
      <c r="CT1154" s="142"/>
      <c r="CU1154" s="142"/>
      <c r="CV1154" s="142"/>
      <c r="CW1154" s="142"/>
      <c r="CX1154" s="142"/>
      <c r="CY1154" s="142"/>
      <c r="CZ1154" s="142"/>
      <c r="DA1154" s="142"/>
      <c r="DB1154" s="142"/>
      <c r="DC1154" s="142"/>
      <c r="DD1154" s="142"/>
      <c r="DE1154" s="142"/>
      <c r="DF1154" s="142"/>
      <c r="DG1154" s="142"/>
      <c r="DH1154" s="142"/>
      <c r="DI1154" s="142"/>
      <c r="DJ1154" s="142"/>
      <c r="DK1154" s="142"/>
      <c r="DL1154" s="142"/>
      <c r="DM1154" s="142"/>
      <c r="DN1154" s="142"/>
      <c r="DO1154" s="142"/>
      <c r="DP1154" s="142"/>
      <c r="DQ1154" s="142"/>
      <c r="DR1154" s="142"/>
      <c r="DS1154" s="142"/>
      <c r="DT1154" s="142"/>
      <c r="DU1154" s="142"/>
      <c r="DV1154" s="142"/>
      <c r="DW1154" s="142"/>
      <c r="DX1154" s="142"/>
      <c r="DY1154" s="142"/>
      <c r="DZ1154" s="142"/>
      <c r="EA1154" s="142"/>
      <c r="EB1154" s="142"/>
      <c r="EC1154" s="142"/>
      <c r="ED1154" s="142"/>
      <c r="EE1154" s="142"/>
      <c r="EF1154" s="142"/>
      <c r="EG1154" s="142"/>
      <c r="EH1154" s="142"/>
      <c r="EI1154" s="142"/>
      <c r="EJ1154" s="142"/>
      <c r="EK1154" s="142"/>
      <c r="EL1154" s="142"/>
      <c r="EM1154" s="142"/>
      <c r="EN1154" s="142"/>
      <c r="EO1154" s="142"/>
      <c r="EP1154" s="142"/>
      <c r="EQ1154" s="142"/>
      <c r="ER1154" s="142"/>
      <c r="ES1154" s="142"/>
      <c r="ET1154" s="142"/>
      <c r="EU1154" s="142"/>
      <c r="EV1154" s="142"/>
      <c r="EW1154" s="142"/>
      <c r="EX1154" s="142"/>
      <c r="EY1154" s="142"/>
      <c r="EZ1154" s="142"/>
      <c r="FA1154" s="142"/>
      <c r="FB1154" s="142"/>
      <c r="FC1154" s="142"/>
      <c r="FD1154" s="142"/>
      <c r="FE1154" s="142"/>
      <c r="FF1154" s="142"/>
      <c r="FG1154" s="142"/>
      <c r="FH1154" s="142"/>
      <c r="FI1154" s="142"/>
      <c r="FJ1154" s="142"/>
      <c r="FK1154" s="142"/>
      <c r="FL1154" s="142"/>
      <c r="FM1154" s="142"/>
      <c r="FN1154" s="142"/>
      <c r="FO1154" s="142"/>
      <c r="FP1154" s="142"/>
      <c r="FQ1154" s="142"/>
      <c r="FR1154" s="142"/>
      <c r="FS1154" s="142"/>
      <c r="FT1154" s="142"/>
      <c r="FU1154" s="142"/>
      <c r="FV1154" s="142"/>
      <c r="FW1154" s="142"/>
      <c r="FX1154" s="142"/>
      <c r="FY1154" s="142"/>
      <c r="FZ1154" s="142"/>
      <c r="GA1154" s="142"/>
      <c r="GB1154" s="142"/>
      <c r="GC1154" s="142"/>
      <c r="GD1154" s="142"/>
      <c r="GE1154" s="142"/>
      <c r="GF1154" s="142"/>
      <c r="GG1154" s="142"/>
      <c r="GH1154" s="142"/>
      <c r="GI1154" s="142"/>
      <c r="GJ1154" s="142"/>
      <c r="GK1154" s="142"/>
      <c r="GL1154" s="142"/>
      <c r="GM1154" s="142"/>
      <c r="GN1154" s="142"/>
      <c r="GO1154" s="142"/>
      <c r="GP1154" s="142"/>
      <c r="GQ1154" s="142"/>
      <c r="GR1154" s="142"/>
      <c r="GS1154" s="142"/>
      <c r="GT1154" s="142"/>
      <c r="GU1154" s="142"/>
      <c r="GV1154" s="142"/>
      <c r="GW1154" s="142"/>
      <c r="GX1154" s="142"/>
      <c r="GY1154" s="142"/>
      <c r="GZ1154" s="142"/>
      <c r="HA1154" s="142"/>
      <c r="HB1154" s="142"/>
      <c r="HC1154" s="142"/>
      <c r="HD1154" s="142"/>
      <c r="HE1154" s="142"/>
      <c r="HF1154" s="142"/>
      <c r="HG1154" s="142"/>
      <c r="HH1154" s="142"/>
      <c r="HI1154" s="142"/>
      <c r="HJ1154" s="142"/>
      <c r="HK1154" s="142"/>
    </row>
    <row r="1155" spans="1:236" s="138" customFormat="1" ht="11.25" hidden="1" customHeight="1">
      <c r="A1155" s="93" t="s">
        <v>2051</v>
      </c>
      <c r="B1155" s="93" t="s">
        <v>2052</v>
      </c>
      <c r="C1155" s="94" t="s">
        <v>651</v>
      </c>
      <c r="D1155" s="58"/>
      <c r="E1155" s="58">
        <v>-1021.45</v>
      </c>
      <c r="F1155" s="58"/>
      <c r="G1155" s="165"/>
      <c r="H1155" s="165"/>
      <c r="I1155" s="58"/>
      <c r="J1155" s="58"/>
      <c r="HL1155" s="139"/>
      <c r="HM1155" s="139"/>
      <c r="HN1155" s="139"/>
      <c r="HO1155" s="139"/>
      <c r="HP1155" s="139"/>
      <c r="HQ1155" s="139"/>
      <c r="HR1155" s="139"/>
      <c r="HS1155" s="139"/>
      <c r="HT1155" s="139"/>
      <c r="HU1155" s="139"/>
      <c r="HV1155" s="139"/>
      <c r="HW1155" s="139"/>
      <c r="HX1155" s="139"/>
      <c r="HY1155" s="139"/>
      <c r="HZ1155" s="139"/>
      <c r="IA1155" s="139"/>
      <c r="IB1155" s="139"/>
    </row>
    <row r="1156" spans="1:236" s="138" customFormat="1" ht="11.25" hidden="1" customHeight="1">
      <c r="A1156" s="93" t="s">
        <v>2053</v>
      </c>
      <c r="B1156" s="93" t="s">
        <v>2054</v>
      </c>
      <c r="C1156" s="94" t="s">
        <v>221</v>
      </c>
      <c r="D1156" s="58"/>
      <c r="E1156" s="58"/>
      <c r="F1156" s="58">
        <v>-561.47</v>
      </c>
      <c r="G1156" s="165"/>
      <c r="H1156" s="165"/>
      <c r="I1156" s="58"/>
      <c r="J1156" s="58"/>
      <c r="HL1156" s="139"/>
      <c r="HM1156" s="139"/>
      <c r="HN1156" s="139"/>
      <c r="HO1156" s="139"/>
      <c r="HP1156" s="139"/>
      <c r="HQ1156" s="139"/>
      <c r="HR1156" s="139"/>
      <c r="HS1156" s="139"/>
      <c r="HT1156" s="139"/>
      <c r="HU1156" s="139"/>
      <c r="HV1156" s="139"/>
      <c r="HW1156" s="139"/>
      <c r="HX1156" s="139"/>
      <c r="HY1156" s="139"/>
      <c r="HZ1156" s="139"/>
      <c r="IA1156" s="139"/>
      <c r="IB1156" s="139"/>
    </row>
    <row r="1157" spans="1:236" s="138" customFormat="1" ht="11.25" hidden="1" customHeight="1">
      <c r="A1157" s="93" t="s">
        <v>2055</v>
      </c>
      <c r="B1157" s="93" t="s">
        <v>2056</v>
      </c>
      <c r="C1157" s="94" t="s">
        <v>1556</v>
      </c>
      <c r="D1157" s="58"/>
      <c r="E1157" s="58">
        <v>-4138.41</v>
      </c>
      <c r="F1157" s="58"/>
      <c r="G1157" s="165"/>
      <c r="H1157" s="165"/>
      <c r="I1157" s="58"/>
      <c r="J1157" s="58"/>
      <c r="HL1157" s="139"/>
      <c r="HM1157" s="139"/>
      <c r="HN1157" s="139"/>
      <c r="HO1157" s="139"/>
      <c r="HP1157" s="139"/>
      <c r="HQ1157" s="139"/>
      <c r="HR1157" s="139"/>
      <c r="HS1157" s="139"/>
      <c r="HT1157" s="139"/>
      <c r="HU1157" s="139"/>
      <c r="HV1157" s="139"/>
      <c r="HW1157" s="139"/>
      <c r="HX1157" s="139"/>
      <c r="HY1157" s="139"/>
      <c r="HZ1157" s="139"/>
      <c r="IA1157" s="139"/>
      <c r="IB1157" s="139"/>
    </row>
    <row r="1158" spans="1:236" s="138" customFormat="1" ht="11.25" hidden="1" customHeight="1">
      <c r="A1158" s="93" t="s">
        <v>2059</v>
      </c>
      <c r="B1158" s="93" t="s">
        <v>2060</v>
      </c>
      <c r="C1158" s="94" t="s">
        <v>1559</v>
      </c>
      <c r="D1158" s="58">
        <v>-2545.2399999999998</v>
      </c>
      <c r="E1158" s="165"/>
      <c r="F1158" s="58"/>
      <c r="G1158" s="165"/>
      <c r="H1158" s="165"/>
      <c r="I1158" s="58"/>
      <c r="J1158" s="58"/>
      <c r="HL1158" s="139"/>
      <c r="HM1158" s="139"/>
      <c r="HN1158" s="139"/>
      <c r="HO1158" s="139"/>
      <c r="HP1158" s="139"/>
      <c r="HQ1158" s="139"/>
      <c r="HR1158" s="139"/>
      <c r="HS1158" s="139"/>
      <c r="HT1158" s="139"/>
      <c r="HU1158" s="139"/>
      <c r="HV1158" s="139"/>
      <c r="HW1158" s="139"/>
      <c r="HX1158" s="139"/>
      <c r="HY1158" s="139"/>
      <c r="HZ1158" s="139"/>
      <c r="IA1158" s="139"/>
      <c r="IB1158" s="139"/>
    </row>
    <row r="1159" spans="1:236" s="138" customFormat="1" ht="11.25" hidden="1" customHeight="1">
      <c r="A1159" s="93" t="s">
        <v>2064</v>
      </c>
      <c r="B1159" s="93" t="s">
        <v>2065</v>
      </c>
      <c r="C1159" s="94" t="s">
        <v>1567</v>
      </c>
      <c r="D1159" s="58"/>
      <c r="E1159" s="165"/>
      <c r="F1159" s="58">
        <v>-2636.91</v>
      </c>
      <c r="G1159" s="165"/>
      <c r="H1159" s="165"/>
      <c r="I1159" s="58"/>
      <c r="J1159" s="58"/>
      <c r="HL1159" s="139"/>
      <c r="HM1159" s="139"/>
      <c r="HN1159" s="139"/>
      <c r="HO1159" s="139"/>
      <c r="HP1159" s="139"/>
      <c r="HQ1159" s="139"/>
      <c r="HR1159" s="139"/>
      <c r="HS1159" s="139"/>
      <c r="HT1159" s="139"/>
      <c r="HU1159" s="139"/>
      <c r="HV1159" s="139"/>
      <c r="HW1159" s="139"/>
      <c r="HX1159" s="139"/>
      <c r="HY1159" s="139"/>
      <c r="HZ1159" s="139"/>
      <c r="IA1159" s="139"/>
      <c r="IB1159" s="139"/>
    </row>
    <row r="1160" spans="1:236" s="138" customFormat="1" ht="11.25" hidden="1" customHeight="1">
      <c r="A1160" s="93" t="s">
        <v>2066</v>
      </c>
      <c r="B1160" s="93" t="s">
        <v>2067</v>
      </c>
      <c r="C1160" s="94" t="s">
        <v>1569</v>
      </c>
      <c r="D1160" s="58">
        <v>-484.34</v>
      </c>
      <c r="E1160" s="165"/>
      <c r="F1160" s="58"/>
      <c r="G1160" s="165"/>
      <c r="H1160" s="165"/>
      <c r="I1160" s="58"/>
      <c r="J1160" s="58"/>
      <c r="HL1160" s="139"/>
      <c r="HM1160" s="139"/>
      <c r="HN1160" s="139"/>
      <c r="HO1160" s="139"/>
      <c r="HP1160" s="139"/>
      <c r="HQ1160" s="139"/>
      <c r="HR1160" s="139"/>
      <c r="HS1160" s="139"/>
      <c r="HT1160" s="139"/>
      <c r="HU1160" s="139"/>
      <c r="HV1160" s="139"/>
      <c r="HW1160" s="139"/>
      <c r="HX1160" s="139"/>
      <c r="HY1160" s="139"/>
      <c r="HZ1160" s="139"/>
      <c r="IA1160" s="139"/>
      <c r="IB1160" s="139"/>
    </row>
    <row r="1161" spans="1:236" s="138" customFormat="1" ht="11.25" hidden="1" customHeight="1">
      <c r="A1161" s="93" t="s">
        <v>2068</v>
      </c>
      <c r="B1161" s="93" t="s">
        <v>582</v>
      </c>
      <c r="C1161" s="94" t="s">
        <v>581</v>
      </c>
      <c r="D1161" s="58"/>
      <c r="E1161" s="165"/>
      <c r="F1161" s="58">
        <v>-1037.94</v>
      </c>
      <c r="G1161" s="165"/>
      <c r="H1161" s="165"/>
      <c r="I1161" s="58"/>
      <c r="J1161" s="58"/>
      <c r="HL1161" s="139"/>
      <c r="HM1161" s="139"/>
      <c r="HN1161" s="139"/>
      <c r="HO1161" s="139"/>
      <c r="HP1161" s="139"/>
      <c r="HQ1161" s="139"/>
      <c r="HR1161" s="139"/>
      <c r="HS1161" s="139"/>
      <c r="HT1161" s="139"/>
      <c r="HU1161" s="139"/>
      <c r="HV1161" s="139"/>
      <c r="HW1161" s="139"/>
      <c r="HX1161" s="139"/>
      <c r="HY1161" s="139"/>
      <c r="HZ1161" s="139"/>
      <c r="IA1161" s="139"/>
      <c r="IB1161" s="139"/>
    </row>
    <row r="1162" spans="1:236" s="138" customFormat="1" ht="11.25" hidden="1" customHeight="1">
      <c r="A1162" s="93" t="s">
        <v>2071</v>
      </c>
      <c r="B1162" s="93" t="s">
        <v>2072</v>
      </c>
      <c r="C1162" s="94" t="s">
        <v>1568</v>
      </c>
      <c r="D1162" s="58"/>
      <c r="E1162" s="165"/>
      <c r="F1162" s="58">
        <v>-532.04</v>
      </c>
      <c r="G1162" s="165"/>
      <c r="H1162" s="165"/>
      <c r="I1162" s="58"/>
      <c r="J1162" s="58"/>
      <c r="HL1162" s="139"/>
      <c r="HM1162" s="139"/>
      <c r="HN1162" s="139"/>
      <c r="HO1162" s="139"/>
      <c r="HP1162" s="139"/>
      <c r="HQ1162" s="139"/>
      <c r="HR1162" s="139"/>
      <c r="HS1162" s="139"/>
      <c r="HT1162" s="139"/>
      <c r="HU1162" s="139"/>
      <c r="HV1162" s="139"/>
      <c r="HW1162" s="139"/>
      <c r="HX1162" s="139"/>
      <c r="HY1162" s="139"/>
      <c r="HZ1162" s="139"/>
      <c r="IA1162" s="139"/>
      <c r="IB1162" s="139"/>
    </row>
    <row r="1163" spans="1:236" s="138" customFormat="1" ht="11.25" hidden="1" customHeight="1">
      <c r="A1163" s="93" t="s">
        <v>2073</v>
      </c>
      <c r="B1163" s="93" t="s">
        <v>1570</v>
      </c>
      <c r="C1163" s="94" t="s">
        <v>1571</v>
      </c>
      <c r="D1163" s="58"/>
      <c r="E1163" s="165"/>
      <c r="F1163" s="58">
        <v>-105.69</v>
      </c>
      <c r="G1163" s="165"/>
      <c r="H1163" s="165"/>
      <c r="I1163" s="58"/>
      <c r="J1163" s="58"/>
      <c r="HL1163" s="139"/>
      <c r="HM1163" s="139"/>
      <c r="HN1163" s="139"/>
      <c r="HO1163" s="139"/>
      <c r="HP1163" s="139"/>
      <c r="HQ1163" s="139"/>
      <c r="HR1163" s="139"/>
      <c r="HS1163" s="139"/>
      <c r="HT1163" s="139"/>
      <c r="HU1163" s="139"/>
      <c r="HV1163" s="139"/>
      <c r="HW1163" s="139"/>
      <c r="HX1163" s="139"/>
      <c r="HY1163" s="139"/>
      <c r="HZ1163" s="139"/>
      <c r="IA1163" s="139"/>
      <c r="IB1163" s="139"/>
    </row>
    <row r="1164" spans="1:236" s="138" customFormat="1" ht="11.25" hidden="1" customHeight="1">
      <c r="A1164" s="93" t="s">
        <v>2074</v>
      </c>
      <c r="B1164" s="93" t="s">
        <v>2075</v>
      </c>
      <c r="C1164" s="94" t="s">
        <v>1557</v>
      </c>
      <c r="D1164" s="58">
        <v>-2761.01</v>
      </c>
      <c r="E1164" s="165"/>
      <c r="F1164" s="58"/>
      <c r="G1164" s="165"/>
      <c r="H1164" s="165"/>
      <c r="I1164" s="58"/>
      <c r="J1164" s="58"/>
      <c r="HL1164" s="139"/>
      <c r="HM1164" s="139"/>
      <c r="HN1164" s="139"/>
      <c r="HO1164" s="139"/>
      <c r="HP1164" s="139"/>
      <c r="HQ1164" s="139"/>
      <c r="HR1164" s="139"/>
      <c r="HS1164" s="139"/>
      <c r="HT1164" s="139"/>
      <c r="HU1164" s="139"/>
      <c r="HV1164" s="139"/>
      <c r="HW1164" s="139"/>
      <c r="HX1164" s="139"/>
      <c r="HY1164" s="139"/>
      <c r="HZ1164" s="139"/>
      <c r="IA1164" s="139"/>
      <c r="IB1164" s="139"/>
    </row>
    <row r="1165" spans="1:236" s="138" customFormat="1" ht="11.25" hidden="1" customHeight="1">
      <c r="A1165" s="93" t="s">
        <v>2076</v>
      </c>
      <c r="B1165" s="93" t="s">
        <v>2077</v>
      </c>
      <c r="C1165" s="94" t="s">
        <v>1352</v>
      </c>
      <c r="D1165" s="58">
        <v>-0.05</v>
      </c>
      <c r="E1165" s="165"/>
      <c r="F1165" s="58"/>
      <c r="G1165" s="165"/>
      <c r="H1165" s="165"/>
      <c r="I1165" s="58"/>
      <c r="J1165" s="58"/>
      <c r="HL1165" s="139"/>
      <c r="HM1165" s="139"/>
      <c r="HN1165" s="139"/>
      <c r="HO1165" s="139"/>
      <c r="HP1165" s="139"/>
      <c r="HQ1165" s="139"/>
      <c r="HR1165" s="139"/>
      <c r="HS1165" s="139"/>
      <c r="HT1165" s="139"/>
      <c r="HU1165" s="139"/>
      <c r="HV1165" s="139"/>
      <c r="HW1165" s="139"/>
      <c r="HX1165" s="139"/>
      <c r="HY1165" s="139"/>
      <c r="HZ1165" s="139"/>
      <c r="IA1165" s="139"/>
      <c r="IB1165" s="139"/>
    </row>
    <row r="1166" spans="1:236" s="167" customFormat="1" ht="11.25" hidden="1">
      <c r="A1166" s="93" t="s">
        <v>2080</v>
      </c>
      <c r="B1166" s="93" t="s">
        <v>2081</v>
      </c>
      <c r="C1166" s="94" t="s">
        <v>2082</v>
      </c>
      <c r="D1166" s="58"/>
      <c r="E1166" s="58">
        <v>-136.9</v>
      </c>
      <c r="F1166" s="58"/>
      <c r="G1166" s="165"/>
      <c r="H1166" s="165"/>
      <c r="I1166" s="118"/>
      <c r="J1166" s="118"/>
      <c r="HL1166" s="168"/>
      <c r="HM1166" s="168"/>
      <c r="HN1166" s="168"/>
      <c r="HO1166" s="168"/>
      <c r="HP1166" s="168"/>
      <c r="HQ1166" s="168"/>
      <c r="HR1166" s="168"/>
      <c r="HS1166" s="168"/>
      <c r="HT1166" s="168"/>
      <c r="HU1166" s="168"/>
      <c r="HV1166" s="168"/>
      <c r="HW1166" s="168"/>
      <c r="HX1166" s="168"/>
      <c r="HY1166" s="168"/>
      <c r="HZ1166" s="168"/>
      <c r="IA1166" s="168"/>
      <c r="IB1166" s="168"/>
    </row>
    <row r="1167" spans="1:236" s="20" customFormat="1" ht="11.25" hidden="1" customHeight="1">
      <c r="A1167" s="93" t="s">
        <v>2083</v>
      </c>
      <c r="B1167" s="93" t="s">
        <v>2084</v>
      </c>
      <c r="C1167" s="94" t="s">
        <v>2085</v>
      </c>
      <c r="D1167" s="58"/>
      <c r="E1167" s="58">
        <v>-1210.1199999999999</v>
      </c>
      <c r="F1167" s="58"/>
      <c r="G1167" s="165"/>
      <c r="H1167" s="165"/>
      <c r="I1167" s="58"/>
      <c r="J1167" s="58"/>
      <c r="HL1167" s="102"/>
      <c r="HM1167" s="102"/>
      <c r="HN1167" s="102"/>
      <c r="HO1167" s="102"/>
      <c r="HP1167" s="102"/>
      <c r="HQ1167" s="102"/>
      <c r="HR1167" s="102"/>
      <c r="HS1167" s="102"/>
      <c r="HT1167" s="102"/>
      <c r="HU1167" s="102"/>
      <c r="HV1167" s="102"/>
      <c r="HW1167" s="102"/>
      <c r="HX1167" s="102"/>
      <c r="HY1167" s="102"/>
      <c r="HZ1167" s="102"/>
      <c r="IA1167" s="102"/>
      <c r="IB1167" s="102"/>
    </row>
    <row r="1168" spans="1:236" s="20" customFormat="1" ht="11.25" hidden="1" customHeight="1">
      <c r="A1168" s="93" t="s">
        <v>2086</v>
      </c>
      <c r="B1168" s="93" t="s">
        <v>2087</v>
      </c>
      <c r="C1168" s="94" t="s">
        <v>2088</v>
      </c>
      <c r="D1168" s="58"/>
      <c r="E1168" s="58"/>
      <c r="F1168" s="58">
        <v>-6.77</v>
      </c>
      <c r="G1168" s="58"/>
      <c r="H1168" s="165"/>
      <c r="I1168" s="58"/>
      <c r="J1168" s="58"/>
      <c r="HL1168" s="102"/>
      <c r="HM1168" s="102"/>
      <c r="HN1168" s="102"/>
      <c r="HO1168" s="102"/>
      <c r="HP1168" s="102"/>
      <c r="HQ1168" s="102"/>
      <c r="HR1168" s="102"/>
      <c r="HS1168" s="102"/>
      <c r="HT1168" s="102"/>
      <c r="HU1168" s="102"/>
      <c r="HV1168" s="102"/>
      <c r="HW1168" s="102"/>
      <c r="HX1168" s="102"/>
      <c r="HY1168" s="102"/>
      <c r="HZ1168" s="102"/>
      <c r="IA1168" s="102"/>
      <c r="IB1168" s="102"/>
    </row>
    <row r="1169" spans="1:236" s="20" customFormat="1" ht="11.25" hidden="1" customHeight="1">
      <c r="A1169" s="93" t="s">
        <v>2092</v>
      </c>
      <c r="B1169" s="93" t="s">
        <v>2093</v>
      </c>
      <c r="C1169" s="94" t="s">
        <v>2094</v>
      </c>
      <c r="D1169" s="58"/>
      <c r="E1169" s="58">
        <v>-6145.36</v>
      </c>
      <c r="F1169" s="58"/>
      <c r="G1169" s="58"/>
      <c r="H1169" s="165"/>
      <c r="I1169" s="58"/>
      <c r="J1169" s="58"/>
      <c r="HL1169" s="102"/>
      <c r="HM1169" s="102"/>
      <c r="HN1169" s="102"/>
      <c r="HO1169" s="102"/>
      <c r="HP1169" s="102"/>
      <c r="HQ1169" s="102"/>
      <c r="HR1169" s="102"/>
      <c r="HS1169" s="102"/>
      <c r="HT1169" s="102"/>
      <c r="HU1169" s="102"/>
      <c r="HV1169" s="102"/>
      <c r="HW1169" s="102"/>
      <c r="HX1169" s="102"/>
      <c r="HY1169" s="102"/>
      <c r="HZ1169" s="102"/>
      <c r="IA1169" s="102"/>
      <c r="IB1169" s="102"/>
    </row>
    <row r="1170" spans="1:236" s="20" customFormat="1" ht="11.25" hidden="1" customHeight="1">
      <c r="A1170" s="93" t="s">
        <v>2095</v>
      </c>
      <c r="B1170" s="93" t="s">
        <v>2096</v>
      </c>
      <c r="C1170" s="94" t="s">
        <v>2097</v>
      </c>
      <c r="D1170" s="58"/>
      <c r="E1170" s="58">
        <v>-123.15</v>
      </c>
      <c r="F1170" s="58"/>
      <c r="G1170" s="58"/>
      <c r="H1170" s="165"/>
      <c r="I1170" s="58"/>
      <c r="J1170" s="58"/>
      <c r="HL1170" s="102"/>
      <c r="HM1170" s="102"/>
      <c r="HN1170" s="102"/>
      <c r="HO1170" s="102"/>
      <c r="HP1170" s="102"/>
      <c r="HQ1170" s="102"/>
      <c r="HR1170" s="102"/>
      <c r="HS1170" s="102"/>
      <c r="HT1170" s="102"/>
      <c r="HU1170" s="102"/>
      <c r="HV1170" s="102"/>
      <c r="HW1170" s="102"/>
      <c r="HX1170" s="102"/>
      <c r="HY1170" s="102"/>
      <c r="HZ1170" s="102"/>
      <c r="IA1170" s="102"/>
      <c r="IB1170" s="102"/>
    </row>
    <row r="1171" spans="1:236" s="20" customFormat="1" ht="11.25" hidden="1" customHeight="1">
      <c r="A1171" s="93" t="s">
        <v>2098</v>
      </c>
      <c r="B1171" s="93" t="s">
        <v>2099</v>
      </c>
      <c r="C1171" s="94" t="s">
        <v>2100</v>
      </c>
      <c r="D1171" s="58"/>
      <c r="E1171" s="58">
        <v>-267.77999999999997</v>
      </c>
      <c r="F1171" s="58"/>
      <c r="G1171" s="58"/>
      <c r="H1171" s="165"/>
      <c r="I1171" s="58"/>
      <c r="J1171" s="58"/>
      <c r="HL1171" s="102"/>
      <c r="HM1171" s="102"/>
      <c r="HN1171" s="102"/>
      <c r="HO1171" s="102"/>
      <c r="HP1171" s="102"/>
      <c r="HQ1171" s="102"/>
      <c r="HR1171" s="102"/>
      <c r="HS1171" s="102"/>
      <c r="HT1171" s="102"/>
      <c r="HU1171" s="102"/>
      <c r="HV1171" s="102"/>
      <c r="HW1171" s="102"/>
      <c r="HX1171" s="102"/>
      <c r="HY1171" s="102"/>
      <c r="HZ1171" s="102"/>
      <c r="IA1171" s="102"/>
      <c r="IB1171" s="102"/>
    </row>
    <row r="1172" spans="1:236" s="20" customFormat="1" ht="11.25" hidden="1" customHeight="1">
      <c r="A1172" s="93" t="s">
        <v>2101</v>
      </c>
      <c r="B1172" s="93" t="s">
        <v>2102</v>
      </c>
      <c r="C1172" s="94" t="s">
        <v>2103</v>
      </c>
      <c r="D1172" s="58"/>
      <c r="E1172" s="58"/>
      <c r="F1172" s="58">
        <v>-19.350000000000001</v>
      </c>
      <c r="G1172" s="58"/>
      <c r="H1172" s="165"/>
      <c r="I1172" s="58"/>
      <c r="J1172" s="58"/>
      <c r="HL1172" s="102"/>
      <c r="HM1172" s="102"/>
      <c r="HN1172" s="102"/>
      <c r="HO1172" s="102"/>
      <c r="HP1172" s="102"/>
      <c r="HQ1172" s="102"/>
      <c r="HR1172" s="102"/>
      <c r="HS1172" s="102"/>
      <c r="HT1172" s="102"/>
      <c r="HU1172" s="102"/>
      <c r="HV1172" s="102"/>
      <c r="HW1172" s="102"/>
      <c r="HX1172" s="102"/>
      <c r="HY1172" s="102"/>
      <c r="HZ1172" s="102"/>
      <c r="IA1172" s="102"/>
      <c r="IB1172" s="102"/>
    </row>
    <row r="1173" spans="1:236" s="20" customFormat="1" ht="11.25" hidden="1" customHeight="1">
      <c r="A1173" s="93" t="s">
        <v>2964</v>
      </c>
      <c r="B1173" s="93" t="s">
        <v>3166</v>
      </c>
      <c r="C1173" s="94" t="s">
        <v>2922</v>
      </c>
      <c r="D1173" s="58"/>
      <c r="E1173" s="58"/>
      <c r="F1173" s="58">
        <v>-47.52</v>
      </c>
      <c r="G1173" s="58">
        <v>-54.53</v>
      </c>
      <c r="H1173" s="165"/>
      <c r="I1173" s="58"/>
      <c r="J1173" s="58"/>
      <c r="HL1173" s="102"/>
      <c r="HM1173" s="102"/>
      <c r="HN1173" s="102"/>
      <c r="HO1173" s="102"/>
      <c r="HP1173" s="102"/>
      <c r="HQ1173" s="102"/>
      <c r="HR1173" s="102"/>
      <c r="HS1173" s="102"/>
      <c r="HT1173" s="102"/>
      <c r="HU1173" s="102"/>
      <c r="HV1173" s="102"/>
      <c r="HW1173" s="102"/>
      <c r="HX1173" s="102"/>
      <c r="HY1173" s="102"/>
      <c r="HZ1173" s="102"/>
      <c r="IA1173" s="102"/>
      <c r="IB1173" s="102"/>
    </row>
    <row r="1174" spans="1:236" s="20" customFormat="1" ht="11.25" hidden="1" customHeight="1">
      <c r="A1174" s="93" t="s">
        <v>3167</v>
      </c>
      <c r="B1174" s="93" t="s">
        <v>3168</v>
      </c>
      <c r="C1174" s="94" t="s">
        <v>3048</v>
      </c>
      <c r="D1174" s="58"/>
      <c r="E1174" s="58">
        <v>-151.88999999999999</v>
      </c>
      <c r="F1174" s="58"/>
      <c r="G1174" s="58"/>
      <c r="H1174" s="165"/>
      <c r="I1174" s="58"/>
      <c r="J1174" s="58"/>
      <c r="HL1174" s="102"/>
      <c r="HM1174" s="102"/>
      <c r="HN1174" s="102"/>
      <c r="HO1174" s="102"/>
      <c r="HP1174" s="102"/>
      <c r="HQ1174" s="102"/>
      <c r="HR1174" s="102"/>
      <c r="HS1174" s="102"/>
      <c r="HT1174" s="102"/>
      <c r="HU1174" s="102"/>
      <c r="HV1174" s="102"/>
      <c r="HW1174" s="102"/>
      <c r="HX1174" s="102"/>
      <c r="HY1174" s="102"/>
      <c r="HZ1174" s="102"/>
      <c r="IA1174" s="102"/>
      <c r="IB1174" s="102"/>
    </row>
    <row r="1175" spans="1:236" s="20" customFormat="1" ht="11.25" hidden="1" customHeight="1">
      <c r="A1175" s="93" t="s">
        <v>3043</v>
      </c>
      <c r="B1175" s="93" t="s">
        <v>3171</v>
      </c>
      <c r="C1175" s="94" t="s">
        <v>3020</v>
      </c>
      <c r="D1175" s="58"/>
      <c r="E1175" s="58">
        <v>-733.93</v>
      </c>
      <c r="F1175" s="58"/>
      <c r="G1175" s="58"/>
      <c r="H1175" s="165"/>
      <c r="I1175" s="58"/>
      <c r="J1175" s="58"/>
      <c r="HL1175" s="102"/>
      <c r="HM1175" s="102"/>
      <c r="HN1175" s="102"/>
      <c r="HO1175" s="102"/>
      <c r="HP1175" s="102"/>
      <c r="HQ1175" s="102"/>
      <c r="HR1175" s="102"/>
      <c r="HS1175" s="102"/>
      <c r="HT1175" s="102"/>
      <c r="HU1175" s="102"/>
      <c r="HV1175" s="102"/>
      <c r="HW1175" s="102"/>
      <c r="HX1175" s="102"/>
      <c r="HY1175" s="102"/>
      <c r="HZ1175" s="102"/>
      <c r="IA1175" s="102"/>
      <c r="IB1175" s="102"/>
    </row>
    <row r="1176" spans="1:236" s="20" customFormat="1" ht="11.25" hidden="1" customHeight="1">
      <c r="A1176" s="93" t="s">
        <v>3021</v>
      </c>
      <c r="B1176" s="93" t="s">
        <v>3172</v>
      </c>
      <c r="C1176" s="94" t="s">
        <v>3022</v>
      </c>
      <c r="D1176" s="58"/>
      <c r="E1176" s="58">
        <v>-368.41</v>
      </c>
      <c r="F1176" s="58"/>
      <c r="G1176" s="58"/>
      <c r="H1176" s="165"/>
      <c r="I1176" s="58"/>
      <c r="J1176" s="58"/>
      <c r="HL1176" s="102"/>
      <c r="HM1176" s="102"/>
      <c r="HN1176" s="102"/>
      <c r="HO1176" s="102"/>
      <c r="HP1176" s="102"/>
      <c r="HQ1176" s="102"/>
      <c r="HR1176" s="102"/>
      <c r="HS1176" s="102"/>
      <c r="HT1176" s="102"/>
      <c r="HU1176" s="102"/>
      <c r="HV1176" s="102"/>
      <c r="HW1176" s="102"/>
      <c r="HX1176" s="102"/>
      <c r="HY1176" s="102"/>
      <c r="HZ1176" s="102"/>
      <c r="IA1176" s="102"/>
      <c r="IB1176" s="102"/>
    </row>
    <row r="1177" spans="1:236" s="20" customFormat="1" ht="11.25" hidden="1" customHeight="1">
      <c r="A1177" s="93" t="s">
        <v>3175</v>
      </c>
      <c r="B1177" s="93" t="s">
        <v>3176</v>
      </c>
      <c r="C1177" s="94" t="s">
        <v>3093</v>
      </c>
      <c r="D1177" s="58"/>
      <c r="E1177" s="58">
        <v>-104.09</v>
      </c>
      <c r="F1177" s="58"/>
      <c r="G1177" s="165"/>
      <c r="H1177" s="165"/>
      <c r="I1177" s="58"/>
      <c r="J1177" s="58"/>
      <c r="HL1177" s="102"/>
      <c r="HM1177" s="102"/>
      <c r="HN1177" s="102"/>
      <c r="HO1177" s="102"/>
      <c r="HP1177" s="102"/>
      <c r="HQ1177" s="102"/>
      <c r="HR1177" s="102"/>
      <c r="HS1177" s="102"/>
      <c r="HT1177" s="102"/>
      <c r="HU1177" s="102"/>
      <c r="HV1177" s="102"/>
      <c r="HW1177" s="102"/>
      <c r="HX1177" s="102"/>
      <c r="HY1177" s="102"/>
      <c r="HZ1177" s="102"/>
      <c r="IA1177" s="102"/>
      <c r="IB1177" s="102"/>
    </row>
    <row r="1178" spans="1:236" s="20" customFormat="1" ht="11.25" hidden="1" customHeight="1">
      <c r="A1178" s="93" t="s">
        <v>3179</v>
      </c>
      <c r="B1178" s="93" t="s">
        <v>3180</v>
      </c>
      <c r="C1178" s="94" t="s">
        <v>3072</v>
      </c>
      <c r="D1178" s="58"/>
      <c r="E1178" s="58"/>
      <c r="F1178" s="58">
        <v>-521.96</v>
      </c>
      <c r="G1178" s="58"/>
      <c r="H1178" s="165"/>
      <c r="I1178" s="58"/>
      <c r="J1178" s="58"/>
      <c r="HL1178" s="102"/>
      <c r="HM1178" s="102"/>
      <c r="HN1178" s="102"/>
      <c r="HO1178" s="102"/>
      <c r="HP1178" s="102"/>
      <c r="HQ1178" s="102"/>
      <c r="HR1178" s="102"/>
      <c r="HS1178" s="102"/>
      <c r="HT1178" s="102"/>
      <c r="HU1178" s="102"/>
      <c r="HV1178" s="102"/>
      <c r="HW1178" s="102"/>
      <c r="HX1178" s="102"/>
      <c r="HY1178" s="102"/>
      <c r="HZ1178" s="102"/>
      <c r="IA1178" s="102"/>
      <c r="IB1178" s="102"/>
    </row>
    <row r="1179" spans="1:236" s="20" customFormat="1" ht="11.25" hidden="1" customHeight="1">
      <c r="A1179" s="93" t="s">
        <v>3181</v>
      </c>
      <c r="B1179" s="93" t="s">
        <v>3182</v>
      </c>
      <c r="C1179" s="94" t="s">
        <v>3071</v>
      </c>
      <c r="D1179" s="58"/>
      <c r="E1179" s="58"/>
      <c r="F1179" s="58">
        <v>-167.66</v>
      </c>
      <c r="G1179" s="58"/>
      <c r="H1179" s="165"/>
      <c r="I1179" s="58"/>
      <c r="J1179" s="58"/>
      <c r="HL1179" s="102"/>
      <c r="HM1179" s="102"/>
      <c r="HN1179" s="102"/>
      <c r="HO1179" s="102"/>
      <c r="HP1179" s="102"/>
      <c r="HQ1179" s="102"/>
      <c r="HR1179" s="102"/>
      <c r="HS1179" s="102"/>
      <c r="HT1179" s="102"/>
      <c r="HU1179" s="102"/>
      <c r="HV1179" s="102"/>
      <c r="HW1179" s="102"/>
      <c r="HX1179" s="102"/>
      <c r="HY1179" s="102"/>
      <c r="HZ1179" s="102"/>
      <c r="IA1179" s="102"/>
      <c r="IB1179" s="102"/>
    </row>
    <row r="1180" spans="1:236" s="20" customFormat="1" ht="11.25" hidden="1" customHeight="1">
      <c r="A1180" s="93" t="s">
        <v>3385</v>
      </c>
      <c r="B1180" s="93" t="s">
        <v>3386</v>
      </c>
      <c r="C1180" s="94" t="s">
        <v>3332</v>
      </c>
      <c r="D1180" s="58"/>
      <c r="E1180" s="58"/>
      <c r="F1180" s="58">
        <v>-0.72</v>
      </c>
      <c r="G1180" s="58"/>
      <c r="H1180" s="165"/>
      <c r="I1180" s="58"/>
      <c r="J1180" s="58"/>
      <c r="HL1180" s="102"/>
      <c r="HM1180" s="102"/>
      <c r="HN1180" s="102"/>
      <c r="HO1180" s="102"/>
      <c r="HP1180" s="102"/>
      <c r="HQ1180" s="102"/>
      <c r="HR1180" s="102"/>
      <c r="HS1180" s="102"/>
      <c r="HT1180" s="102"/>
      <c r="HU1180" s="102"/>
      <c r="HV1180" s="102"/>
      <c r="HW1180" s="102"/>
      <c r="HX1180" s="102"/>
      <c r="HY1180" s="102"/>
      <c r="HZ1180" s="102"/>
      <c r="IA1180" s="102"/>
      <c r="IB1180" s="102"/>
    </row>
    <row r="1181" spans="1:236" s="20" customFormat="1" ht="11.25" hidden="1" customHeight="1">
      <c r="A1181" s="93" t="s">
        <v>3387</v>
      </c>
      <c r="B1181" s="93" t="s">
        <v>3388</v>
      </c>
      <c r="C1181" s="94" t="s">
        <v>3339</v>
      </c>
      <c r="D1181" s="58"/>
      <c r="E1181" s="58"/>
      <c r="F1181" s="58">
        <v>-1.27</v>
      </c>
      <c r="G1181" s="58"/>
      <c r="H1181" s="165"/>
      <c r="I1181" s="58"/>
      <c r="J1181" s="58"/>
      <c r="HL1181" s="102"/>
      <c r="HM1181" s="102"/>
      <c r="HN1181" s="102"/>
      <c r="HO1181" s="102"/>
      <c r="HP1181" s="102"/>
      <c r="HQ1181" s="102"/>
      <c r="HR1181" s="102"/>
      <c r="HS1181" s="102"/>
      <c r="HT1181" s="102"/>
      <c r="HU1181" s="102"/>
      <c r="HV1181" s="102"/>
      <c r="HW1181" s="102"/>
      <c r="HX1181" s="102"/>
      <c r="HY1181" s="102"/>
      <c r="HZ1181" s="102"/>
      <c r="IA1181" s="102"/>
      <c r="IB1181" s="102"/>
    </row>
    <row r="1182" spans="1:236" s="20" customFormat="1" ht="11.25" hidden="1" customHeight="1">
      <c r="A1182" s="93" t="s">
        <v>3320</v>
      </c>
      <c r="B1182" s="93" t="s">
        <v>3321</v>
      </c>
      <c r="C1182" s="94" t="s">
        <v>3317</v>
      </c>
      <c r="D1182" s="58"/>
      <c r="E1182" s="58"/>
      <c r="F1182" s="58"/>
      <c r="G1182" s="58">
        <v>-0.3</v>
      </c>
      <c r="H1182" s="165"/>
      <c r="I1182" s="58"/>
      <c r="J1182" s="58"/>
      <c r="HL1182" s="102"/>
      <c r="HM1182" s="102"/>
      <c r="HN1182" s="102"/>
      <c r="HO1182" s="102"/>
      <c r="HP1182" s="102"/>
      <c r="HQ1182" s="102"/>
      <c r="HR1182" s="102"/>
      <c r="HS1182" s="102"/>
      <c r="HT1182" s="102"/>
      <c r="HU1182" s="102"/>
      <c r="HV1182" s="102"/>
      <c r="HW1182" s="102"/>
      <c r="HX1182" s="102"/>
      <c r="HY1182" s="102"/>
      <c r="HZ1182" s="102"/>
      <c r="IA1182" s="102"/>
      <c r="IB1182" s="102"/>
    </row>
    <row r="1183" spans="1:236" s="20" customFormat="1" ht="11.25" hidden="1" customHeight="1">
      <c r="A1183" s="93" t="s">
        <v>2115</v>
      </c>
      <c r="B1183" s="93" t="s">
        <v>702</v>
      </c>
      <c r="C1183" s="94" t="s">
        <v>29</v>
      </c>
      <c r="D1183" s="58">
        <v>-140603.03</v>
      </c>
      <c r="E1183" s="58">
        <v>-70977.84</v>
      </c>
      <c r="F1183" s="58">
        <v>-49217.95</v>
      </c>
      <c r="G1183" s="58">
        <v>-505308.93</v>
      </c>
      <c r="H1183" s="165"/>
      <c r="I1183" s="58"/>
      <c r="J1183" s="58"/>
      <c r="HL1183" s="102"/>
      <c r="HM1183" s="102"/>
      <c r="HN1183" s="102"/>
      <c r="HO1183" s="102"/>
      <c r="HP1183" s="102"/>
      <c r="HQ1183" s="102"/>
      <c r="HR1183" s="102"/>
      <c r="HS1183" s="102"/>
      <c r="HT1183" s="102"/>
      <c r="HU1183" s="102"/>
      <c r="HV1183" s="102"/>
      <c r="HW1183" s="102"/>
      <c r="HX1183" s="102"/>
      <c r="HY1183" s="102"/>
      <c r="HZ1183" s="102"/>
      <c r="IA1183" s="102"/>
      <c r="IB1183" s="102"/>
    </row>
    <row r="1184" spans="1:236" s="20" customFormat="1" ht="11.25" hidden="1" customHeight="1">
      <c r="A1184" s="93" t="s">
        <v>3255</v>
      </c>
      <c r="B1184" s="93" t="s">
        <v>3326</v>
      </c>
      <c r="C1184" s="94" t="s">
        <v>29</v>
      </c>
      <c r="D1184" s="58"/>
      <c r="E1184" s="58"/>
      <c r="F1184" s="58">
        <v>-38245.96</v>
      </c>
      <c r="G1184" s="58"/>
      <c r="H1184" s="165"/>
      <c r="I1184" s="58"/>
      <c r="J1184" s="58"/>
      <c r="HL1184" s="102"/>
      <c r="HM1184" s="102"/>
      <c r="HN1184" s="102"/>
      <c r="HO1184" s="102"/>
      <c r="HP1184" s="102"/>
      <c r="HQ1184" s="102"/>
      <c r="HR1184" s="102"/>
      <c r="HS1184" s="102"/>
      <c r="HT1184" s="102"/>
      <c r="HU1184" s="102"/>
      <c r="HV1184" s="102"/>
      <c r="HW1184" s="102"/>
      <c r="HX1184" s="102"/>
      <c r="HY1184" s="102"/>
      <c r="HZ1184" s="102"/>
      <c r="IA1184" s="102"/>
      <c r="IB1184" s="102"/>
    </row>
    <row r="1185" spans="1:236" s="20" customFormat="1" ht="11.25" hidden="1" customHeight="1">
      <c r="A1185" s="93" t="s">
        <v>2430</v>
      </c>
      <c r="B1185" s="111" t="s">
        <v>2431</v>
      </c>
      <c r="C1185" s="123" t="s">
        <v>2432</v>
      </c>
      <c r="D1185" s="58"/>
      <c r="E1185" s="58">
        <v>-4.91</v>
      </c>
      <c r="F1185" s="58"/>
      <c r="G1185" s="58"/>
      <c r="H1185" s="165"/>
      <c r="I1185" s="58"/>
      <c r="J1185" s="58"/>
      <c r="HL1185" s="102"/>
      <c r="HM1185" s="102"/>
      <c r="HN1185" s="102"/>
      <c r="HO1185" s="102"/>
      <c r="HP1185" s="102"/>
      <c r="HQ1185" s="102"/>
      <c r="HR1185" s="102"/>
      <c r="HS1185" s="102"/>
      <c r="HT1185" s="102"/>
      <c r="HU1185" s="102"/>
      <c r="HV1185" s="102"/>
      <c r="HW1185" s="102"/>
      <c r="HX1185" s="102"/>
      <c r="HY1185" s="102"/>
      <c r="HZ1185" s="102"/>
      <c r="IA1185" s="102"/>
      <c r="IB1185" s="102"/>
    </row>
    <row r="1186" spans="1:236" s="20" customFormat="1" ht="11.25" hidden="1" customHeight="1">
      <c r="A1186" s="93" t="s">
        <v>2463</v>
      </c>
      <c r="B1186" s="111" t="s">
        <v>2464</v>
      </c>
      <c r="C1186" s="123" t="s">
        <v>542</v>
      </c>
      <c r="D1186" s="58">
        <v>-872.05</v>
      </c>
      <c r="E1186" s="58">
        <v>-998.98</v>
      </c>
      <c r="F1186" s="58">
        <v>-656.51</v>
      </c>
      <c r="G1186" s="58">
        <v>-191.54</v>
      </c>
      <c r="H1186" s="165"/>
      <c r="I1186" s="58"/>
      <c r="J1186" s="58"/>
      <c r="HL1186" s="102"/>
      <c r="HM1186" s="102"/>
      <c r="HN1186" s="102"/>
      <c r="HO1186" s="102"/>
      <c r="HP1186" s="102"/>
      <c r="HQ1186" s="102"/>
      <c r="HR1186" s="102"/>
      <c r="HS1186" s="102"/>
      <c r="HT1186" s="102"/>
      <c r="HU1186" s="102"/>
      <c r="HV1186" s="102"/>
      <c r="HW1186" s="102"/>
      <c r="HX1186" s="102"/>
      <c r="HY1186" s="102"/>
      <c r="HZ1186" s="102"/>
      <c r="IA1186" s="102"/>
      <c r="IB1186" s="102"/>
    </row>
    <row r="1187" spans="1:236" s="20" customFormat="1" ht="11.25" hidden="1" customHeight="1">
      <c r="A1187" s="93" t="s">
        <v>2554</v>
      </c>
      <c r="B1187" s="111" t="s">
        <v>2555</v>
      </c>
      <c r="C1187" s="123" t="s">
        <v>482</v>
      </c>
      <c r="D1187" s="58">
        <v>-2303.7600000000002</v>
      </c>
      <c r="E1187" s="58"/>
      <c r="F1187" s="58"/>
      <c r="G1187" s="58"/>
      <c r="H1187" s="165"/>
      <c r="I1187" s="58"/>
      <c r="J1187" s="58"/>
      <c r="HL1187" s="102"/>
      <c r="HM1187" s="102"/>
      <c r="HN1187" s="102"/>
      <c r="HO1187" s="102"/>
      <c r="HP1187" s="102"/>
      <c r="HQ1187" s="102"/>
      <c r="HR1187" s="102"/>
      <c r="HS1187" s="102"/>
      <c r="HT1187" s="102"/>
      <c r="HU1187" s="102"/>
      <c r="HV1187" s="102"/>
      <c r="HW1187" s="102"/>
      <c r="HX1187" s="102"/>
      <c r="HY1187" s="102"/>
      <c r="HZ1187" s="102"/>
      <c r="IA1187" s="102"/>
      <c r="IB1187" s="102"/>
    </row>
    <row r="1188" spans="1:236" s="20" customFormat="1" ht="11.25" hidden="1" customHeight="1">
      <c r="A1188" s="93" t="s">
        <v>2569</v>
      </c>
      <c r="B1188" s="93" t="s">
        <v>1587</v>
      </c>
      <c r="C1188" s="94" t="s">
        <v>29</v>
      </c>
      <c r="D1188" s="58">
        <v>-6461.45</v>
      </c>
      <c r="E1188" s="58"/>
      <c r="F1188" s="58">
        <v>-213</v>
      </c>
      <c r="G1188" s="58">
        <v>-170.47</v>
      </c>
      <c r="H1188" s="165"/>
      <c r="I1188" s="58"/>
      <c r="J1188" s="58"/>
      <c r="HL1188" s="102"/>
      <c r="HM1188" s="102"/>
      <c r="HN1188" s="102"/>
      <c r="HO1188" s="102"/>
      <c r="HP1188" s="102"/>
      <c r="HQ1188" s="102"/>
      <c r="HR1188" s="102"/>
      <c r="HS1188" s="102"/>
      <c r="HT1188" s="102"/>
      <c r="HU1188" s="102"/>
      <c r="HV1188" s="102"/>
      <c r="HW1188" s="102"/>
      <c r="HX1188" s="102"/>
      <c r="HY1188" s="102"/>
      <c r="HZ1188" s="102"/>
      <c r="IA1188" s="102"/>
      <c r="IB1188" s="102"/>
    </row>
    <row r="1189" spans="1:236" s="20" customFormat="1" ht="11.25" hidden="1" customHeight="1">
      <c r="A1189" s="93" t="s">
        <v>2579</v>
      </c>
      <c r="B1189" s="93" t="s">
        <v>2573</v>
      </c>
      <c r="C1189" s="94" t="s">
        <v>29</v>
      </c>
      <c r="D1189" s="58">
        <v>-2073.94</v>
      </c>
      <c r="E1189" s="58"/>
      <c r="F1189" s="58">
        <v>-1293.72</v>
      </c>
      <c r="G1189" s="58"/>
      <c r="H1189" s="165"/>
      <c r="I1189" s="58"/>
      <c r="J1189" s="58"/>
      <c r="HL1189" s="102"/>
      <c r="HM1189" s="102"/>
      <c r="HN1189" s="102"/>
      <c r="HO1189" s="102"/>
      <c r="HP1189" s="102"/>
      <c r="HQ1189" s="102"/>
      <c r="HR1189" s="102"/>
      <c r="HS1189" s="102"/>
      <c r="HT1189" s="102"/>
      <c r="HU1189" s="102"/>
      <c r="HV1189" s="102"/>
      <c r="HW1189" s="102"/>
      <c r="HX1189" s="102"/>
      <c r="HY1189" s="102"/>
      <c r="HZ1189" s="102"/>
      <c r="IA1189" s="102"/>
      <c r="IB1189" s="102"/>
    </row>
    <row r="1190" spans="1:236" s="20" customFormat="1" ht="11.25" hidden="1" customHeight="1">
      <c r="A1190" s="93" t="s">
        <v>3327</v>
      </c>
      <c r="B1190" s="93" t="s">
        <v>2573</v>
      </c>
      <c r="C1190" s="94" t="s">
        <v>29</v>
      </c>
      <c r="D1190" s="58"/>
      <c r="E1190" s="58"/>
      <c r="F1190" s="58">
        <v>-19.600000000000001</v>
      </c>
      <c r="G1190" s="58"/>
      <c r="H1190" s="165"/>
      <c r="I1190" s="58"/>
      <c r="J1190" s="58"/>
      <c r="HL1190" s="102"/>
      <c r="HM1190" s="102"/>
      <c r="HN1190" s="102"/>
      <c r="HO1190" s="102"/>
      <c r="HP1190" s="102"/>
      <c r="HQ1190" s="102"/>
      <c r="HR1190" s="102"/>
      <c r="HS1190" s="102"/>
      <c r="HT1190" s="102"/>
      <c r="HU1190" s="102"/>
      <c r="HV1190" s="102"/>
      <c r="HW1190" s="102"/>
      <c r="HX1190" s="102"/>
      <c r="HY1190" s="102"/>
      <c r="HZ1190" s="102"/>
      <c r="IA1190" s="102"/>
      <c r="IB1190" s="102"/>
    </row>
    <row r="1191" spans="1:236" s="20" customFormat="1" ht="11.25" hidden="1" customHeight="1">
      <c r="A1191" s="93" t="s">
        <v>2574</v>
      </c>
      <c r="B1191" s="93" t="s">
        <v>1588</v>
      </c>
      <c r="C1191" s="94" t="s">
        <v>494</v>
      </c>
      <c r="D1191" s="58">
        <v>-1668.05</v>
      </c>
      <c r="E1191" s="58"/>
      <c r="F1191" s="58"/>
      <c r="G1191" s="58"/>
      <c r="H1191" s="165"/>
      <c r="I1191" s="58"/>
      <c r="J1191" s="58"/>
      <c r="HL1191" s="102"/>
      <c r="HM1191" s="102"/>
      <c r="HN1191" s="102"/>
      <c r="HO1191" s="102"/>
      <c r="HP1191" s="102"/>
      <c r="HQ1191" s="102"/>
      <c r="HR1191" s="102"/>
      <c r="HS1191" s="102"/>
      <c r="HT1191" s="102"/>
      <c r="HU1191" s="102"/>
      <c r="HV1191" s="102"/>
      <c r="HW1191" s="102"/>
      <c r="HX1191" s="102"/>
      <c r="HY1191" s="102"/>
      <c r="HZ1191" s="102"/>
      <c r="IA1191" s="102"/>
      <c r="IB1191" s="102"/>
    </row>
    <row r="1192" spans="1:236" s="20" customFormat="1" ht="11.25" hidden="1" customHeight="1">
      <c r="A1192" s="93" t="s">
        <v>2934</v>
      </c>
      <c r="B1192" s="93" t="s">
        <v>2573</v>
      </c>
      <c r="C1192" s="94" t="s">
        <v>29</v>
      </c>
      <c r="D1192" s="58"/>
      <c r="E1192" s="58">
        <v>-2785.78</v>
      </c>
      <c r="F1192" s="58"/>
      <c r="G1192" s="165"/>
      <c r="H1192" s="165"/>
      <c r="I1192" s="58"/>
      <c r="J1192" s="58"/>
      <c r="HL1192" s="102"/>
      <c r="HM1192" s="102"/>
      <c r="HN1192" s="102"/>
      <c r="HO1192" s="102"/>
      <c r="HP1192" s="102"/>
      <c r="HQ1192" s="102"/>
      <c r="HR1192" s="102"/>
      <c r="HS1192" s="102"/>
      <c r="HT1192" s="102"/>
      <c r="HU1192" s="102"/>
      <c r="HV1192" s="102"/>
      <c r="HW1192" s="102"/>
      <c r="HX1192" s="102"/>
      <c r="HY1192" s="102"/>
      <c r="HZ1192" s="102"/>
      <c r="IA1192" s="102"/>
      <c r="IB1192" s="102"/>
    </row>
    <row r="1193" spans="1:236" s="20" customFormat="1" hidden="1">
      <c r="A1193" s="93" t="s">
        <v>2935</v>
      </c>
      <c r="B1193" s="111" t="s">
        <v>1587</v>
      </c>
      <c r="C1193" s="123" t="s">
        <v>29</v>
      </c>
      <c r="D1193" s="58"/>
      <c r="E1193" s="58">
        <v>-2602.16</v>
      </c>
      <c r="F1193" s="58"/>
      <c r="G1193" s="165"/>
      <c r="H1193" s="165"/>
      <c r="I1193" s="58"/>
      <c r="J1193" s="58"/>
      <c r="HL1193" s="102"/>
      <c r="HM1193" s="102"/>
      <c r="HN1193" s="102"/>
      <c r="HO1193" s="102"/>
      <c r="HP1193" s="102"/>
      <c r="HQ1193" s="102"/>
      <c r="HR1193" s="102"/>
      <c r="HS1193" s="102"/>
      <c r="HT1193" s="102"/>
      <c r="HU1193" s="102"/>
      <c r="HV1193" s="102"/>
      <c r="HW1193" s="102"/>
      <c r="HX1193" s="102"/>
      <c r="HY1193" s="102"/>
      <c r="HZ1193" s="102"/>
      <c r="IA1193" s="102"/>
      <c r="IB1193" s="102"/>
    </row>
    <row r="1194" spans="1:236" s="20" customFormat="1" hidden="1">
      <c r="A1194" s="93" t="s">
        <v>2623</v>
      </c>
      <c r="B1194" s="93" t="s">
        <v>1328</v>
      </c>
      <c r="C1194" s="94" t="s">
        <v>29</v>
      </c>
      <c r="D1194" s="58">
        <v>-17829.02</v>
      </c>
      <c r="E1194" s="58">
        <v>-2416.06</v>
      </c>
      <c r="F1194" s="58">
        <v>-13191.2</v>
      </c>
      <c r="G1194" s="58">
        <v>-2832.2</v>
      </c>
      <c r="H1194" s="58"/>
      <c r="I1194" s="58"/>
      <c r="J1194" s="58"/>
      <c r="HL1194" s="102"/>
      <c r="HM1194" s="102"/>
      <c r="HN1194" s="102"/>
      <c r="HO1194" s="102"/>
      <c r="HP1194" s="102"/>
      <c r="HQ1194" s="102"/>
      <c r="HR1194" s="102"/>
      <c r="HS1194" s="102"/>
      <c r="HT1194" s="102"/>
      <c r="HU1194" s="102"/>
      <c r="HV1194" s="102"/>
      <c r="HW1194" s="102"/>
      <c r="HX1194" s="102"/>
      <c r="HY1194" s="102"/>
      <c r="HZ1194" s="102"/>
      <c r="IA1194" s="102"/>
      <c r="IB1194" s="102"/>
    </row>
    <row r="1195" spans="1:236" s="20" customFormat="1" hidden="1">
      <c r="A1195" s="93" t="s">
        <v>2639</v>
      </c>
      <c r="B1195" s="93" t="s">
        <v>3328</v>
      </c>
      <c r="C1195" s="94" t="s">
        <v>173</v>
      </c>
      <c r="D1195" s="58"/>
      <c r="E1195" s="58"/>
      <c r="F1195" s="58">
        <v>-865.63</v>
      </c>
      <c r="G1195" s="58"/>
      <c r="H1195" s="58"/>
      <c r="I1195" s="58"/>
      <c r="J1195" s="58"/>
      <c r="HL1195" s="102"/>
      <c r="HM1195" s="102"/>
      <c r="HN1195" s="102"/>
      <c r="HO1195" s="102"/>
      <c r="HP1195" s="102"/>
      <c r="HQ1195" s="102"/>
      <c r="HR1195" s="102"/>
      <c r="HS1195" s="102"/>
      <c r="HT1195" s="102"/>
      <c r="HU1195" s="102"/>
      <c r="HV1195" s="102"/>
      <c r="HW1195" s="102"/>
      <c r="HX1195" s="102"/>
      <c r="HY1195" s="102"/>
      <c r="HZ1195" s="102"/>
      <c r="IA1195" s="102"/>
      <c r="IB1195" s="102"/>
    </row>
    <row r="1196" spans="1:236" s="20" customFormat="1" hidden="1">
      <c r="A1196" s="93" t="s">
        <v>3447</v>
      </c>
      <c r="B1196" s="93" t="s">
        <v>2641</v>
      </c>
      <c r="C1196" s="94" t="s">
        <v>488</v>
      </c>
      <c r="D1196" s="58">
        <v>-906.99</v>
      </c>
      <c r="E1196" s="58"/>
      <c r="F1196" s="58"/>
      <c r="G1196" s="58">
        <v>-35937.57</v>
      </c>
      <c r="H1196" s="58"/>
      <c r="I1196" s="58"/>
      <c r="J1196" s="58"/>
      <c r="HL1196" s="102"/>
      <c r="HM1196" s="102"/>
      <c r="HN1196" s="102"/>
      <c r="HO1196" s="102"/>
      <c r="HP1196" s="102"/>
      <c r="HQ1196" s="102"/>
      <c r="HR1196" s="102"/>
      <c r="HS1196" s="102"/>
      <c r="HT1196" s="102"/>
      <c r="HU1196" s="102"/>
      <c r="HV1196" s="102"/>
      <c r="HW1196" s="102"/>
      <c r="HX1196" s="102"/>
      <c r="HY1196" s="102"/>
      <c r="HZ1196" s="102"/>
      <c r="IA1196" s="102"/>
      <c r="IB1196" s="102"/>
    </row>
    <row r="1197" spans="1:236" s="20" customFormat="1" hidden="1">
      <c r="A1197" s="93" t="s">
        <v>3433</v>
      </c>
      <c r="B1197" s="93" t="s">
        <v>2643</v>
      </c>
      <c r="C1197" s="94" t="s">
        <v>29</v>
      </c>
      <c r="D1197" s="58">
        <v>-171.92</v>
      </c>
      <c r="E1197" s="58">
        <v>-2622.66</v>
      </c>
      <c r="F1197" s="58">
        <v>-95.71</v>
      </c>
      <c r="G1197" s="58">
        <v>-4278.6400000000003</v>
      </c>
      <c r="H1197" s="58"/>
      <c r="I1197" s="58"/>
      <c r="J1197" s="58"/>
      <c r="HL1197" s="102"/>
      <c r="HM1197" s="102"/>
      <c r="HN1197" s="102"/>
      <c r="HO1197" s="102"/>
      <c r="HP1197" s="102"/>
      <c r="HQ1197" s="102"/>
      <c r="HR1197" s="102"/>
      <c r="HS1197" s="102"/>
      <c r="HT1197" s="102"/>
      <c r="HU1197" s="102"/>
      <c r="HV1197" s="102"/>
      <c r="HW1197" s="102"/>
      <c r="HX1197" s="102"/>
      <c r="HY1197" s="102"/>
      <c r="HZ1197" s="102"/>
      <c r="IA1197" s="102"/>
      <c r="IB1197" s="102"/>
    </row>
    <row r="1198" spans="1:236" s="20" customFormat="1" hidden="1">
      <c r="A1198" s="93" t="s">
        <v>3006</v>
      </c>
      <c r="B1198" s="111" t="s">
        <v>2658</v>
      </c>
      <c r="C1198" s="123" t="s">
        <v>2106</v>
      </c>
      <c r="D1198" s="58"/>
      <c r="E1198" s="58"/>
      <c r="F1198" s="58">
        <v>-3936482.56</v>
      </c>
      <c r="G1198" s="58"/>
      <c r="H1198" s="58"/>
      <c r="I1198" s="58"/>
      <c r="J1198" s="58"/>
      <c r="HL1198" s="102"/>
      <c r="HM1198" s="102"/>
      <c r="HN1198" s="102"/>
      <c r="HO1198" s="102"/>
      <c r="HP1198" s="102"/>
      <c r="HQ1198" s="102"/>
      <c r="HR1198" s="102"/>
      <c r="HS1198" s="102"/>
      <c r="HT1198" s="102"/>
      <c r="HU1198" s="102"/>
      <c r="HV1198" s="102"/>
      <c r="HW1198" s="102"/>
      <c r="HX1198" s="102"/>
      <c r="HY1198" s="102"/>
      <c r="HZ1198" s="102"/>
      <c r="IA1198" s="102"/>
      <c r="IB1198" s="102"/>
    </row>
    <row r="1199" spans="1:236" s="20" customFormat="1" hidden="1">
      <c r="A1199" s="93" t="s">
        <v>3037</v>
      </c>
      <c r="B1199" s="111" t="s">
        <v>3038</v>
      </c>
      <c r="C1199" s="123" t="s">
        <v>537</v>
      </c>
      <c r="D1199" s="58"/>
      <c r="E1199" s="58">
        <v>-179.33</v>
      </c>
      <c r="F1199" s="58"/>
      <c r="G1199" s="58"/>
      <c r="H1199" s="58"/>
      <c r="I1199" s="58"/>
      <c r="J1199" s="58"/>
      <c r="HL1199" s="102"/>
      <c r="HM1199" s="102"/>
      <c r="HN1199" s="102"/>
      <c r="HO1199" s="102"/>
      <c r="HP1199" s="102"/>
      <c r="HQ1199" s="102"/>
      <c r="HR1199" s="102"/>
      <c r="HS1199" s="102"/>
      <c r="HT1199" s="102"/>
      <c r="HU1199" s="102"/>
      <c r="HV1199" s="102"/>
      <c r="HW1199" s="102"/>
      <c r="HX1199" s="102"/>
      <c r="HY1199" s="102"/>
      <c r="HZ1199" s="102"/>
      <c r="IA1199" s="102"/>
      <c r="IB1199" s="102"/>
    </row>
    <row r="1200" spans="1:236" s="20" customFormat="1" hidden="1">
      <c r="A1200" s="93" t="s">
        <v>2773</v>
      </c>
      <c r="B1200" s="93" t="s">
        <v>2774</v>
      </c>
      <c r="C1200" s="94" t="s">
        <v>1557</v>
      </c>
      <c r="D1200" s="58">
        <v>-27306.71</v>
      </c>
      <c r="E1200" s="58"/>
      <c r="F1200" s="58"/>
      <c r="G1200" s="58"/>
      <c r="H1200" s="58"/>
      <c r="I1200" s="58"/>
      <c r="J1200" s="58"/>
      <c r="HL1200" s="102"/>
      <c r="HM1200" s="102"/>
      <c r="HN1200" s="102"/>
      <c r="HO1200" s="102"/>
      <c r="HP1200" s="102"/>
      <c r="HQ1200" s="102"/>
      <c r="HR1200" s="102"/>
      <c r="HS1200" s="102"/>
      <c r="HT1200" s="102"/>
      <c r="HU1200" s="102"/>
      <c r="HV1200" s="102"/>
      <c r="HW1200" s="102"/>
      <c r="HX1200" s="102"/>
      <c r="HY1200" s="102"/>
      <c r="HZ1200" s="102"/>
      <c r="IA1200" s="102"/>
      <c r="IB1200" s="102"/>
    </row>
    <row r="1201" spans="1:236" s="20" customFormat="1" hidden="1">
      <c r="A1201" s="93" t="s">
        <v>2775</v>
      </c>
      <c r="B1201" s="93" t="s">
        <v>2776</v>
      </c>
      <c r="C1201" s="94" t="s">
        <v>1569</v>
      </c>
      <c r="D1201" s="58">
        <v>-23691.06</v>
      </c>
      <c r="E1201" s="58"/>
      <c r="F1201" s="58"/>
      <c r="G1201" s="58"/>
      <c r="H1201" s="58"/>
      <c r="I1201" s="58"/>
      <c r="J1201" s="58"/>
      <c r="HL1201" s="102"/>
      <c r="HM1201" s="102"/>
      <c r="HN1201" s="102"/>
      <c r="HO1201" s="102"/>
      <c r="HP1201" s="102"/>
      <c r="HQ1201" s="102"/>
      <c r="HR1201" s="102"/>
      <c r="HS1201" s="102"/>
      <c r="HT1201" s="102"/>
      <c r="HU1201" s="102"/>
      <c r="HV1201" s="102"/>
      <c r="HW1201" s="102"/>
      <c r="HX1201" s="102"/>
      <c r="HY1201" s="102"/>
      <c r="HZ1201" s="102"/>
      <c r="IA1201" s="102"/>
      <c r="IB1201" s="102"/>
    </row>
    <row r="1202" spans="1:236" s="20" customFormat="1" hidden="1">
      <c r="A1202" s="93" t="s">
        <v>3041</v>
      </c>
      <c r="B1202" s="93" t="s">
        <v>3042</v>
      </c>
      <c r="C1202" s="94" t="s">
        <v>3020</v>
      </c>
      <c r="D1202" s="58"/>
      <c r="E1202" s="58">
        <v>-37206</v>
      </c>
      <c r="F1202" s="58"/>
      <c r="G1202" s="58"/>
      <c r="H1202" s="58"/>
      <c r="I1202" s="58"/>
      <c r="J1202" s="58"/>
      <c r="HL1202" s="102"/>
      <c r="HM1202" s="102"/>
      <c r="HN1202" s="102"/>
      <c r="HO1202" s="102"/>
      <c r="HP1202" s="102"/>
      <c r="HQ1202" s="102"/>
      <c r="HR1202" s="102"/>
      <c r="HS1202" s="102"/>
      <c r="HT1202" s="102"/>
      <c r="HU1202" s="102"/>
      <c r="HV1202" s="102"/>
      <c r="HW1202" s="102"/>
      <c r="HX1202" s="102"/>
      <c r="HY1202" s="102"/>
      <c r="HZ1202" s="102"/>
      <c r="IA1202" s="102"/>
      <c r="IB1202" s="102"/>
    </row>
    <row r="1203" spans="1:236" s="20" customFormat="1" hidden="1">
      <c r="A1203" s="93" t="s">
        <v>3106</v>
      </c>
      <c r="B1203" s="93" t="s">
        <v>3107</v>
      </c>
      <c r="C1203" s="94" t="s">
        <v>3072</v>
      </c>
      <c r="D1203" s="58"/>
      <c r="E1203" s="58"/>
      <c r="F1203" s="58">
        <v>-4204.8599999999997</v>
      </c>
      <c r="G1203" s="58"/>
      <c r="H1203" s="58"/>
      <c r="I1203" s="58"/>
      <c r="J1203" s="58"/>
      <c r="HL1203" s="102"/>
      <c r="HM1203" s="102"/>
      <c r="HN1203" s="102"/>
      <c r="HO1203" s="102"/>
      <c r="HP1203" s="102"/>
      <c r="HQ1203" s="102"/>
      <c r="HR1203" s="102"/>
      <c r="HS1203" s="102"/>
      <c r="HT1203" s="102"/>
      <c r="HU1203" s="102"/>
      <c r="HV1203" s="102"/>
      <c r="HW1203" s="102"/>
      <c r="HX1203" s="102"/>
      <c r="HY1203" s="102"/>
      <c r="HZ1203" s="102"/>
      <c r="IA1203" s="102"/>
      <c r="IB1203" s="102"/>
    </row>
    <row r="1204" spans="1:236" s="20" customFormat="1" hidden="1">
      <c r="A1204" s="93" t="s">
        <v>3108</v>
      </c>
      <c r="B1204" s="93" t="s">
        <v>3109</v>
      </c>
      <c r="C1204" s="94" t="s">
        <v>3071</v>
      </c>
      <c r="D1204" s="58"/>
      <c r="E1204" s="58"/>
      <c r="F1204" s="58">
        <v>-77162.179999999993</v>
      </c>
      <c r="G1204" s="58"/>
      <c r="H1204" s="58"/>
      <c r="I1204" s="58"/>
      <c r="J1204" s="58"/>
      <c r="HL1204" s="102"/>
      <c r="HM1204" s="102"/>
      <c r="HN1204" s="102"/>
      <c r="HO1204" s="102"/>
      <c r="HP1204" s="102"/>
      <c r="HQ1204" s="102"/>
      <c r="HR1204" s="102"/>
      <c r="HS1204" s="102"/>
      <c r="HT1204" s="102"/>
      <c r="HU1204" s="102"/>
      <c r="HV1204" s="102"/>
      <c r="HW1204" s="102"/>
      <c r="HX1204" s="102"/>
      <c r="HY1204" s="102"/>
      <c r="HZ1204" s="102"/>
      <c r="IA1204" s="102"/>
      <c r="IB1204" s="102"/>
    </row>
    <row r="1205" spans="1:236" s="20" customFormat="1" hidden="1">
      <c r="A1205" s="93" t="s">
        <v>3412</v>
      </c>
      <c r="B1205" s="93" t="s">
        <v>3413</v>
      </c>
      <c r="C1205" s="94" t="s">
        <v>3391</v>
      </c>
      <c r="D1205" s="58"/>
      <c r="E1205" s="58"/>
      <c r="F1205" s="58">
        <v>-35802.51</v>
      </c>
      <c r="G1205" s="58"/>
      <c r="H1205" s="58"/>
      <c r="I1205" s="58"/>
      <c r="J1205" s="58"/>
      <c r="HL1205" s="102"/>
      <c r="HM1205" s="102"/>
      <c r="HN1205" s="102"/>
      <c r="HO1205" s="102"/>
      <c r="HP1205" s="102"/>
      <c r="HQ1205" s="102"/>
      <c r="HR1205" s="102"/>
      <c r="HS1205" s="102"/>
      <c r="HT1205" s="102"/>
      <c r="HU1205" s="102"/>
      <c r="HV1205" s="102"/>
      <c r="HW1205" s="102"/>
      <c r="HX1205" s="102"/>
      <c r="HY1205" s="102"/>
      <c r="HZ1205" s="102"/>
      <c r="IA1205" s="102"/>
      <c r="IB1205" s="102"/>
    </row>
    <row r="1206" spans="1:236" s="20" customFormat="1" hidden="1">
      <c r="A1206" s="93" t="s">
        <v>3324</v>
      </c>
      <c r="B1206" s="93" t="s">
        <v>3325</v>
      </c>
      <c r="C1206" s="94" t="s">
        <v>3319</v>
      </c>
      <c r="D1206" s="58"/>
      <c r="E1206" s="58"/>
      <c r="F1206" s="58">
        <v>-9384.2999999999993</v>
      </c>
      <c r="G1206" s="58"/>
      <c r="H1206" s="58"/>
      <c r="I1206" s="58"/>
      <c r="J1206" s="58"/>
      <c r="HL1206" s="102"/>
      <c r="HM1206" s="102"/>
      <c r="HN1206" s="102"/>
      <c r="HO1206" s="102"/>
      <c r="HP1206" s="102"/>
      <c r="HQ1206" s="102"/>
      <c r="HR1206" s="102"/>
      <c r="HS1206" s="102"/>
      <c r="HT1206" s="102"/>
      <c r="HU1206" s="102"/>
      <c r="HV1206" s="102"/>
      <c r="HW1206" s="102"/>
      <c r="HX1206" s="102"/>
      <c r="HY1206" s="102"/>
      <c r="HZ1206" s="102"/>
      <c r="IA1206" s="102"/>
      <c r="IB1206" s="102"/>
    </row>
    <row r="1207" spans="1:236" s="20" customFormat="1" hidden="1">
      <c r="A1207" s="93" t="s">
        <v>3017</v>
      </c>
      <c r="B1207" s="93" t="s">
        <v>1496</v>
      </c>
      <c r="C1207" s="94" t="s">
        <v>173</v>
      </c>
      <c r="D1207" s="58"/>
      <c r="E1207" s="58"/>
      <c r="F1207" s="58">
        <v>-806.96</v>
      </c>
      <c r="G1207" s="58"/>
      <c r="H1207" s="58"/>
      <c r="I1207" s="58"/>
      <c r="J1207" s="58"/>
      <c r="HL1207" s="102"/>
      <c r="HM1207" s="102"/>
      <c r="HN1207" s="102"/>
      <c r="HO1207" s="102"/>
      <c r="HP1207" s="102"/>
      <c r="HQ1207" s="102"/>
      <c r="HR1207" s="102"/>
      <c r="HS1207" s="102"/>
      <c r="HT1207" s="102"/>
      <c r="HU1207" s="102"/>
      <c r="HV1207" s="102"/>
      <c r="HW1207" s="102"/>
      <c r="HX1207" s="102"/>
      <c r="HY1207" s="102"/>
      <c r="HZ1207" s="102"/>
      <c r="IA1207" s="102"/>
      <c r="IB1207" s="102"/>
    </row>
    <row r="1208" spans="1:236" s="20" customFormat="1">
      <c r="A1208" s="119"/>
      <c r="B1208" s="129" t="s">
        <v>1526</v>
      </c>
      <c r="C1208" s="180"/>
      <c r="D1208" s="118">
        <f>SUM(D1209:D1334)</f>
        <v>-3326225.9899999998</v>
      </c>
      <c r="E1208" s="118">
        <f>SUM(E1209:E1334)</f>
        <v>-2805286.8400000008</v>
      </c>
      <c r="F1208" s="118">
        <f>SUM(F1209:F1334)</f>
        <v>-2662569.560000001</v>
      </c>
      <c r="G1208" s="118">
        <f>SUM(G1209:G1334)</f>
        <v>-2362210.4700000007</v>
      </c>
      <c r="H1208" s="118">
        <f>SUM(H1209:H1334)</f>
        <v>0</v>
      </c>
      <c r="I1208" s="58"/>
      <c r="J1208" s="58"/>
      <c r="HL1208" s="102"/>
      <c r="HM1208" s="102"/>
      <c r="HN1208" s="102"/>
      <c r="HO1208" s="102"/>
      <c r="HP1208" s="102"/>
      <c r="HQ1208" s="102"/>
      <c r="HR1208" s="102"/>
      <c r="HS1208" s="102"/>
      <c r="HT1208" s="102"/>
      <c r="HU1208" s="102"/>
      <c r="HV1208" s="102"/>
      <c r="HW1208" s="102"/>
      <c r="HX1208" s="102"/>
      <c r="HY1208" s="102"/>
      <c r="HZ1208" s="102"/>
      <c r="IA1208" s="102"/>
      <c r="IB1208" s="102"/>
    </row>
    <row r="1209" spans="1:236" s="20" customFormat="1" hidden="1">
      <c r="A1209" s="93" t="s">
        <v>1664</v>
      </c>
      <c r="B1209" s="111" t="s">
        <v>1665</v>
      </c>
      <c r="C1209" s="123" t="s">
        <v>29</v>
      </c>
      <c r="D1209" s="58">
        <v>-1364087.29</v>
      </c>
      <c r="E1209" s="58">
        <v>-1114615.3899999999</v>
      </c>
      <c r="F1209" s="58">
        <v>-1273280.26</v>
      </c>
      <c r="G1209" s="58">
        <v>-1215030</v>
      </c>
      <c r="H1209" s="58"/>
      <c r="I1209" s="58"/>
      <c r="J1209" s="58"/>
      <c r="HL1209" s="102"/>
      <c r="HM1209" s="102"/>
      <c r="HN1209" s="102"/>
      <c r="HO1209" s="102"/>
      <c r="HP1209" s="102"/>
      <c r="HQ1209" s="102"/>
      <c r="HR1209" s="102"/>
      <c r="HS1209" s="102"/>
      <c r="HT1209" s="102"/>
      <c r="HU1209" s="102"/>
      <c r="HV1209" s="102"/>
      <c r="HW1209" s="102"/>
      <c r="HX1209" s="102"/>
      <c r="HY1209" s="102"/>
      <c r="HZ1209" s="102"/>
      <c r="IA1209" s="102"/>
      <c r="IB1209" s="102"/>
    </row>
    <row r="1210" spans="1:236" s="20" customFormat="1" hidden="1">
      <c r="A1210" s="93" t="s">
        <v>1666</v>
      </c>
      <c r="B1210" s="111" t="s">
        <v>2828</v>
      </c>
      <c r="C1210" s="123" t="s">
        <v>32</v>
      </c>
      <c r="D1210" s="58">
        <v>-568462.34</v>
      </c>
      <c r="E1210" s="58">
        <v>-464507.46</v>
      </c>
      <c r="F1210" s="58">
        <v>-530625.48</v>
      </c>
      <c r="G1210" s="58">
        <v>-506345.31</v>
      </c>
      <c r="H1210" s="58"/>
      <c r="I1210" s="58"/>
      <c r="J1210" s="58"/>
      <c r="HL1210" s="102"/>
      <c r="HM1210" s="102"/>
      <c r="HN1210" s="102"/>
      <c r="HO1210" s="102"/>
      <c r="HP1210" s="102"/>
      <c r="HQ1210" s="102"/>
      <c r="HR1210" s="102"/>
      <c r="HS1210" s="102"/>
      <c r="HT1210" s="102"/>
      <c r="HU1210" s="102"/>
      <c r="HV1210" s="102"/>
      <c r="HW1210" s="102"/>
      <c r="HX1210" s="102"/>
      <c r="HY1210" s="102"/>
      <c r="HZ1210" s="102"/>
      <c r="IA1210" s="102"/>
      <c r="IB1210" s="102"/>
    </row>
    <row r="1211" spans="1:236" s="20" customFormat="1" hidden="1">
      <c r="A1211" s="93" t="s">
        <v>1668</v>
      </c>
      <c r="B1211" s="111" t="s">
        <v>2829</v>
      </c>
      <c r="C1211" s="123" t="s">
        <v>35</v>
      </c>
      <c r="D1211" s="58">
        <v>-340929.39</v>
      </c>
      <c r="E1211" s="58">
        <v>-278572.13</v>
      </c>
      <c r="F1211" s="58">
        <v>-318222.58</v>
      </c>
      <c r="G1211" s="58">
        <v>-303670.76</v>
      </c>
      <c r="H1211" s="58"/>
      <c r="I1211" s="58"/>
      <c r="J1211" s="58"/>
      <c r="HL1211" s="102"/>
      <c r="HM1211" s="102"/>
      <c r="HN1211" s="102"/>
      <c r="HO1211" s="102"/>
      <c r="HP1211" s="102"/>
      <c r="HQ1211" s="102"/>
      <c r="HR1211" s="102"/>
      <c r="HS1211" s="102"/>
      <c r="HT1211" s="102"/>
      <c r="HU1211" s="102"/>
      <c r="HV1211" s="102"/>
      <c r="HW1211" s="102"/>
      <c r="HX1211" s="102"/>
      <c r="HY1211" s="102"/>
      <c r="HZ1211" s="102"/>
      <c r="IA1211" s="102"/>
      <c r="IB1211" s="102"/>
    </row>
    <row r="1212" spans="1:236" s="20" customFormat="1" hidden="1">
      <c r="A1212" s="93" t="s">
        <v>1672</v>
      </c>
      <c r="B1212" s="111" t="s">
        <v>1673</v>
      </c>
      <c r="C1212" s="123" t="s">
        <v>29</v>
      </c>
      <c r="D1212" s="58">
        <v>-3850.28</v>
      </c>
      <c r="E1212" s="58">
        <v>-11868.96</v>
      </c>
      <c r="F1212" s="58">
        <v>-4546.8500000000004</v>
      </c>
      <c r="G1212" s="58">
        <v>-1194.69</v>
      </c>
      <c r="H1212" s="58"/>
      <c r="I1212" s="58"/>
      <c r="J1212" s="58"/>
      <c r="HL1212" s="102"/>
      <c r="HM1212" s="102"/>
      <c r="HN1212" s="102"/>
      <c r="HO1212" s="102"/>
      <c r="HP1212" s="102"/>
      <c r="HQ1212" s="102"/>
      <c r="HR1212" s="102"/>
      <c r="HS1212" s="102"/>
      <c r="HT1212" s="102"/>
      <c r="HU1212" s="102"/>
      <c r="HV1212" s="102"/>
      <c r="HW1212" s="102"/>
      <c r="HX1212" s="102"/>
      <c r="HY1212" s="102"/>
      <c r="HZ1212" s="102"/>
      <c r="IA1212" s="102"/>
      <c r="IB1212" s="102"/>
    </row>
    <row r="1213" spans="1:236" s="20" customFormat="1" hidden="1">
      <c r="A1213" s="93" t="s">
        <v>1674</v>
      </c>
      <c r="B1213" s="111" t="s">
        <v>2836</v>
      </c>
      <c r="C1213" s="123" t="s">
        <v>32</v>
      </c>
      <c r="D1213" s="58">
        <v>-1616.02</v>
      </c>
      <c r="E1213" s="58">
        <v>-4959.75</v>
      </c>
      <c r="F1213" s="58">
        <v>-1900.05</v>
      </c>
      <c r="G1213" s="58">
        <v>-500.42</v>
      </c>
      <c r="H1213" s="58"/>
      <c r="I1213" s="58"/>
      <c r="J1213" s="58"/>
      <c r="HL1213" s="102"/>
      <c r="HM1213" s="102"/>
      <c r="HN1213" s="102"/>
      <c r="HO1213" s="102"/>
      <c r="HP1213" s="102"/>
      <c r="HQ1213" s="102"/>
      <c r="HR1213" s="102"/>
      <c r="HS1213" s="102"/>
      <c r="HT1213" s="102"/>
      <c r="HU1213" s="102"/>
      <c r="HV1213" s="102"/>
      <c r="HW1213" s="102"/>
      <c r="HX1213" s="102"/>
      <c r="HY1213" s="102"/>
      <c r="HZ1213" s="102"/>
      <c r="IA1213" s="102"/>
      <c r="IB1213" s="102"/>
    </row>
    <row r="1214" spans="1:236" s="20" customFormat="1" hidden="1">
      <c r="A1214" s="93" t="s">
        <v>1676</v>
      </c>
      <c r="B1214" s="111" t="s">
        <v>2837</v>
      </c>
      <c r="C1214" s="123" t="s">
        <v>35</v>
      </c>
      <c r="D1214" s="58">
        <v>-952.91</v>
      </c>
      <c r="E1214" s="58">
        <v>-2956.11</v>
      </c>
      <c r="F1214" s="58">
        <v>-1131.6400000000001</v>
      </c>
      <c r="G1214" s="58">
        <v>-296.23</v>
      </c>
      <c r="H1214" s="58"/>
      <c r="I1214" s="58"/>
      <c r="J1214" s="58"/>
      <c r="HL1214" s="102"/>
      <c r="HM1214" s="102"/>
      <c r="HN1214" s="102"/>
      <c r="HO1214" s="102"/>
      <c r="HP1214" s="102"/>
      <c r="HQ1214" s="102"/>
      <c r="HR1214" s="102"/>
      <c r="HS1214" s="102"/>
      <c r="HT1214" s="102"/>
      <c r="HU1214" s="102"/>
      <c r="HV1214" s="102"/>
      <c r="HW1214" s="102"/>
      <c r="HX1214" s="102"/>
      <c r="HY1214" s="102"/>
      <c r="HZ1214" s="102"/>
      <c r="IA1214" s="102"/>
      <c r="IB1214" s="102"/>
    </row>
    <row r="1215" spans="1:236" s="20" customFormat="1" hidden="1">
      <c r="A1215" s="93" t="s">
        <v>1680</v>
      </c>
      <c r="B1215" s="111" t="s">
        <v>1681</v>
      </c>
      <c r="C1215" s="123" t="s">
        <v>29</v>
      </c>
      <c r="D1215" s="58">
        <v>-12921.22</v>
      </c>
      <c r="E1215" s="58">
        <v>-9593.2000000000007</v>
      </c>
      <c r="F1215" s="58">
        <v>-1585.15</v>
      </c>
      <c r="G1215" s="58">
        <v>-749.5</v>
      </c>
      <c r="H1215" s="58"/>
      <c r="I1215" s="58"/>
      <c r="J1215" s="58"/>
      <c r="HL1215" s="102"/>
      <c r="HM1215" s="102"/>
      <c r="HN1215" s="102"/>
      <c r="HO1215" s="102"/>
      <c r="HP1215" s="102"/>
      <c r="HQ1215" s="102"/>
      <c r="HR1215" s="102"/>
      <c r="HS1215" s="102"/>
      <c r="HT1215" s="102"/>
      <c r="HU1215" s="102"/>
      <c r="HV1215" s="102"/>
      <c r="HW1215" s="102"/>
      <c r="HX1215" s="102"/>
      <c r="HY1215" s="102"/>
      <c r="HZ1215" s="102"/>
      <c r="IA1215" s="102"/>
      <c r="IB1215" s="102"/>
    </row>
    <row r="1216" spans="1:236" s="20" customFormat="1" hidden="1">
      <c r="A1216" s="93" t="s">
        <v>1682</v>
      </c>
      <c r="B1216" s="111" t="s">
        <v>1683</v>
      </c>
      <c r="C1216" s="123" t="s">
        <v>32</v>
      </c>
      <c r="D1216" s="58">
        <v>-5387.34</v>
      </c>
      <c r="E1216" s="58">
        <v>-3997.75</v>
      </c>
      <c r="F1216" s="58">
        <v>-660.88</v>
      </c>
      <c r="G1216" s="58">
        <v>-312.43</v>
      </c>
      <c r="H1216" s="58"/>
      <c r="I1216" s="58"/>
      <c r="J1216" s="58"/>
      <c r="HL1216" s="102"/>
      <c r="HM1216" s="102"/>
      <c r="HN1216" s="102"/>
      <c r="HO1216" s="102"/>
      <c r="HP1216" s="102"/>
      <c r="HQ1216" s="102"/>
      <c r="HR1216" s="102"/>
      <c r="HS1216" s="102"/>
      <c r="HT1216" s="102"/>
      <c r="HU1216" s="102"/>
      <c r="HV1216" s="102"/>
      <c r="HW1216" s="102"/>
      <c r="HX1216" s="102"/>
      <c r="HY1216" s="102"/>
      <c r="HZ1216" s="102"/>
      <c r="IA1216" s="102"/>
      <c r="IB1216" s="102"/>
    </row>
    <row r="1217" spans="1:236" s="20" customFormat="1" hidden="1">
      <c r="A1217" s="93" t="s">
        <v>1684</v>
      </c>
      <c r="B1217" s="111" t="s">
        <v>1685</v>
      </c>
      <c r="C1217" s="123" t="s">
        <v>35</v>
      </c>
      <c r="D1217" s="58">
        <v>-3230.9</v>
      </c>
      <c r="E1217" s="58">
        <v>-2397.27</v>
      </c>
      <c r="F1217" s="58">
        <v>-395.88</v>
      </c>
      <c r="G1217" s="58">
        <v>-187.45</v>
      </c>
      <c r="H1217" s="58"/>
      <c r="I1217" s="58"/>
      <c r="J1217" s="58"/>
      <c r="HL1217" s="102"/>
      <c r="HM1217" s="102"/>
      <c r="HN1217" s="102"/>
      <c r="HO1217" s="102"/>
      <c r="HP1217" s="102"/>
      <c r="HQ1217" s="102"/>
      <c r="HR1217" s="102"/>
      <c r="HS1217" s="102"/>
      <c r="HT1217" s="102"/>
      <c r="HU1217" s="102"/>
      <c r="HV1217" s="102"/>
      <c r="HW1217" s="102"/>
      <c r="HX1217" s="102"/>
      <c r="HY1217" s="102"/>
      <c r="HZ1217" s="102"/>
      <c r="IA1217" s="102"/>
      <c r="IB1217" s="102"/>
    </row>
    <row r="1218" spans="1:236" s="20" customFormat="1" hidden="1">
      <c r="A1218" s="93" t="s">
        <v>1688</v>
      </c>
      <c r="B1218" s="111" t="s">
        <v>1689</v>
      </c>
      <c r="C1218" s="123" t="s">
        <v>29</v>
      </c>
      <c r="D1218" s="58">
        <v>-312428.27</v>
      </c>
      <c r="E1218" s="58">
        <v>-240648.16</v>
      </c>
      <c r="F1218" s="58">
        <v>-186820.06</v>
      </c>
      <c r="G1218" s="58">
        <v>-124150.8</v>
      </c>
      <c r="H1218" s="58"/>
      <c r="I1218" s="58"/>
      <c r="J1218" s="58"/>
      <c r="HL1218" s="102"/>
      <c r="HM1218" s="102"/>
      <c r="HN1218" s="102"/>
      <c r="HO1218" s="102"/>
      <c r="HP1218" s="102"/>
      <c r="HQ1218" s="102"/>
      <c r="HR1218" s="102"/>
      <c r="HS1218" s="102"/>
      <c r="HT1218" s="102"/>
      <c r="HU1218" s="102"/>
      <c r="HV1218" s="102"/>
      <c r="HW1218" s="102"/>
      <c r="HX1218" s="102"/>
      <c r="HY1218" s="102"/>
      <c r="HZ1218" s="102"/>
      <c r="IA1218" s="102"/>
      <c r="IB1218" s="102"/>
    </row>
    <row r="1219" spans="1:236" s="20" customFormat="1" hidden="1">
      <c r="A1219" s="93" t="s">
        <v>1690</v>
      </c>
      <c r="B1219" s="111" t="s">
        <v>1691</v>
      </c>
      <c r="C1219" s="123" t="s">
        <v>32</v>
      </c>
      <c r="D1219" s="58">
        <v>-130527.23</v>
      </c>
      <c r="E1219" s="58">
        <v>-100520</v>
      </c>
      <c r="F1219" s="58">
        <v>-77992.160000000003</v>
      </c>
      <c r="G1219" s="58">
        <v>-51823.23</v>
      </c>
      <c r="H1219" s="58"/>
      <c r="I1219" s="58"/>
      <c r="J1219" s="58"/>
      <c r="HL1219" s="102"/>
      <c r="HM1219" s="102"/>
      <c r="HN1219" s="102"/>
      <c r="HO1219" s="102"/>
      <c r="HP1219" s="102"/>
      <c r="HQ1219" s="102"/>
      <c r="HR1219" s="102"/>
      <c r="HS1219" s="102"/>
      <c r="HT1219" s="102"/>
      <c r="HU1219" s="102"/>
      <c r="HV1219" s="102"/>
      <c r="HW1219" s="102"/>
      <c r="HX1219" s="102"/>
      <c r="HY1219" s="102"/>
      <c r="HZ1219" s="102"/>
      <c r="IA1219" s="102"/>
      <c r="IB1219" s="102"/>
    </row>
    <row r="1220" spans="1:236" s="20" customFormat="1" hidden="1">
      <c r="A1220" s="93" t="s">
        <v>1692</v>
      </c>
      <c r="B1220" s="111" t="s">
        <v>2838</v>
      </c>
      <c r="C1220" s="123" t="s">
        <v>35</v>
      </c>
      <c r="D1220" s="58">
        <v>-77777.94</v>
      </c>
      <c r="E1220" s="58">
        <v>-59919.1</v>
      </c>
      <c r="F1220" s="58">
        <v>-46548.74</v>
      </c>
      <c r="G1220" s="58">
        <v>-30944.32</v>
      </c>
      <c r="H1220" s="58"/>
      <c r="I1220" s="58"/>
      <c r="J1220" s="58"/>
      <c r="HL1220" s="102"/>
      <c r="HM1220" s="102"/>
      <c r="HN1220" s="102"/>
      <c r="HO1220" s="102"/>
      <c r="HP1220" s="102"/>
      <c r="HQ1220" s="102"/>
      <c r="HR1220" s="102"/>
      <c r="HS1220" s="102"/>
      <c r="HT1220" s="102"/>
      <c r="HU1220" s="102"/>
      <c r="HV1220" s="102"/>
      <c r="HW1220" s="102"/>
      <c r="HX1220" s="102"/>
      <c r="HY1220" s="102"/>
      <c r="HZ1220" s="102"/>
      <c r="IA1220" s="102"/>
      <c r="IB1220" s="102"/>
    </row>
    <row r="1221" spans="1:236" s="20" customFormat="1" hidden="1">
      <c r="A1221" s="93" t="s">
        <v>2902</v>
      </c>
      <c r="B1221" s="93" t="s">
        <v>1698</v>
      </c>
      <c r="C1221" s="94" t="s">
        <v>29</v>
      </c>
      <c r="D1221" s="58"/>
      <c r="E1221" s="58">
        <v>-532.79999999999995</v>
      </c>
      <c r="F1221" s="58">
        <v>-48.58</v>
      </c>
      <c r="G1221" s="58">
        <v>-839.03</v>
      </c>
      <c r="H1221" s="58"/>
      <c r="I1221" s="58"/>
      <c r="J1221" s="58"/>
      <c r="HL1221" s="102"/>
      <c r="HM1221" s="102"/>
      <c r="HN1221" s="102"/>
      <c r="HO1221" s="102"/>
      <c r="HP1221" s="102"/>
      <c r="HQ1221" s="102"/>
      <c r="HR1221" s="102"/>
      <c r="HS1221" s="102"/>
      <c r="HT1221" s="102"/>
      <c r="HU1221" s="102"/>
      <c r="HV1221" s="102"/>
      <c r="HW1221" s="102"/>
      <c r="HX1221" s="102"/>
      <c r="HY1221" s="102"/>
      <c r="HZ1221" s="102"/>
      <c r="IA1221" s="102"/>
      <c r="IB1221" s="102"/>
    </row>
    <row r="1222" spans="1:236" s="20" customFormat="1" hidden="1">
      <c r="A1222" s="93" t="s">
        <v>2903</v>
      </c>
      <c r="B1222" s="93" t="s">
        <v>1700</v>
      </c>
      <c r="C1222" s="94" t="s">
        <v>32</v>
      </c>
      <c r="D1222" s="58"/>
      <c r="E1222" s="58">
        <v>-222</v>
      </c>
      <c r="F1222" s="58">
        <v>-20.239999999999998</v>
      </c>
      <c r="G1222" s="58">
        <v>-349.6</v>
      </c>
      <c r="H1222" s="58"/>
      <c r="I1222" s="58"/>
      <c r="J1222" s="58"/>
      <c r="HL1222" s="102"/>
      <c r="HM1222" s="102"/>
      <c r="HN1222" s="102"/>
      <c r="HO1222" s="102"/>
      <c r="HP1222" s="102"/>
      <c r="HQ1222" s="102"/>
      <c r="HR1222" s="102"/>
      <c r="HS1222" s="102"/>
      <c r="HT1222" s="102"/>
      <c r="HU1222" s="102"/>
      <c r="HV1222" s="102"/>
      <c r="HW1222" s="102"/>
      <c r="HX1222" s="102"/>
      <c r="HY1222" s="102"/>
      <c r="HZ1222" s="102"/>
      <c r="IA1222" s="102"/>
      <c r="IB1222" s="102"/>
    </row>
    <row r="1223" spans="1:236" s="20" customFormat="1" hidden="1">
      <c r="A1223" s="93" t="s">
        <v>2904</v>
      </c>
      <c r="B1223" s="93" t="s">
        <v>1702</v>
      </c>
      <c r="C1223" s="94" t="s">
        <v>35</v>
      </c>
      <c r="D1223" s="58"/>
      <c r="E1223" s="58">
        <v>-133.21</v>
      </c>
      <c r="F1223" s="58">
        <v>-12.14</v>
      </c>
      <c r="G1223" s="58">
        <v>-209.76</v>
      </c>
      <c r="H1223" s="58"/>
      <c r="I1223" s="58"/>
      <c r="J1223" s="58"/>
      <c r="HL1223" s="102"/>
      <c r="HM1223" s="102"/>
      <c r="HN1223" s="102"/>
      <c r="HO1223" s="102"/>
      <c r="HP1223" s="102"/>
      <c r="HQ1223" s="102"/>
      <c r="HR1223" s="102"/>
      <c r="HS1223" s="102"/>
      <c r="HT1223" s="102"/>
      <c r="HU1223" s="102"/>
      <c r="HV1223" s="102"/>
      <c r="HW1223" s="102"/>
      <c r="HX1223" s="102"/>
      <c r="HY1223" s="102"/>
      <c r="HZ1223" s="102"/>
      <c r="IA1223" s="102"/>
      <c r="IB1223" s="102"/>
    </row>
    <row r="1224" spans="1:236" s="20" customFormat="1" ht="12.75" hidden="1" customHeight="1">
      <c r="A1224" s="93" t="s">
        <v>1716</v>
      </c>
      <c r="B1224" s="111" t="s">
        <v>1717</v>
      </c>
      <c r="C1224" s="123" t="s">
        <v>29</v>
      </c>
      <c r="D1224" s="58">
        <v>-7.52</v>
      </c>
      <c r="E1224" s="58">
        <v>-13685.66</v>
      </c>
      <c r="F1224" s="58"/>
      <c r="G1224" s="58"/>
      <c r="H1224" s="58"/>
      <c r="I1224" s="58"/>
      <c r="J1224" s="58"/>
      <c r="HL1224" s="102"/>
      <c r="HM1224" s="102"/>
      <c r="HN1224" s="102"/>
      <c r="HO1224" s="102"/>
      <c r="HP1224" s="102"/>
      <c r="HQ1224" s="102"/>
      <c r="HR1224" s="102"/>
      <c r="HS1224" s="102"/>
      <c r="HT1224" s="102"/>
      <c r="HU1224" s="102"/>
      <c r="HV1224" s="102"/>
      <c r="HW1224" s="102"/>
      <c r="HX1224" s="102"/>
      <c r="HY1224" s="102"/>
      <c r="HZ1224" s="102"/>
      <c r="IA1224" s="102"/>
      <c r="IB1224" s="102"/>
    </row>
    <row r="1225" spans="1:236" s="20" customFormat="1" hidden="1">
      <c r="A1225" s="93" t="s">
        <v>1718</v>
      </c>
      <c r="B1225" s="111" t="s">
        <v>1719</v>
      </c>
      <c r="C1225" s="123" t="s">
        <v>32</v>
      </c>
      <c r="D1225" s="58">
        <v>-3.14</v>
      </c>
      <c r="E1225" s="58">
        <v>-5702.36</v>
      </c>
      <c r="F1225" s="58"/>
      <c r="G1225" s="58"/>
      <c r="H1225" s="58"/>
      <c r="I1225" s="58"/>
      <c r="J1225" s="58"/>
      <c r="HL1225" s="102"/>
      <c r="HM1225" s="102"/>
      <c r="HN1225" s="102"/>
      <c r="HO1225" s="102"/>
      <c r="HP1225" s="102"/>
      <c r="HQ1225" s="102"/>
      <c r="HR1225" s="102"/>
      <c r="HS1225" s="102"/>
      <c r="HT1225" s="102"/>
      <c r="HU1225" s="102"/>
      <c r="HV1225" s="102"/>
      <c r="HW1225" s="102"/>
      <c r="HX1225" s="102"/>
      <c r="HY1225" s="102"/>
      <c r="HZ1225" s="102"/>
      <c r="IA1225" s="102"/>
      <c r="IB1225" s="102"/>
    </row>
    <row r="1226" spans="1:236" s="20" customFormat="1" hidden="1">
      <c r="A1226" s="93" t="s">
        <v>1720</v>
      </c>
      <c r="B1226" s="111" t="s">
        <v>1721</v>
      </c>
      <c r="C1226" s="123" t="s">
        <v>35</v>
      </c>
      <c r="D1226" s="58">
        <v>-1.88</v>
      </c>
      <c r="E1226" s="58">
        <v>-3421.42</v>
      </c>
      <c r="F1226" s="58"/>
      <c r="G1226" s="58"/>
      <c r="H1226" s="58"/>
      <c r="I1226" s="58"/>
      <c r="J1226" s="58"/>
      <c r="HL1226" s="102"/>
      <c r="HM1226" s="102"/>
      <c r="HN1226" s="102"/>
      <c r="HO1226" s="102"/>
      <c r="HP1226" s="102"/>
      <c r="HQ1226" s="102"/>
      <c r="HR1226" s="102"/>
      <c r="HS1226" s="102"/>
      <c r="HT1226" s="102"/>
      <c r="HU1226" s="102"/>
      <c r="HV1226" s="102"/>
      <c r="HW1226" s="102"/>
      <c r="HX1226" s="102"/>
      <c r="HY1226" s="102"/>
      <c r="HZ1226" s="102"/>
      <c r="IA1226" s="102"/>
      <c r="IB1226" s="102"/>
    </row>
    <row r="1227" spans="1:236" s="20" customFormat="1" hidden="1">
      <c r="A1227" s="93" t="s">
        <v>1724</v>
      </c>
      <c r="B1227" s="111" t="s">
        <v>1725</v>
      </c>
      <c r="C1227" s="123" t="s">
        <v>29</v>
      </c>
      <c r="D1227" s="58">
        <v>-637.29</v>
      </c>
      <c r="E1227" s="58">
        <v>-60.87</v>
      </c>
      <c r="F1227" s="58">
        <v>-323.39</v>
      </c>
      <c r="G1227" s="58">
        <v>-30.95</v>
      </c>
      <c r="H1227" s="58"/>
      <c r="I1227" s="58"/>
      <c r="J1227" s="58"/>
      <c r="HL1227" s="102"/>
      <c r="HM1227" s="102"/>
      <c r="HN1227" s="102"/>
      <c r="HO1227" s="102"/>
      <c r="HP1227" s="102"/>
      <c r="HQ1227" s="102"/>
      <c r="HR1227" s="102"/>
      <c r="HS1227" s="102"/>
      <c r="HT1227" s="102"/>
      <c r="HU1227" s="102"/>
      <c r="HV1227" s="102"/>
      <c r="HW1227" s="102"/>
      <c r="HX1227" s="102"/>
      <c r="HY1227" s="102"/>
      <c r="HZ1227" s="102"/>
      <c r="IA1227" s="102"/>
      <c r="IB1227" s="102"/>
    </row>
    <row r="1228" spans="1:236" s="20" customFormat="1" hidden="1">
      <c r="A1228" s="93" t="s">
        <v>1726</v>
      </c>
      <c r="B1228" s="111" t="s">
        <v>1727</v>
      </c>
      <c r="C1228" s="123" t="s">
        <v>32</v>
      </c>
      <c r="D1228" s="58">
        <v>-265.55</v>
      </c>
      <c r="E1228" s="58">
        <v>-25.39</v>
      </c>
      <c r="F1228" s="58">
        <v>-134.76</v>
      </c>
      <c r="G1228" s="58">
        <v>-12.89</v>
      </c>
      <c r="H1228" s="58"/>
      <c r="I1228" s="58"/>
      <c r="J1228" s="58"/>
      <c r="HL1228" s="102"/>
      <c r="HM1228" s="102"/>
      <c r="HN1228" s="102"/>
      <c r="HO1228" s="102"/>
      <c r="HP1228" s="102"/>
      <c r="HQ1228" s="102"/>
      <c r="HR1228" s="102"/>
      <c r="HS1228" s="102"/>
      <c r="HT1228" s="102"/>
      <c r="HU1228" s="102"/>
      <c r="HV1228" s="102"/>
      <c r="HW1228" s="102"/>
      <c r="HX1228" s="102"/>
      <c r="HY1228" s="102"/>
      <c r="HZ1228" s="102"/>
      <c r="IA1228" s="102"/>
      <c r="IB1228" s="102"/>
    </row>
    <row r="1229" spans="1:236" s="20" customFormat="1" hidden="1">
      <c r="A1229" s="93" t="s">
        <v>1728</v>
      </c>
      <c r="B1229" s="111" t="s">
        <v>1729</v>
      </c>
      <c r="C1229" s="123" t="s">
        <v>35</v>
      </c>
      <c r="D1229" s="58">
        <v>-159.33000000000001</v>
      </c>
      <c r="E1229" s="58">
        <v>-15.18</v>
      </c>
      <c r="F1229" s="58">
        <v>-80.84</v>
      </c>
      <c r="G1229" s="58">
        <v>-7.72</v>
      </c>
      <c r="H1229" s="58"/>
      <c r="I1229" s="58"/>
      <c r="J1229" s="58"/>
      <c r="HL1229" s="102"/>
      <c r="HM1229" s="102"/>
      <c r="HN1229" s="102"/>
      <c r="HO1229" s="102"/>
      <c r="HP1229" s="102"/>
      <c r="HQ1229" s="102"/>
      <c r="HR1229" s="102"/>
      <c r="HS1229" s="102"/>
      <c r="HT1229" s="102"/>
      <c r="HU1229" s="102"/>
      <c r="HV1229" s="102"/>
      <c r="HW1229" s="102"/>
      <c r="HX1229" s="102"/>
      <c r="HY1229" s="102"/>
      <c r="HZ1229" s="102"/>
      <c r="IA1229" s="102"/>
      <c r="IB1229" s="102"/>
    </row>
    <row r="1230" spans="1:236" s="20" customFormat="1" hidden="1">
      <c r="A1230" s="93" t="s">
        <v>1732</v>
      </c>
      <c r="B1230" s="111" t="s">
        <v>2839</v>
      </c>
      <c r="C1230" s="123" t="s">
        <v>29</v>
      </c>
      <c r="D1230" s="58">
        <v>-1869.81</v>
      </c>
      <c r="E1230" s="58">
        <v>-5830.35</v>
      </c>
      <c r="F1230" s="58">
        <v>-1746.85</v>
      </c>
      <c r="G1230" s="58">
        <v>-215.75</v>
      </c>
      <c r="H1230" s="58"/>
      <c r="I1230" s="58"/>
      <c r="J1230" s="58"/>
      <c r="HL1230" s="102"/>
      <c r="HM1230" s="102"/>
      <c r="HN1230" s="102"/>
      <c r="HO1230" s="102"/>
      <c r="HP1230" s="102"/>
      <c r="HQ1230" s="102"/>
      <c r="HR1230" s="102"/>
      <c r="HS1230" s="102"/>
      <c r="HT1230" s="102"/>
      <c r="HU1230" s="102"/>
      <c r="HV1230" s="102"/>
      <c r="HW1230" s="102"/>
      <c r="HX1230" s="102"/>
      <c r="HY1230" s="102"/>
      <c r="HZ1230" s="102"/>
      <c r="IA1230" s="102"/>
      <c r="IB1230" s="102"/>
    </row>
    <row r="1231" spans="1:236" s="20" customFormat="1" hidden="1">
      <c r="A1231" s="93" t="s">
        <v>1734</v>
      </c>
      <c r="B1231" s="111" t="s">
        <v>1735</v>
      </c>
      <c r="C1231" s="123" t="s">
        <v>32</v>
      </c>
      <c r="D1231" s="58">
        <v>-779.11</v>
      </c>
      <c r="E1231" s="58">
        <v>-2429.36</v>
      </c>
      <c r="F1231" s="58">
        <v>-727.9</v>
      </c>
      <c r="G1231" s="58">
        <v>-89.89</v>
      </c>
      <c r="H1231" s="58"/>
      <c r="I1231" s="58"/>
      <c r="J1231" s="58"/>
      <c r="HL1231" s="102"/>
      <c r="HM1231" s="102"/>
      <c r="HN1231" s="102"/>
      <c r="HO1231" s="102"/>
      <c r="HP1231" s="102"/>
      <c r="HQ1231" s="102"/>
      <c r="HR1231" s="102"/>
      <c r="HS1231" s="102"/>
      <c r="HT1231" s="102"/>
      <c r="HU1231" s="102"/>
      <c r="HV1231" s="102"/>
      <c r="HW1231" s="102"/>
      <c r="HX1231" s="102"/>
      <c r="HY1231" s="102"/>
      <c r="HZ1231" s="102"/>
      <c r="IA1231" s="102"/>
      <c r="IB1231" s="102"/>
    </row>
    <row r="1232" spans="1:236" s="20" customFormat="1" hidden="1">
      <c r="A1232" s="93" t="s">
        <v>1736</v>
      </c>
      <c r="B1232" s="111" t="s">
        <v>1737</v>
      </c>
      <c r="C1232" s="123" t="s">
        <v>35</v>
      </c>
      <c r="D1232" s="58">
        <v>-467.55</v>
      </c>
      <c r="E1232" s="58">
        <v>-1457.6</v>
      </c>
      <c r="F1232" s="58">
        <v>-436.81</v>
      </c>
      <c r="G1232" s="58">
        <v>-53.93</v>
      </c>
      <c r="H1232" s="58"/>
      <c r="I1232" s="58"/>
      <c r="J1232" s="58"/>
      <c r="HL1232" s="102"/>
      <c r="HM1232" s="102"/>
      <c r="HN1232" s="102"/>
      <c r="HO1232" s="102"/>
      <c r="HP1232" s="102"/>
      <c r="HQ1232" s="102"/>
      <c r="HR1232" s="102"/>
      <c r="HS1232" s="102"/>
      <c r="HT1232" s="102"/>
      <c r="HU1232" s="102"/>
      <c r="HV1232" s="102"/>
      <c r="HW1232" s="102"/>
      <c r="HX1232" s="102"/>
      <c r="HY1232" s="102"/>
      <c r="HZ1232" s="102"/>
      <c r="IA1232" s="102"/>
      <c r="IB1232" s="102"/>
    </row>
    <row r="1233" spans="1:236" s="20" customFormat="1" hidden="1">
      <c r="A1233" s="93" t="s">
        <v>1740</v>
      </c>
      <c r="B1233" s="111" t="s">
        <v>2840</v>
      </c>
      <c r="C1233" s="123" t="s">
        <v>29</v>
      </c>
      <c r="D1233" s="58">
        <v>-43962.36</v>
      </c>
      <c r="E1233" s="58">
        <v>-115068.62</v>
      </c>
      <c r="F1233" s="58">
        <v>-17709.16</v>
      </c>
      <c r="G1233" s="58">
        <v>-18481.97</v>
      </c>
      <c r="H1233" s="58"/>
      <c r="I1233" s="58"/>
      <c r="J1233" s="58"/>
      <c r="HL1233" s="102"/>
      <c r="HM1233" s="102"/>
      <c r="HN1233" s="102"/>
      <c r="HO1233" s="102"/>
      <c r="HP1233" s="102"/>
      <c r="HQ1233" s="102"/>
      <c r="HR1233" s="102"/>
      <c r="HS1233" s="102"/>
      <c r="HT1233" s="102"/>
      <c r="HU1233" s="102"/>
      <c r="HV1233" s="102"/>
      <c r="HW1233" s="102"/>
      <c r="HX1233" s="102"/>
      <c r="HY1233" s="102"/>
      <c r="HZ1233" s="102"/>
      <c r="IA1233" s="102"/>
      <c r="IB1233" s="102"/>
    </row>
    <row r="1234" spans="1:236" s="20" customFormat="1" hidden="1">
      <c r="A1234" s="93" t="s">
        <v>1742</v>
      </c>
      <c r="B1234" s="111" t="s">
        <v>1743</v>
      </c>
      <c r="C1234" s="123" t="s">
        <v>32</v>
      </c>
      <c r="D1234" s="58">
        <v>-18332.59</v>
      </c>
      <c r="E1234" s="58">
        <v>-47950.28</v>
      </c>
      <c r="F1234" s="58">
        <v>-7383.62</v>
      </c>
      <c r="G1234" s="58">
        <v>-7702.64</v>
      </c>
      <c r="H1234" s="58"/>
      <c r="I1234" s="58"/>
      <c r="J1234" s="58"/>
      <c r="HL1234" s="102"/>
      <c r="HM1234" s="102"/>
      <c r="HN1234" s="102"/>
      <c r="HO1234" s="102"/>
      <c r="HP1234" s="102"/>
      <c r="HQ1234" s="102"/>
      <c r="HR1234" s="102"/>
      <c r="HS1234" s="102"/>
      <c r="HT1234" s="102"/>
      <c r="HU1234" s="102"/>
      <c r="HV1234" s="102"/>
      <c r="HW1234" s="102"/>
      <c r="HX1234" s="102"/>
      <c r="HY1234" s="102"/>
      <c r="HZ1234" s="102"/>
      <c r="IA1234" s="102"/>
      <c r="IB1234" s="102"/>
    </row>
    <row r="1235" spans="1:236" s="20" customFormat="1" hidden="1">
      <c r="A1235" s="93" t="s">
        <v>1744</v>
      </c>
      <c r="B1235" s="111" t="s">
        <v>1745</v>
      </c>
      <c r="C1235" s="123" t="s">
        <v>35</v>
      </c>
      <c r="D1235" s="58">
        <v>-10992.03</v>
      </c>
      <c r="E1235" s="58">
        <v>-28760.97</v>
      </c>
      <c r="F1235" s="58">
        <v>-4420.05</v>
      </c>
      <c r="G1235" s="58">
        <v>-4617.6899999999996</v>
      </c>
      <c r="H1235" s="58"/>
      <c r="I1235" s="58"/>
      <c r="J1235" s="58"/>
      <c r="HL1235" s="102"/>
      <c r="HM1235" s="102"/>
      <c r="HN1235" s="102"/>
      <c r="HO1235" s="102"/>
      <c r="HP1235" s="102"/>
      <c r="HQ1235" s="102"/>
      <c r="HR1235" s="102"/>
      <c r="HS1235" s="102"/>
      <c r="HT1235" s="102"/>
      <c r="HU1235" s="102"/>
      <c r="HV1235" s="102"/>
      <c r="HW1235" s="102"/>
      <c r="HX1235" s="102"/>
      <c r="HY1235" s="102"/>
      <c r="HZ1235" s="102"/>
      <c r="IA1235" s="102"/>
      <c r="IB1235" s="102"/>
    </row>
    <row r="1236" spans="1:236" s="20" customFormat="1" hidden="1">
      <c r="A1236" s="93" t="s">
        <v>1784</v>
      </c>
      <c r="B1236" s="111" t="s">
        <v>124</v>
      </c>
      <c r="C1236" s="123" t="s">
        <v>123</v>
      </c>
      <c r="D1236" s="58">
        <v>-15.7</v>
      </c>
      <c r="E1236" s="58">
        <v>-7.56</v>
      </c>
      <c r="F1236" s="58">
        <v>-2.64</v>
      </c>
      <c r="G1236" s="58"/>
      <c r="H1236" s="58"/>
      <c r="I1236" s="58"/>
      <c r="J1236" s="58"/>
      <c r="HL1236" s="102"/>
      <c r="HM1236" s="102"/>
      <c r="HN1236" s="102"/>
      <c r="HO1236" s="102"/>
      <c r="HP1236" s="102"/>
      <c r="HQ1236" s="102"/>
      <c r="HR1236" s="102"/>
      <c r="HS1236" s="102"/>
      <c r="HT1236" s="102"/>
      <c r="HU1236" s="102"/>
      <c r="HV1236" s="102"/>
      <c r="HW1236" s="102"/>
      <c r="HX1236" s="102"/>
      <c r="HY1236" s="102"/>
      <c r="HZ1236" s="102"/>
      <c r="IA1236" s="102"/>
      <c r="IB1236" s="102"/>
    </row>
    <row r="1237" spans="1:236" s="20" customFormat="1" hidden="1">
      <c r="A1237" s="93" t="s">
        <v>1786</v>
      </c>
      <c r="B1237" s="111" t="s">
        <v>124</v>
      </c>
      <c r="C1237" s="123" t="s">
        <v>123</v>
      </c>
      <c r="D1237" s="58">
        <v>-317.98</v>
      </c>
      <c r="E1237" s="58">
        <v>-410.82</v>
      </c>
      <c r="F1237" s="58">
        <v>-45.57</v>
      </c>
      <c r="G1237" s="58"/>
      <c r="H1237" s="58"/>
      <c r="I1237" s="58"/>
      <c r="J1237" s="58"/>
      <c r="HL1237" s="102"/>
      <c r="HM1237" s="102"/>
      <c r="HN1237" s="102"/>
      <c r="HO1237" s="102"/>
      <c r="HP1237" s="102"/>
      <c r="HQ1237" s="102"/>
      <c r="HR1237" s="102"/>
      <c r="HS1237" s="102"/>
      <c r="HT1237" s="102"/>
      <c r="HU1237" s="102"/>
      <c r="HV1237" s="102"/>
      <c r="HW1237" s="102"/>
      <c r="HX1237" s="102"/>
      <c r="HY1237" s="102"/>
      <c r="HZ1237" s="102"/>
      <c r="IA1237" s="102"/>
      <c r="IB1237" s="102"/>
    </row>
    <row r="1238" spans="1:236" s="20" customFormat="1" hidden="1">
      <c r="A1238" s="93" t="s">
        <v>1788</v>
      </c>
      <c r="B1238" s="111" t="s">
        <v>124</v>
      </c>
      <c r="C1238" s="123" t="s">
        <v>123</v>
      </c>
      <c r="D1238" s="58"/>
      <c r="E1238" s="58"/>
      <c r="F1238" s="58"/>
      <c r="G1238" s="58">
        <v>-211.93</v>
      </c>
      <c r="H1238" s="58"/>
      <c r="I1238" s="58"/>
      <c r="J1238" s="58"/>
      <c r="HL1238" s="102"/>
      <c r="HM1238" s="102"/>
      <c r="HN1238" s="102"/>
      <c r="HO1238" s="102"/>
      <c r="HP1238" s="102"/>
      <c r="HQ1238" s="102"/>
      <c r="HR1238" s="102"/>
      <c r="HS1238" s="102"/>
      <c r="HT1238" s="102"/>
      <c r="HU1238" s="102"/>
      <c r="HV1238" s="102"/>
      <c r="HW1238" s="102"/>
      <c r="HX1238" s="102"/>
      <c r="HY1238" s="102"/>
      <c r="HZ1238" s="102"/>
      <c r="IA1238" s="102"/>
      <c r="IB1238" s="102"/>
    </row>
    <row r="1239" spans="1:236" s="20" customFormat="1" hidden="1">
      <c r="A1239" s="93" t="s">
        <v>1790</v>
      </c>
      <c r="B1239" s="111" t="s">
        <v>124</v>
      </c>
      <c r="C1239" s="123" t="s">
        <v>123</v>
      </c>
      <c r="D1239" s="58"/>
      <c r="E1239" s="58">
        <v>-566.73</v>
      </c>
      <c r="F1239" s="58">
        <v>-1951.91</v>
      </c>
      <c r="G1239" s="58">
        <v>-1596.22</v>
      </c>
      <c r="H1239" s="58"/>
      <c r="I1239" s="58"/>
      <c r="J1239" s="58"/>
      <c r="HL1239" s="102"/>
      <c r="HM1239" s="102"/>
      <c r="HN1239" s="102"/>
      <c r="HO1239" s="102"/>
      <c r="HP1239" s="102"/>
      <c r="HQ1239" s="102"/>
      <c r="HR1239" s="102"/>
      <c r="HS1239" s="102"/>
      <c r="HT1239" s="102"/>
      <c r="HU1239" s="102"/>
      <c r="HV1239" s="102"/>
      <c r="HW1239" s="102"/>
      <c r="HX1239" s="102"/>
      <c r="HY1239" s="102"/>
      <c r="HZ1239" s="102"/>
      <c r="IA1239" s="102"/>
      <c r="IB1239" s="102"/>
    </row>
    <row r="1240" spans="1:236" s="20" customFormat="1" ht="18" hidden="1">
      <c r="A1240" s="93"/>
      <c r="B1240" s="111" t="s">
        <v>1537</v>
      </c>
      <c r="C1240" s="123" t="s">
        <v>29</v>
      </c>
      <c r="D1240" s="58">
        <v>-48.66</v>
      </c>
      <c r="E1240" s="58"/>
      <c r="F1240" s="58">
        <v>-5.72</v>
      </c>
      <c r="G1240" s="58"/>
      <c r="H1240" s="58"/>
      <c r="I1240" s="58"/>
      <c r="J1240" s="58"/>
      <c r="HL1240" s="102"/>
      <c r="HM1240" s="102"/>
      <c r="HN1240" s="102"/>
      <c r="HO1240" s="102"/>
      <c r="HP1240" s="102"/>
      <c r="HQ1240" s="102"/>
      <c r="HR1240" s="102"/>
      <c r="HS1240" s="102"/>
      <c r="HT1240" s="102"/>
      <c r="HU1240" s="102"/>
      <c r="HV1240" s="102"/>
      <c r="HW1240" s="102"/>
      <c r="HX1240" s="102"/>
      <c r="HY1240" s="102"/>
      <c r="HZ1240" s="102"/>
      <c r="IA1240" s="102"/>
      <c r="IB1240" s="102"/>
    </row>
    <row r="1241" spans="1:236" s="20" customFormat="1" hidden="1">
      <c r="A1241" s="93"/>
      <c r="B1241" s="111" t="s">
        <v>2841</v>
      </c>
      <c r="C1241" s="123" t="s">
        <v>29</v>
      </c>
      <c r="D1241" s="58">
        <v>-130.32</v>
      </c>
      <c r="E1241" s="58"/>
      <c r="F1241" s="58"/>
      <c r="G1241" s="58"/>
      <c r="H1241" s="58"/>
      <c r="I1241" s="58"/>
      <c r="J1241" s="58"/>
      <c r="HL1241" s="102"/>
      <c r="HM1241" s="102"/>
      <c r="HN1241" s="102"/>
      <c r="HO1241" s="102"/>
      <c r="HP1241" s="102"/>
      <c r="HQ1241" s="102"/>
      <c r="HR1241" s="102"/>
      <c r="HS1241" s="102"/>
      <c r="HT1241" s="102"/>
      <c r="HU1241" s="102"/>
      <c r="HV1241" s="102"/>
      <c r="HW1241" s="102"/>
      <c r="HX1241" s="102"/>
      <c r="HY1241" s="102"/>
      <c r="HZ1241" s="102"/>
      <c r="IA1241" s="102"/>
      <c r="IB1241" s="102"/>
    </row>
    <row r="1242" spans="1:236" s="20" customFormat="1" ht="18" hidden="1">
      <c r="A1242" s="93"/>
      <c r="B1242" s="111" t="s">
        <v>1537</v>
      </c>
      <c r="C1242" s="123" t="s">
        <v>29</v>
      </c>
      <c r="D1242" s="58">
        <v>-4309.59</v>
      </c>
      <c r="E1242" s="58"/>
      <c r="F1242" s="58"/>
      <c r="G1242" s="58"/>
      <c r="H1242" s="58"/>
      <c r="I1242" s="58"/>
      <c r="J1242" s="58"/>
      <c r="HL1242" s="102"/>
      <c r="HM1242" s="102"/>
      <c r="HN1242" s="102"/>
      <c r="HO1242" s="102"/>
      <c r="HP1242" s="102"/>
      <c r="HQ1242" s="102"/>
      <c r="HR1242" s="102"/>
      <c r="HS1242" s="102"/>
      <c r="HT1242" s="102"/>
      <c r="HU1242" s="102"/>
      <c r="HV1242" s="102"/>
      <c r="HW1242" s="102"/>
      <c r="HX1242" s="102"/>
      <c r="HY1242" s="102"/>
      <c r="HZ1242" s="102"/>
      <c r="IA1242" s="102"/>
      <c r="IB1242" s="102"/>
    </row>
    <row r="1243" spans="1:236" s="20" customFormat="1" hidden="1">
      <c r="A1243" s="93" t="s">
        <v>2842</v>
      </c>
      <c r="B1243" s="111" t="s">
        <v>2843</v>
      </c>
      <c r="C1243" s="123" t="s">
        <v>29</v>
      </c>
      <c r="D1243" s="58">
        <v>-18.309999999999999</v>
      </c>
      <c r="E1243" s="58"/>
      <c r="F1243" s="58"/>
      <c r="G1243" s="58"/>
      <c r="H1243" s="58"/>
      <c r="I1243" s="58"/>
      <c r="J1243" s="58"/>
      <c r="HL1243" s="102"/>
      <c r="HM1243" s="102"/>
      <c r="HN1243" s="102"/>
      <c r="HO1243" s="102"/>
      <c r="HP1243" s="102"/>
      <c r="HQ1243" s="102"/>
      <c r="HR1243" s="102"/>
      <c r="HS1243" s="102"/>
      <c r="HT1243" s="102"/>
      <c r="HU1243" s="102"/>
      <c r="HV1243" s="102"/>
      <c r="HW1243" s="102"/>
      <c r="HX1243" s="102"/>
      <c r="HY1243" s="102"/>
      <c r="HZ1243" s="102"/>
      <c r="IA1243" s="102"/>
      <c r="IB1243" s="102"/>
    </row>
    <row r="1244" spans="1:236" s="20" customFormat="1" hidden="1">
      <c r="A1244" s="93" t="s">
        <v>2844</v>
      </c>
      <c r="B1244" s="111" t="s">
        <v>2845</v>
      </c>
      <c r="C1244" s="123" t="s">
        <v>29</v>
      </c>
      <c r="D1244" s="58">
        <v>-1.85</v>
      </c>
      <c r="E1244" s="58"/>
      <c r="F1244" s="58"/>
      <c r="G1244" s="58"/>
      <c r="H1244" s="58"/>
      <c r="I1244" s="58"/>
      <c r="J1244" s="58"/>
      <c r="HL1244" s="102"/>
      <c r="HM1244" s="102"/>
      <c r="HN1244" s="102"/>
      <c r="HO1244" s="102"/>
      <c r="HP1244" s="102"/>
      <c r="HQ1244" s="102"/>
      <c r="HR1244" s="102"/>
      <c r="HS1244" s="102"/>
      <c r="HT1244" s="102"/>
      <c r="HU1244" s="102"/>
      <c r="HV1244" s="102"/>
      <c r="HW1244" s="102"/>
      <c r="HX1244" s="102"/>
      <c r="HY1244" s="102"/>
      <c r="HZ1244" s="102"/>
      <c r="IA1244" s="102"/>
      <c r="IB1244" s="102"/>
    </row>
    <row r="1245" spans="1:236" s="20" customFormat="1" hidden="1">
      <c r="A1245" s="93" t="s">
        <v>2846</v>
      </c>
      <c r="B1245" s="111" t="s">
        <v>2847</v>
      </c>
      <c r="C1245" s="123" t="s">
        <v>29</v>
      </c>
      <c r="D1245" s="58">
        <v>-46.65</v>
      </c>
      <c r="E1245" s="58"/>
      <c r="F1245" s="58"/>
      <c r="G1245" s="58"/>
      <c r="H1245" s="58"/>
      <c r="I1245" s="58"/>
      <c r="J1245" s="58"/>
      <c r="HL1245" s="102"/>
      <c r="HM1245" s="102"/>
      <c r="HN1245" s="102"/>
      <c r="HO1245" s="102"/>
      <c r="HP1245" s="102"/>
      <c r="HQ1245" s="102"/>
      <c r="HR1245" s="102"/>
      <c r="HS1245" s="102"/>
      <c r="HT1245" s="102"/>
      <c r="HU1245" s="102"/>
      <c r="HV1245" s="102"/>
      <c r="HW1245" s="102"/>
      <c r="HX1245" s="102"/>
      <c r="HY1245" s="102"/>
      <c r="HZ1245" s="102"/>
      <c r="IA1245" s="102"/>
      <c r="IB1245" s="102"/>
    </row>
    <row r="1246" spans="1:236" s="20" customFormat="1" hidden="1">
      <c r="A1246" s="93" t="s">
        <v>1749</v>
      </c>
      <c r="B1246" s="111" t="s">
        <v>153</v>
      </c>
      <c r="C1246" s="123" t="s">
        <v>29</v>
      </c>
      <c r="D1246" s="58"/>
      <c r="E1246" s="58">
        <v>-8.16</v>
      </c>
      <c r="F1246" s="58"/>
      <c r="G1246" s="58"/>
      <c r="H1246" s="58"/>
      <c r="I1246" s="58"/>
      <c r="J1246" s="58"/>
      <c r="HL1246" s="102"/>
      <c r="HM1246" s="102"/>
      <c r="HN1246" s="102"/>
      <c r="HO1246" s="102"/>
      <c r="HP1246" s="102"/>
      <c r="HQ1246" s="102"/>
      <c r="HR1246" s="102"/>
      <c r="HS1246" s="102"/>
      <c r="HT1246" s="102"/>
      <c r="HU1246" s="102"/>
      <c r="HV1246" s="102"/>
      <c r="HW1246" s="102"/>
      <c r="HX1246" s="102"/>
      <c r="HY1246" s="102"/>
      <c r="HZ1246" s="102"/>
      <c r="IA1246" s="102"/>
      <c r="IB1246" s="102"/>
    </row>
    <row r="1247" spans="1:236" s="20" customFormat="1" hidden="1">
      <c r="A1247" s="93" t="s">
        <v>1751</v>
      </c>
      <c r="B1247" s="111" t="s">
        <v>1752</v>
      </c>
      <c r="C1247" s="123" t="s">
        <v>29</v>
      </c>
      <c r="D1247" s="58"/>
      <c r="E1247" s="58">
        <v>-8.76</v>
      </c>
      <c r="F1247" s="58"/>
      <c r="G1247" s="58"/>
      <c r="H1247" s="58"/>
      <c r="I1247" s="58"/>
      <c r="J1247" s="58"/>
      <c r="HL1247" s="102"/>
      <c r="HM1247" s="102"/>
      <c r="HN1247" s="102"/>
      <c r="HO1247" s="102"/>
      <c r="HP1247" s="102"/>
      <c r="HQ1247" s="102"/>
      <c r="HR1247" s="102"/>
      <c r="HS1247" s="102"/>
      <c r="HT1247" s="102"/>
      <c r="HU1247" s="102"/>
      <c r="HV1247" s="102"/>
      <c r="HW1247" s="102"/>
      <c r="HX1247" s="102"/>
      <c r="HY1247" s="102"/>
      <c r="HZ1247" s="102"/>
      <c r="IA1247" s="102"/>
      <c r="IB1247" s="102"/>
    </row>
    <row r="1248" spans="1:236" s="20" customFormat="1" hidden="1">
      <c r="A1248" s="93" t="s">
        <v>1753</v>
      </c>
      <c r="B1248" s="111" t="s">
        <v>1754</v>
      </c>
      <c r="C1248" s="123" t="s">
        <v>29</v>
      </c>
      <c r="D1248" s="58"/>
      <c r="E1248" s="58">
        <v>-5807.44</v>
      </c>
      <c r="F1248" s="58"/>
      <c r="G1248" s="58"/>
      <c r="H1248" s="58"/>
      <c r="I1248" s="58"/>
      <c r="J1248" s="58"/>
      <c r="HL1248" s="102"/>
      <c r="HM1248" s="102"/>
      <c r="HN1248" s="102"/>
      <c r="HO1248" s="102"/>
      <c r="HP1248" s="102"/>
      <c r="HQ1248" s="102"/>
      <c r="HR1248" s="102"/>
      <c r="HS1248" s="102"/>
      <c r="HT1248" s="102"/>
      <c r="HU1248" s="102"/>
      <c r="HV1248" s="102"/>
      <c r="HW1248" s="102"/>
      <c r="HX1248" s="102"/>
      <c r="HY1248" s="102"/>
      <c r="HZ1248" s="102"/>
      <c r="IA1248" s="102"/>
      <c r="IB1248" s="102"/>
    </row>
    <row r="1249" spans="1:236" s="20" customFormat="1" ht="18" hidden="1">
      <c r="A1249" s="93" t="s">
        <v>1755</v>
      </c>
      <c r="B1249" s="111" t="s">
        <v>1756</v>
      </c>
      <c r="C1249" s="123" t="s">
        <v>29</v>
      </c>
      <c r="D1249" s="58"/>
      <c r="E1249" s="58">
        <v>-20.39</v>
      </c>
      <c r="F1249" s="58"/>
      <c r="G1249" s="58"/>
      <c r="H1249" s="58"/>
      <c r="I1249" s="58"/>
      <c r="J1249" s="58"/>
      <c r="HL1249" s="102"/>
      <c r="HM1249" s="102"/>
      <c r="HN1249" s="102"/>
      <c r="HO1249" s="102"/>
      <c r="HP1249" s="102"/>
      <c r="HQ1249" s="102"/>
      <c r="HR1249" s="102"/>
      <c r="HS1249" s="102"/>
      <c r="HT1249" s="102"/>
      <c r="HU1249" s="102"/>
      <c r="HV1249" s="102"/>
      <c r="HW1249" s="102"/>
      <c r="HX1249" s="102"/>
      <c r="HY1249" s="102"/>
      <c r="HZ1249" s="102"/>
      <c r="IA1249" s="102"/>
      <c r="IB1249" s="102"/>
    </row>
    <row r="1250" spans="1:236" s="20" customFormat="1" hidden="1">
      <c r="A1250" s="93" t="s">
        <v>1760</v>
      </c>
      <c r="B1250" s="111" t="s">
        <v>1761</v>
      </c>
      <c r="C1250" s="123" t="s">
        <v>29</v>
      </c>
      <c r="D1250" s="58"/>
      <c r="E1250" s="58">
        <v>-3.63</v>
      </c>
      <c r="F1250" s="58"/>
      <c r="G1250" s="58"/>
      <c r="H1250" s="58"/>
      <c r="I1250" s="58"/>
      <c r="J1250" s="58"/>
      <c r="HL1250" s="102"/>
      <c r="HM1250" s="102"/>
      <c r="HN1250" s="102"/>
      <c r="HO1250" s="102"/>
      <c r="HP1250" s="102"/>
      <c r="HQ1250" s="102"/>
      <c r="HR1250" s="102"/>
      <c r="HS1250" s="102"/>
      <c r="HT1250" s="102"/>
      <c r="HU1250" s="102"/>
      <c r="HV1250" s="102"/>
      <c r="HW1250" s="102"/>
      <c r="HX1250" s="102"/>
      <c r="HY1250" s="102"/>
      <c r="HZ1250" s="102"/>
      <c r="IA1250" s="102"/>
      <c r="IB1250" s="102"/>
    </row>
    <row r="1251" spans="1:236" s="20" customFormat="1" hidden="1">
      <c r="A1251" s="93" t="s">
        <v>1762</v>
      </c>
      <c r="B1251" s="111" t="s">
        <v>1752</v>
      </c>
      <c r="C1251" s="123" t="s">
        <v>29</v>
      </c>
      <c r="D1251" s="58"/>
      <c r="E1251" s="58">
        <v>-17.649999999999999</v>
      </c>
      <c r="F1251" s="58"/>
      <c r="G1251" s="58"/>
      <c r="H1251" s="58"/>
      <c r="I1251" s="58"/>
      <c r="J1251" s="58"/>
      <c r="HL1251" s="102"/>
      <c r="HM1251" s="102"/>
      <c r="HN1251" s="102"/>
      <c r="HO1251" s="102"/>
      <c r="HP1251" s="102"/>
      <c r="HQ1251" s="102"/>
      <c r="HR1251" s="102"/>
      <c r="HS1251" s="102"/>
      <c r="HT1251" s="102"/>
      <c r="HU1251" s="102"/>
      <c r="HV1251" s="102"/>
      <c r="HW1251" s="102"/>
      <c r="HX1251" s="102"/>
      <c r="HY1251" s="102"/>
      <c r="HZ1251" s="102"/>
      <c r="IA1251" s="102"/>
      <c r="IB1251" s="102"/>
    </row>
    <row r="1252" spans="1:236" s="20" customFormat="1" hidden="1">
      <c r="A1252" s="93" t="s">
        <v>1764</v>
      </c>
      <c r="B1252" s="111" t="s">
        <v>2861</v>
      </c>
      <c r="C1252" s="123" t="s">
        <v>29</v>
      </c>
      <c r="D1252" s="58"/>
      <c r="E1252" s="58">
        <v>-15078.54</v>
      </c>
      <c r="F1252" s="58"/>
      <c r="G1252" s="58"/>
      <c r="H1252" s="58"/>
      <c r="I1252" s="58"/>
      <c r="J1252" s="58"/>
      <c r="HL1252" s="102"/>
      <c r="HM1252" s="102"/>
      <c r="HN1252" s="102"/>
      <c r="HO1252" s="102"/>
      <c r="HP1252" s="102"/>
      <c r="HQ1252" s="102"/>
      <c r="HR1252" s="102"/>
      <c r="HS1252" s="102"/>
      <c r="HT1252" s="102"/>
      <c r="HU1252" s="102"/>
      <c r="HV1252" s="102"/>
      <c r="HW1252" s="102"/>
      <c r="HX1252" s="102"/>
      <c r="HY1252" s="102"/>
      <c r="HZ1252" s="102"/>
      <c r="IA1252" s="102"/>
      <c r="IB1252" s="102"/>
    </row>
    <row r="1253" spans="1:236" s="20" customFormat="1" hidden="1">
      <c r="A1253" s="93" t="s">
        <v>1770</v>
      </c>
      <c r="B1253" s="111" t="s">
        <v>1771</v>
      </c>
      <c r="C1253" s="123" t="s">
        <v>29</v>
      </c>
      <c r="D1253" s="58"/>
      <c r="E1253" s="58">
        <v>-23.4</v>
      </c>
      <c r="F1253" s="58"/>
      <c r="G1253" s="58"/>
      <c r="H1253" s="58"/>
      <c r="I1253" s="58"/>
      <c r="J1253" s="58"/>
      <c r="HL1253" s="102"/>
      <c r="HM1253" s="102"/>
      <c r="HN1253" s="102"/>
      <c r="HO1253" s="102"/>
      <c r="HP1253" s="102"/>
      <c r="HQ1253" s="102"/>
      <c r="HR1253" s="102"/>
      <c r="HS1253" s="102"/>
      <c r="HT1253" s="102"/>
      <c r="HU1253" s="102"/>
      <c r="HV1253" s="102"/>
      <c r="HW1253" s="102"/>
      <c r="HX1253" s="102"/>
      <c r="HY1253" s="102"/>
      <c r="HZ1253" s="102"/>
      <c r="IA1253" s="102"/>
      <c r="IB1253" s="102"/>
    </row>
    <row r="1254" spans="1:236" s="20" customFormat="1" hidden="1">
      <c r="A1254" s="93" t="s">
        <v>1772</v>
      </c>
      <c r="B1254" s="111" t="s">
        <v>1773</v>
      </c>
      <c r="C1254" s="123" t="s">
        <v>29</v>
      </c>
      <c r="D1254" s="58"/>
      <c r="E1254" s="58">
        <v>-12117.53</v>
      </c>
      <c r="F1254" s="58"/>
      <c r="G1254" s="58"/>
      <c r="H1254" s="58"/>
      <c r="I1254" s="58"/>
      <c r="J1254" s="58"/>
      <c r="HL1254" s="102"/>
      <c r="HM1254" s="102"/>
      <c r="HN1254" s="102"/>
      <c r="HO1254" s="102"/>
      <c r="HP1254" s="102"/>
      <c r="HQ1254" s="102"/>
      <c r="HR1254" s="102"/>
      <c r="HS1254" s="102"/>
      <c r="HT1254" s="102"/>
      <c r="HU1254" s="102"/>
      <c r="HV1254" s="102"/>
      <c r="HW1254" s="102"/>
      <c r="HX1254" s="102"/>
      <c r="HY1254" s="102"/>
      <c r="HZ1254" s="102"/>
      <c r="IA1254" s="102"/>
      <c r="IB1254" s="102"/>
    </row>
    <row r="1255" spans="1:236" s="20" customFormat="1" hidden="1">
      <c r="A1255" s="93" t="s">
        <v>1774</v>
      </c>
      <c r="B1255" s="111" t="s">
        <v>2958</v>
      </c>
      <c r="C1255" s="123" t="s">
        <v>29</v>
      </c>
      <c r="D1255" s="58"/>
      <c r="E1255" s="58">
        <v>-108414.49</v>
      </c>
      <c r="F1255" s="58"/>
      <c r="G1255" s="58"/>
      <c r="H1255" s="58"/>
      <c r="I1255" s="58"/>
      <c r="J1255" s="58"/>
      <c r="HL1255" s="102"/>
      <c r="HM1255" s="102"/>
      <c r="HN1255" s="102"/>
      <c r="HO1255" s="102"/>
      <c r="HP1255" s="102"/>
      <c r="HQ1255" s="102"/>
      <c r="HR1255" s="102"/>
      <c r="HS1255" s="102"/>
      <c r="HT1255" s="102"/>
      <c r="HU1255" s="102"/>
      <c r="HV1255" s="102"/>
      <c r="HW1255" s="102"/>
      <c r="HX1255" s="102"/>
      <c r="HY1255" s="102"/>
      <c r="HZ1255" s="102"/>
      <c r="IA1255" s="102"/>
      <c r="IB1255" s="102"/>
    </row>
    <row r="1256" spans="1:236" s="20" customFormat="1" ht="18" hidden="1">
      <c r="A1256" s="93" t="s">
        <v>1797</v>
      </c>
      <c r="B1256" s="111" t="s">
        <v>1537</v>
      </c>
      <c r="C1256" s="123" t="s">
        <v>29</v>
      </c>
      <c r="D1256" s="58"/>
      <c r="E1256" s="58">
        <v>-373.45</v>
      </c>
      <c r="F1256" s="58"/>
      <c r="G1256" s="58"/>
      <c r="H1256" s="58"/>
      <c r="I1256" s="58"/>
      <c r="J1256" s="58"/>
      <c r="HL1256" s="102"/>
      <c r="HM1256" s="102"/>
      <c r="HN1256" s="102"/>
      <c r="HO1256" s="102"/>
      <c r="HP1256" s="102"/>
      <c r="HQ1256" s="102"/>
      <c r="HR1256" s="102"/>
      <c r="HS1256" s="102"/>
      <c r="HT1256" s="102"/>
      <c r="HU1256" s="102"/>
      <c r="HV1256" s="102"/>
      <c r="HW1256" s="102"/>
      <c r="HX1256" s="102"/>
      <c r="HY1256" s="102"/>
      <c r="HZ1256" s="102"/>
      <c r="IA1256" s="102"/>
      <c r="IB1256" s="102"/>
    </row>
    <row r="1257" spans="1:236" s="20" customFormat="1" hidden="1">
      <c r="A1257" s="93" t="s">
        <v>1799</v>
      </c>
      <c r="B1257" s="111" t="s">
        <v>133</v>
      </c>
      <c r="C1257" s="123" t="s">
        <v>29</v>
      </c>
      <c r="D1257" s="58"/>
      <c r="E1257" s="58">
        <v>-63.98</v>
      </c>
      <c r="F1257" s="58"/>
      <c r="G1257" s="58"/>
      <c r="H1257" s="58"/>
      <c r="I1257" s="58"/>
      <c r="J1257" s="58"/>
      <c r="HL1257" s="102"/>
      <c r="HM1257" s="102"/>
      <c r="HN1257" s="102"/>
      <c r="HO1257" s="102"/>
      <c r="HP1257" s="102"/>
      <c r="HQ1257" s="102"/>
      <c r="HR1257" s="102"/>
      <c r="HS1257" s="102"/>
      <c r="HT1257" s="102"/>
      <c r="HU1257" s="102"/>
      <c r="HV1257" s="102"/>
      <c r="HW1257" s="102"/>
      <c r="HX1257" s="102"/>
      <c r="HY1257" s="102"/>
      <c r="HZ1257" s="102"/>
      <c r="IA1257" s="102"/>
      <c r="IB1257" s="102"/>
    </row>
    <row r="1258" spans="1:236" s="20" customFormat="1" ht="12.75" hidden="1" customHeight="1">
      <c r="A1258" s="93" t="s">
        <v>1807</v>
      </c>
      <c r="B1258" s="111" t="s">
        <v>2859</v>
      </c>
      <c r="C1258" s="123" t="s">
        <v>126</v>
      </c>
      <c r="D1258" s="58"/>
      <c r="E1258" s="58">
        <v>-20.350000000000001</v>
      </c>
      <c r="F1258" s="58">
        <v>-91.41</v>
      </c>
      <c r="G1258" s="58"/>
      <c r="H1258" s="58"/>
      <c r="I1258" s="58"/>
      <c r="J1258" s="58"/>
      <c r="HL1258" s="102"/>
      <c r="HM1258" s="102"/>
      <c r="HN1258" s="102"/>
      <c r="HO1258" s="102"/>
      <c r="HP1258" s="102"/>
      <c r="HQ1258" s="102"/>
      <c r="HR1258" s="102"/>
      <c r="HS1258" s="102"/>
      <c r="HT1258" s="102"/>
      <c r="HU1258" s="102"/>
      <c r="HV1258" s="102"/>
      <c r="HW1258" s="102"/>
      <c r="HX1258" s="102"/>
      <c r="HY1258" s="102"/>
      <c r="HZ1258" s="102"/>
      <c r="IA1258" s="102"/>
      <c r="IB1258" s="102"/>
    </row>
    <row r="1259" spans="1:236" s="20" customFormat="1" ht="18" hidden="1">
      <c r="A1259" s="93" t="s">
        <v>1808</v>
      </c>
      <c r="B1259" s="111" t="s">
        <v>1537</v>
      </c>
      <c r="C1259" s="123" t="s">
        <v>29</v>
      </c>
      <c r="D1259" s="58"/>
      <c r="E1259" s="58">
        <v>-3824.14</v>
      </c>
      <c r="F1259" s="58">
        <v>-492.76</v>
      </c>
      <c r="G1259" s="58">
        <v>-18.61</v>
      </c>
      <c r="H1259" s="58"/>
      <c r="I1259" s="58"/>
      <c r="J1259" s="58"/>
      <c r="HL1259" s="102"/>
      <c r="HM1259" s="102"/>
      <c r="HN1259" s="102"/>
      <c r="HO1259" s="102"/>
      <c r="HP1259" s="102"/>
      <c r="HQ1259" s="102"/>
      <c r="HR1259" s="102"/>
      <c r="HS1259" s="102"/>
      <c r="HT1259" s="102"/>
      <c r="HU1259" s="102"/>
      <c r="HV1259" s="102"/>
      <c r="HW1259" s="102"/>
      <c r="HX1259" s="102"/>
      <c r="HY1259" s="102"/>
      <c r="HZ1259" s="102"/>
      <c r="IA1259" s="102"/>
      <c r="IB1259" s="102"/>
    </row>
    <row r="1260" spans="1:236" s="20" customFormat="1" hidden="1">
      <c r="A1260" s="93" t="s">
        <v>1809</v>
      </c>
      <c r="B1260" s="111" t="s">
        <v>131</v>
      </c>
      <c r="C1260" s="123" t="s">
        <v>29</v>
      </c>
      <c r="D1260" s="58"/>
      <c r="E1260" s="58">
        <v>-3.47</v>
      </c>
      <c r="F1260" s="58">
        <v>-2.5</v>
      </c>
      <c r="G1260" s="58">
        <v>-10.29</v>
      </c>
      <c r="H1260" s="58"/>
      <c r="I1260" s="58"/>
      <c r="J1260" s="58"/>
      <c r="HL1260" s="102"/>
      <c r="HM1260" s="102"/>
      <c r="HN1260" s="102"/>
      <c r="HO1260" s="102"/>
      <c r="HP1260" s="102"/>
      <c r="HQ1260" s="102"/>
      <c r="HR1260" s="102"/>
      <c r="HS1260" s="102"/>
      <c r="HT1260" s="102"/>
      <c r="HU1260" s="102"/>
      <c r="HV1260" s="102"/>
      <c r="HW1260" s="102"/>
      <c r="HX1260" s="102"/>
      <c r="HY1260" s="102"/>
      <c r="HZ1260" s="102"/>
      <c r="IA1260" s="102"/>
      <c r="IB1260" s="102"/>
    </row>
    <row r="1261" spans="1:236" s="20" customFormat="1" hidden="1">
      <c r="A1261" s="93" t="s">
        <v>1810</v>
      </c>
      <c r="B1261" s="111" t="s">
        <v>133</v>
      </c>
      <c r="C1261" s="123" t="s">
        <v>29</v>
      </c>
      <c r="D1261" s="58"/>
      <c r="E1261" s="58">
        <v>-1.28</v>
      </c>
      <c r="F1261" s="58">
        <v>-0.28999999999999998</v>
      </c>
      <c r="G1261" s="58"/>
      <c r="H1261" s="58"/>
      <c r="I1261" s="58"/>
      <c r="J1261" s="58"/>
      <c r="HL1261" s="102"/>
      <c r="HM1261" s="102"/>
      <c r="HN1261" s="102"/>
      <c r="HO1261" s="102"/>
      <c r="HP1261" s="102"/>
      <c r="HQ1261" s="102"/>
      <c r="HR1261" s="102"/>
      <c r="HS1261" s="102"/>
      <c r="HT1261" s="102"/>
      <c r="HU1261" s="102"/>
      <c r="HV1261" s="102"/>
      <c r="HW1261" s="102"/>
      <c r="HX1261" s="102"/>
      <c r="HY1261" s="102"/>
      <c r="HZ1261" s="102"/>
      <c r="IA1261" s="102"/>
      <c r="IB1261" s="102"/>
    </row>
    <row r="1262" spans="1:236" s="20" customFormat="1" hidden="1">
      <c r="A1262" s="93" t="s">
        <v>1813</v>
      </c>
      <c r="B1262" s="111" t="s">
        <v>142</v>
      </c>
      <c r="C1262" s="123" t="s">
        <v>29</v>
      </c>
      <c r="D1262" s="58"/>
      <c r="E1262" s="58">
        <v>-14.83</v>
      </c>
      <c r="F1262" s="58"/>
      <c r="G1262" s="58"/>
      <c r="H1262" s="58"/>
      <c r="I1262" s="58"/>
      <c r="J1262" s="58"/>
      <c r="HL1262" s="102"/>
      <c r="HM1262" s="102"/>
      <c r="HN1262" s="102"/>
      <c r="HO1262" s="102"/>
      <c r="HP1262" s="102"/>
      <c r="HQ1262" s="102"/>
      <c r="HR1262" s="102"/>
      <c r="HS1262" s="102"/>
      <c r="HT1262" s="102"/>
      <c r="HU1262" s="102"/>
      <c r="HV1262" s="102"/>
      <c r="HW1262" s="102"/>
      <c r="HX1262" s="102"/>
      <c r="HY1262" s="102"/>
      <c r="HZ1262" s="102"/>
      <c r="IA1262" s="102"/>
      <c r="IB1262" s="102"/>
    </row>
    <row r="1263" spans="1:236" s="20" customFormat="1" hidden="1">
      <c r="A1263" s="93" t="s">
        <v>1814</v>
      </c>
      <c r="B1263" s="111" t="s">
        <v>1804</v>
      </c>
      <c r="C1263" s="123" t="s">
        <v>29</v>
      </c>
      <c r="D1263" s="58"/>
      <c r="E1263" s="58">
        <v>-29.71</v>
      </c>
      <c r="F1263" s="58">
        <v>-16.420000000000002</v>
      </c>
      <c r="G1263" s="58"/>
      <c r="H1263" s="58"/>
      <c r="I1263" s="58"/>
      <c r="J1263" s="58"/>
      <c r="HL1263" s="102"/>
      <c r="HM1263" s="102"/>
      <c r="HN1263" s="102"/>
      <c r="HO1263" s="102"/>
      <c r="HP1263" s="102"/>
      <c r="HQ1263" s="102"/>
      <c r="HR1263" s="102"/>
      <c r="HS1263" s="102"/>
      <c r="HT1263" s="102"/>
      <c r="HU1263" s="102"/>
      <c r="HV1263" s="102"/>
      <c r="HW1263" s="102"/>
      <c r="HX1263" s="102"/>
      <c r="HY1263" s="102"/>
      <c r="HZ1263" s="102"/>
      <c r="IA1263" s="102"/>
      <c r="IB1263" s="102"/>
    </row>
    <row r="1264" spans="1:236" s="20" customFormat="1" ht="12.75" hidden="1" customHeight="1">
      <c r="A1264" s="93" t="s">
        <v>1817</v>
      </c>
      <c r="B1264" s="111" t="s">
        <v>2981</v>
      </c>
      <c r="C1264" s="123" t="s">
        <v>126</v>
      </c>
      <c r="D1264" s="58"/>
      <c r="E1264" s="58">
        <v>-185.97</v>
      </c>
      <c r="F1264" s="58"/>
      <c r="G1264" s="58"/>
      <c r="H1264" s="58"/>
      <c r="I1264" s="58"/>
      <c r="J1264" s="58"/>
      <c r="HL1264" s="102"/>
      <c r="HM1264" s="102"/>
      <c r="HN1264" s="102"/>
      <c r="HO1264" s="102"/>
      <c r="HP1264" s="102"/>
      <c r="HQ1264" s="102"/>
      <c r="HR1264" s="102"/>
      <c r="HS1264" s="102"/>
      <c r="HT1264" s="102"/>
      <c r="HU1264" s="102"/>
      <c r="HV1264" s="102"/>
      <c r="HW1264" s="102"/>
      <c r="HX1264" s="102"/>
      <c r="HY1264" s="102"/>
      <c r="HZ1264" s="102"/>
      <c r="IA1264" s="102"/>
      <c r="IB1264" s="102"/>
    </row>
    <row r="1265" spans="1:236" s="20" customFormat="1" ht="18" hidden="1">
      <c r="A1265" s="93" t="s">
        <v>1818</v>
      </c>
      <c r="B1265" s="111" t="s">
        <v>1537</v>
      </c>
      <c r="C1265" s="123" t="s">
        <v>29</v>
      </c>
      <c r="D1265" s="58"/>
      <c r="E1265" s="58">
        <v>-2437.09</v>
      </c>
      <c r="F1265" s="58">
        <v>-465.1</v>
      </c>
      <c r="G1265" s="58">
        <v>-477.94</v>
      </c>
      <c r="H1265" s="58"/>
      <c r="I1265" s="58"/>
      <c r="J1265" s="58"/>
      <c r="HL1265" s="102"/>
      <c r="HM1265" s="102"/>
      <c r="HN1265" s="102"/>
      <c r="HO1265" s="102"/>
      <c r="HP1265" s="102"/>
      <c r="HQ1265" s="102"/>
      <c r="HR1265" s="102"/>
      <c r="HS1265" s="102"/>
      <c r="HT1265" s="102"/>
      <c r="HU1265" s="102"/>
      <c r="HV1265" s="102"/>
      <c r="HW1265" s="102"/>
      <c r="HX1265" s="102"/>
      <c r="HY1265" s="102"/>
      <c r="HZ1265" s="102"/>
      <c r="IA1265" s="102"/>
      <c r="IB1265" s="102"/>
    </row>
    <row r="1266" spans="1:236" s="20" customFormat="1" hidden="1">
      <c r="A1266" s="93" t="s">
        <v>1813</v>
      </c>
      <c r="B1266" s="111" t="s">
        <v>142</v>
      </c>
      <c r="C1266" s="123" t="s">
        <v>29</v>
      </c>
      <c r="D1266" s="58"/>
      <c r="E1266" s="58">
        <v>-82.83</v>
      </c>
      <c r="F1266" s="58"/>
      <c r="G1266" s="58"/>
      <c r="H1266" s="58"/>
      <c r="I1266" s="58"/>
      <c r="J1266" s="58"/>
      <c r="HL1266" s="102"/>
      <c r="HM1266" s="102"/>
      <c r="HN1266" s="102"/>
      <c r="HO1266" s="102"/>
      <c r="HP1266" s="102"/>
      <c r="HQ1266" s="102"/>
      <c r="HR1266" s="102"/>
      <c r="HS1266" s="102"/>
      <c r="HT1266" s="102"/>
      <c r="HU1266" s="102"/>
      <c r="HV1266" s="102"/>
      <c r="HW1266" s="102"/>
      <c r="HX1266" s="102"/>
      <c r="HY1266" s="102"/>
      <c r="HZ1266" s="102"/>
      <c r="IA1266" s="102"/>
      <c r="IB1266" s="102"/>
    </row>
    <row r="1267" spans="1:236" s="20" customFormat="1" ht="18" hidden="1">
      <c r="A1267" s="93" t="s">
        <v>1827</v>
      </c>
      <c r="B1267" s="111" t="s">
        <v>2959</v>
      </c>
      <c r="C1267" s="123" t="s">
        <v>126</v>
      </c>
      <c r="D1267" s="58"/>
      <c r="E1267" s="58">
        <v>-934.45</v>
      </c>
      <c r="F1267" s="58">
        <v>-170.51</v>
      </c>
      <c r="G1267" s="58">
        <v>-66.19</v>
      </c>
      <c r="H1267" s="58"/>
      <c r="I1267" s="58"/>
      <c r="J1267" s="58"/>
      <c r="HL1267" s="102"/>
      <c r="HM1267" s="102"/>
      <c r="HN1267" s="102"/>
      <c r="HO1267" s="102"/>
      <c r="HP1267" s="102"/>
      <c r="HQ1267" s="102"/>
      <c r="HR1267" s="102"/>
      <c r="HS1267" s="102"/>
      <c r="HT1267" s="102"/>
      <c r="HU1267" s="102"/>
      <c r="HV1267" s="102"/>
      <c r="HW1267" s="102"/>
      <c r="HX1267" s="102"/>
      <c r="HY1267" s="102"/>
      <c r="HZ1267" s="102"/>
      <c r="IA1267" s="102"/>
      <c r="IB1267" s="102"/>
    </row>
    <row r="1268" spans="1:236" s="20" customFormat="1" ht="18" hidden="1">
      <c r="A1268" s="93" t="s">
        <v>1828</v>
      </c>
      <c r="B1268" s="111" t="s">
        <v>1537</v>
      </c>
      <c r="C1268" s="123" t="s">
        <v>29</v>
      </c>
      <c r="D1268" s="58"/>
      <c r="E1268" s="58">
        <v>-45204.13</v>
      </c>
      <c r="F1268" s="58">
        <v>-28939.4</v>
      </c>
      <c r="G1268" s="58">
        <v>-13094.65</v>
      </c>
      <c r="H1268" s="58"/>
      <c r="I1268" s="58"/>
      <c r="J1268" s="58"/>
      <c r="HL1268" s="102"/>
      <c r="HM1268" s="102"/>
      <c r="HN1268" s="102"/>
      <c r="HO1268" s="102"/>
      <c r="HP1268" s="102"/>
      <c r="HQ1268" s="102"/>
      <c r="HR1268" s="102"/>
      <c r="HS1268" s="102"/>
      <c r="HT1268" s="102"/>
      <c r="HU1268" s="102"/>
      <c r="HV1268" s="102"/>
      <c r="HW1268" s="102"/>
      <c r="HX1268" s="102"/>
      <c r="HY1268" s="102"/>
      <c r="HZ1268" s="102"/>
      <c r="IA1268" s="102"/>
      <c r="IB1268" s="102"/>
    </row>
    <row r="1269" spans="1:236" s="20" customFormat="1" hidden="1">
      <c r="A1269" s="93" t="s">
        <v>1829</v>
      </c>
      <c r="B1269" s="111" t="s">
        <v>131</v>
      </c>
      <c r="C1269" s="123" t="s">
        <v>29</v>
      </c>
      <c r="D1269" s="58"/>
      <c r="E1269" s="58">
        <v>-29.14</v>
      </c>
      <c r="F1269" s="58">
        <v>-115.17</v>
      </c>
      <c r="G1269" s="58">
        <v>-51.35</v>
      </c>
      <c r="H1269" s="58"/>
      <c r="I1269" s="58"/>
      <c r="J1269" s="58"/>
      <c r="HL1269" s="102"/>
      <c r="HM1269" s="102"/>
      <c r="HN1269" s="102"/>
      <c r="HO1269" s="102"/>
      <c r="HP1269" s="102"/>
      <c r="HQ1269" s="102"/>
      <c r="HR1269" s="102"/>
      <c r="HS1269" s="102"/>
      <c r="HT1269" s="102"/>
      <c r="HU1269" s="102"/>
      <c r="HV1269" s="102"/>
      <c r="HW1269" s="102"/>
      <c r="HX1269" s="102"/>
      <c r="HY1269" s="102"/>
      <c r="HZ1269" s="102"/>
      <c r="IA1269" s="102"/>
      <c r="IB1269" s="102"/>
    </row>
    <row r="1270" spans="1:236" s="20" customFormat="1" hidden="1">
      <c r="A1270" s="93" t="s">
        <v>1830</v>
      </c>
      <c r="B1270" s="111" t="s">
        <v>133</v>
      </c>
      <c r="C1270" s="123" t="s">
        <v>29</v>
      </c>
      <c r="D1270" s="58"/>
      <c r="E1270" s="58">
        <v>-1202.0100000000002</v>
      </c>
      <c r="F1270" s="58">
        <v>-11.88</v>
      </c>
      <c r="G1270" s="58"/>
      <c r="H1270" s="58"/>
      <c r="I1270" s="58"/>
      <c r="J1270" s="58"/>
      <c r="HL1270" s="102"/>
      <c r="HM1270" s="102"/>
      <c r="HN1270" s="102"/>
      <c r="HO1270" s="102"/>
      <c r="HP1270" s="102"/>
      <c r="HQ1270" s="102"/>
      <c r="HR1270" s="102"/>
      <c r="HS1270" s="102"/>
      <c r="HT1270" s="102"/>
      <c r="HU1270" s="102"/>
      <c r="HV1270" s="102"/>
      <c r="HW1270" s="102"/>
      <c r="HX1270" s="102"/>
      <c r="HY1270" s="102"/>
      <c r="HZ1270" s="102"/>
      <c r="IA1270" s="102"/>
      <c r="IB1270" s="102"/>
    </row>
    <row r="1271" spans="1:236" s="167" customFormat="1" ht="11.25" hidden="1">
      <c r="A1271" s="93" t="s">
        <v>1831</v>
      </c>
      <c r="B1271" s="111" t="s">
        <v>135</v>
      </c>
      <c r="C1271" s="123" t="s">
        <v>29</v>
      </c>
      <c r="D1271" s="58"/>
      <c r="E1271" s="58">
        <v>-239.27</v>
      </c>
      <c r="F1271" s="58">
        <v>-138.4</v>
      </c>
      <c r="G1271" s="58">
        <v>-373.07</v>
      </c>
      <c r="H1271" s="58"/>
      <c r="I1271" s="118"/>
      <c r="J1271" s="118"/>
      <c r="HL1271" s="168"/>
      <c r="HM1271" s="168"/>
      <c r="HN1271" s="168"/>
      <c r="HO1271" s="168"/>
      <c r="HP1271" s="168"/>
      <c r="HQ1271" s="168"/>
      <c r="HR1271" s="168"/>
      <c r="HS1271" s="168"/>
      <c r="HT1271" s="168"/>
      <c r="HU1271" s="168"/>
      <c r="HV1271" s="168"/>
      <c r="HW1271" s="168"/>
      <c r="HX1271" s="168"/>
      <c r="HY1271" s="168"/>
      <c r="HZ1271" s="168"/>
      <c r="IA1271" s="168"/>
      <c r="IB1271" s="168"/>
    </row>
    <row r="1272" spans="1:236" s="20" customFormat="1" hidden="1">
      <c r="A1272" s="93" t="s">
        <v>1833</v>
      </c>
      <c r="B1272" s="111" t="s">
        <v>142</v>
      </c>
      <c r="C1272" s="123" t="s">
        <v>29</v>
      </c>
      <c r="D1272" s="58"/>
      <c r="E1272" s="58">
        <v>-450.68</v>
      </c>
      <c r="F1272" s="58">
        <v>-757.41</v>
      </c>
      <c r="G1272" s="58">
        <v>-1553.31</v>
      </c>
      <c r="H1272" s="58"/>
      <c r="I1272" s="58"/>
      <c r="J1272" s="58"/>
      <c r="HL1272" s="102"/>
      <c r="HM1272" s="102"/>
      <c r="HN1272" s="102"/>
      <c r="HO1272" s="102"/>
      <c r="HP1272" s="102"/>
      <c r="HQ1272" s="102"/>
      <c r="HR1272" s="102"/>
      <c r="HS1272" s="102"/>
      <c r="HT1272" s="102"/>
      <c r="HU1272" s="102"/>
      <c r="HV1272" s="102"/>
      <c r="HW1272" s="102"/>
      <c r="HX1272" s="102"/>
      <c r="HY1272" s="102"/>
      <c r="HZ1272" s="102"/>
      <c r="IA1272" s="102"/>
      <c r="IB1272" s="102"/>
    </row>
    <row r="1273" spans="1:236" s="20" customFormat="1" hidden="1">
      <c r="A1273" s="93" t="s">
        <v>1814</v>
      </c>
      <c r="B1273" s="111" t="s">
        <v>1804</v>
      </c>
      <c r="C1273" s="123" t="s">
        <v>29</v>
      </c>
      <c r="D1273" s="58">
        <v>-8.85</v>
      </c>
      <c r="E1273" s="58"/>
      <c r="F1273" s="58"/>
      <c r="G1273" s="58">
        <v>-34.81</v>
      </c>
      <c r="H1273" s="58"/>
      <c r="I1273" s="58"/>
      <c r="J1273" s="58"/>
      <c r="HL1273" s="102"/>
      <c r="HM1273" s="102"/>
      <c r="HN1273" s="102"/>
      <c r="HO1273" s="102"/>
      <c r="HP1273" s="102"/>
      <c r="HQ1273" s="102"/>
      <c r="HR1273" s="102"/>
      <c r="HS1273" s="102"/>
      <c r="HT1273" s="102"/>
      <c r="HU1273" s="102"/>
      <c r="HV1273" s="102"/>
      <c r="HW1273" s="102"/>
      <c r="HX1273" s="102"/>
      <c r="HY1273" s="102"/>
      <c r="HZ1273" s="102"/>
      <c r="IA1273" s="102"/>
      <c r="IB1273" s="102"/>
    </row>
    <row r="1274" spans="1:236" s="20" customFormat="1" ht="18" hidden="1">
      <c r="A1274" s="93" t="s">
        <v>2848</v>
      </c>
      <c r="B1274" s="111" t="s">
        <v>2849</v>
      </c>
      <c r="C1274" s="123" t="s">
        <v>29</v>
      </c>
      <c r="D1274" s="58">
        <v>-1234.92</v>
      </c>
      <c r="E1274" s="58"/>
      <c r="F1274" s="58"/>
      <c r="G1274" s="58"/>
      <c r="H1274" s="58"/>
      <c r="I1274" s="58"/>
      <c r="J1274" s="58"/>
      <c r="HL1274" s="102"/>
      <c r="HM1274" s="102"/>
      <c r="HN1274" s="102"/>
      <c r="HO1274" s="102"/>
      <c r="HP1274" s="102"/>
      <c r="HQ1274" s="102"/>
      <c r="HR1274" s="102"/>
      <c r="HS1274" s="102"/>
      <c r="HT1274" s="102"/>
      <c r="HU1274" s="102"/>
      <c r="HV1274" s="102"/>
      <c r="HW1274" s="102"/>
      <c r="HX1274" s="102"/>
      <c r="HY1274" s="102"/>
      <c r="HZ1274" s="102"/>
      <c r="IA1274" s="102"/>
      <c r="IB1274" s="102"/>
    </row>
    <row r="1275" spans="1:236" s="20" customFormat="1" hidden="1">
      <c r="A1275" s="93" t="s">
        <v>2850</v>
      </c>
      <c r="B1275" s="111" t="s">
        <v>2851</v>
      </c>
      <c r="C1275" s="123" t="s">
        <v>29</v>
      </c>
      <c r="D1275" s="58">
        <v>-0.22</v>
      </c>
      <c r="E1275" s="58"/>
      <c r="F1275" s="58"/>
      <c r="G1275" s="58"/>
      <c r="H1275" s="58"/>
      <c r="I1275" s="58"/>
      <c r="J1275" s="58"/>
      <c r="HL1275" s="102"/>
      <c r="HM1275" s="102"/>
      <c r="HN1275" s="102"/>
      <c r="HO1275" s="102"/>
      <c r="HP1275" s="102"/>
      <c r="HQ1275" s="102"/>
      <c r="HR1275" s="102"/>
      <c r="HS1275" s="102"/>
      <c r="HT1275" s="102"/>
      <c r="HU1275" s="102"/>
      <c r="HV1275" s="102"/>
      <c r="HW1275" s="102"/>
      <c r="HX1275" s="102"/>
      <c r="HY1275" s="102"/>
      <c r="HZ1275" s="102"/>
      <c r="IA1275" s="102"/>
      <c r="IB1275" s="102"/>
    </row>
    <row r="1276" spans="1:236" s="20" customFormat="1" hidden="1">
      <c r="A1276" s="93" t="s">
        <v>1823</v>
      </c>
      <c r="B1276" s="111" t="s">
        <v>142</v>
      </c>
      <c r="C1276" s="123" t="s">
        <v>29</v>
      </c>
      <c r="D1276" s="58">
        <v>-21.14</v>
      </c>
      <c r="E1276" s="58"/>
      <c r="F1276" s="58"/>
      <c r="G1276" s="58"/>
      <c r="H1276" s="58"/>
      <c r="I1276" s="58"/>
      <c r="J1276" s="58"/>
      <c r="HL1276" s="102"/>
      <c r="HM1276" s="102"/>
      <c r="HN1276" s="102"/>
      <c r="HO1276" s="102"/>
      <c r="HP1276" s="102"/>
      <c r="HQ1276" s="102"/>
      <c r="HR1276" s="102"/>
      <c r="HS1276" s="102"/>
      <c r="HT1276" s="102"/>
      <c r="HU1276" s="102"/>
      <c r="HV1276" s="102"/>
      <c r="HW1276" s="102"/>
      <c r="HX1276" s="102"/>
      <c r="HY1276" s="102"/>
      <c r="HZ1276" s="102"/>
      <c r="IA1276" s="102"/>
      <c r="IB1276" s="102"/>
    </row>
    <row r="1277" spans="1:236" s="20" customFormat="1" hidden="1">
      <c r="A1277" s="93" t="s">
        <v>2852</v>
      </c>
      <c r="B1277" s="111" t="s">
        <v>124</v>
      </c>
      <c r="C1277" s="123" t="s">
        <v>123</v>
      </c>
      <c r="D1277" s="58">
        <v>-88.46</v>
      </c>
      <c r="E1277" s="58"/>
      <c r="F1277" s="58"/>
      <c r="G1277" s="58"/>
      <c r="H1277" s="58"/>
      <c r="I1277" s="58"/>
      <c r="J1277" s="58"/>
      <c r="HL1277" s="102"/>
      <c r="HM1277" s="102"/>
      <c r="HN1277" s="102"/>
      <c r="HO1277" s="102"/>
      <c r="HP1277" s="102"/>
      <c r="HQ1277" s="102"/>
      <c r="HR1277" s="102"/>
      <c r="HS1277" s="102"/>
      <c r="HT1277" s="102"/>
      <c r="HU1277" s="102"/>
      <c r="HV1277" s="102"/>
      <c r="HW1277" s="102"/>
      <c r="HX1277" s="102"/>
      <c r="HY1277" s="102"/>
      <c r="HZ1277" s="102"/>
      <c r="IA1277" s="102"/>
      <c r="IB1277" s="102"/>
    </row>
    <row r="1278" spans="1:236" s="20" customFormat="1" ht="18" hidden="1">
      <c r="A1278" s="93" t="s">
        <v>2853</v>
      </c>
      <c r="B1278" s="111" t="s">
        <v>1537</v>
      </c>
      <c r="C1278" s="123" t="s">
        <v>29</v>
      </c>
      <c r="D1278" s="58">
        <v>-37452.269999999997</v>
      </c>
      <c r="E1278" s="58"/>
      <c r="F1278" s="58"/>
      <c r="G1278" s="58"/>
      <c r="H1278" s="58"/>
      <c r="I1278" s="58"/>
      <c r="J1278" s="58"/>
      <c r="HL1278" s="102"/>
      <c r="HM1278" s="102"/>
      <c r="HN1278" s="102"/>
      <c r="HO1278" s="102"/>
      <c r="HP1278" s="102"/>
      <c r="HQ1278" s="102"/>
      <c r="HR1278" s="102"/>
      <c r="HS1278" s="102"/>
      <c r="HT1278" s="102"/>
      <c r="HU1278" s="102"/>
      <c r="HV1278" s="102"/>
      <c r="HW1278" s="102"/>
      <c r="HX1278" s="102"/>
      <c r="HY1278" s="102"/>
      <c r="HZ1278" s="102"/>
      <c r="IA1278" s="102"/>
      <c r="IB1278" s="102"/>
    </row>
    <row r="1279" spans="1:236" s="20" customFormat="1" ht="13.5" hidden="1" customHeight="1">
      <c r="A1279" s="93" t="s">
        <v>2854</v>
      </c>
      <c r="B1279" s="111" t="s">
        <v>2855</v>
      </c>
      <c r="C1279" s="123" t="s">
        <v>29</v>
      </c>
      <c r="D1279" s="58">
        <v>-571.59</v>
      </c>
      <c r="E1279" s="58"/>
      <c r="F1279" s="58"/>
      <c r="G1279" s="58"/>
      <c r="H1279" s="58"/>
      <c r="I1279" s="58"/>
      <c r="J1279" s="58"/>
      <c r="HL1279" s="102"/>
      <c r="HM1279" s="102"/>
      <c r="HN1279" s="102"/>
      <c r="HO1279" s="102"/>
      <c r="HP1279" s="102"/>
      <c r="HQ1279" s="102"/>
      <c r="HR1279" s="102"/>
      <c r="HS1279" s="102"/>
      <c r="HT1279" s="102"/>
      <c r="HU1279" s="102"/>
      <c r="HV1279" s="102"/>
      <c r="HW1279" s="102"/>
      <c r="HX1279" s="102"/>
      <c r="HY1279" s="102"/>
      <c r="HZ1279" s="102"/>
      <c r="IA1279" s="102"/>
      <c r="IB1279" s="102"/>
    </row>
    <row r="1280" spans="1:236" s="20" customFormat="1" ht="18" hidden="1">
      <c r="A1280" s="93" t="s">
        <v>2856</v>
      </c>
      <c r="B1280" s="111" t="s">
        <v>2857</v>
      </c>
      <c r="C1280" s="123" t="s">
        <v>29</v>
      </c>
      <c r="D1280" s="58">
        <v>-62.13</v>
      </c>
      <c r="E1280" s="58"/>
      <c r="F1280" s="58"/>
      <c r="G1280" s="58"/>
      <c r="H1280" s="58"/>
      <c r="I1280" s="58"/>
      <c r="J1280" s="58"/>
      <c r="HL1280" s="102"/>
      <c r="HM1280" s="102"/>
      <c r="HN1280" s="102"/>
      <c r="HO1280" s="102"/>
      <c r="HP1280" s="102"/>
      <c r="HQ1280" s="102"/>
      <c r="HR1280" s="102"/>
      <c r="HS1280" s="102"/>
      <c r="HT1280" s="102"/>
      <c r="HU1280" s="102"/>
      <c r="HV1280" s="102"/>
      <c r="HW1280" s="102"/>
      <c r="HX1280" s="102"/>
      <c r="HY1280" s="102"/>
      <c r="HZ1280" s="102"/>
      <c r="IA1280" s="102"/>
      <c r="IB1280" s="102"/>
    </row>
    <row r="1281" spans="1:236" s="20" customFormat="1" hidden="1">
      <c r="A1281" s="93" t="s">
        <v>1833</v>
      </c>
      <c r="B1281" s="111" t="s">
        <v>142</v>
      </c>
      <c r="C1281" s="123" t="s">
        <v>29</v>
      </c>
      <c r="D1281" s="58">
        <v>-516.22</v>
      </c>
      <c r="E1281" s="58"/>
      <c r="F1281" s="58"/>
      <c r="G1281" s="58"/>
      <c r="H1281" s="58"/>
      <c r="I1281" s="58"/>
      <c r="J1281" s="58"/>
      <c r="HL1281" s="102"/>
      <c r="HM1281" s="102"/>
      <c r="HN1281" s="102"/>
      <c r="HO1281" s="102"/>
      <c r="HP1281" s="102"/>
      <c r="HQ1281" s="102"/>
      <c r="HR1281" s="102"/>
      <c r="HS1281" s="102"/>
      <c r="HT1281" s="102"/>
      <c r="HU1281" s="102"/>
      <c r="HV1281" s="102"/>
      <c r="HW1281" s="102"/>
      <c r="HX1281" s="102"/>
      <c r="HY1281" s="102"/>
      <c r="HZ1281" s="102"/>
      <c r="IA1281" s="102"/>
      <c r="IB1281" s="102"/>
    </row>
    <row r="1282" spans="1:236" s="20" customFormat="1" hidden="1">
      <c r="A1282" s="93" t="s">
        <v>2858</v>
      </c>
      <c r="B1282" s="111" t="s">
        <v>2859</v>
      </c>
      <c r="C1282" s="123" t="s">
        <v>126</v>
      </c>
      <c r="D1282" s="58">
        <v>-36.630000000000003</v>
      </c>
      <c r="E1282" s="58"/>
      <c r="F1282" s="58"/>
      <c r="G1282" s="58"/>
      <c r="H1282" s="58"/>
      <c r="I1282" s="58"/>
      <c r="J1282" s="58"/>
      <c r="HL1282" s="102"/>
      <c r="HM1282" s="102"/>
      <c r="HN1282" s="102"/>
      <c r="HO1282" s="102"/>
      <c r="HP1282" s="102"/>
      <c r="HQ1282" s="102"/>
      <c r="HR1282" s="102"/>
      <c r="HS1282" s="102"/>
      <c r="HT1282" s="102"/>
      <c r="HU1282" s="102"/>
      <c r="HV1282" s="102"/>
      <c r="HW1282" s="102"/>
      <c r="HX1282" s="102"/>
      <c r="HY1282" s="102"/>
      <c r="HZ1282" s="102"/>
      <c r="IA1282" s="102"/>
      <c r="IB1282" s="102"/>
    </row>
    <row r="1283" spans="1:236" s="20" customFormat="1" hidden="1">
      <c r="A1283" s="93" t="s">
        <v>1748</v>
      </c>
      <c r="B1283" s="111" t="s">
        <v>151</v>
      </c>
      <c r="C1283" s="123" t="s">
        <v>29</v>
      </c>
      <c r="D1283" s="58">
        <v>-25.18</v>
      </c>
      <c r="E1283" s="58"/>
      <c r="F1283" s="58"/>
      <c r="G1283" s="58"/>
      <c r="H1283" s="58"/>
      <c r="I1283" s="58"/>
      <c r="J1283" s="58"/>
      <c r="HL1283" s="102"/>
      <c r="HM1283" s="102"/>
      <c r="HN1283" s="102"/>
      <c r="HO1283" s="102"/>
      <c r="HP1283" s="102"/>
      <c r="HQ1283" s="102"/>
      <c r="HR1283" s="102"/>
      <c r="HS1283" s="102"/>
      <c r="HT1283" s="102"/>
      <c r="HU1283" s="102"/>
      <c r="HV1283" s="102"/>
      <c r="HW1283" s="102"/>
      <c r="HX1283" s="102"/>
      <c r="HY1283" s="102"/>
      <c r="HZ1283" s="102"/>
      <c r="IA1283" s="102"/>
      <c r="IB1283" s="102"/>
    </row>
    <row r="1284" spans="1:236" s="20" customFormat="1" hidden="1">
      <c r="A1284" s="93" t="s">
        <v>3138</v>
      </c>
      <c r="B1284" s="111" t="s">
        <v>153</v>
      </c>
      <c r="C1284" s="123" t="s">
        <v>29</v>
      </c>
      <c r="D1284" s="58">
        <v>-43.8</v>
      </c>
      <c r="E1284" s="58"/>
      <c r="F1284" s="58">
        <v>-860.43</v>
      </c>
      <c r="G1284" s="58">
        <v>-22.11</v>
      </c>
      <c r="H1284" s="58"/>
      <c r="I1284" s="58"/>
      <c r="J1284" s="58"/>
      <c r="HL1284" s="102"/>
      <c r="HM1284" s="102"/>
      <c r="HN1284" s="102"/>
      <c r="HO1284" s="102"/>
      <c r="HP1284" s="102"/>
      <c r="HQ1284" s="102"/>
      <c r="HR1284" s="102"/>
      <c r="HS1284" s="102"/>
      <c r="HT1284" s="102"/>
      <c r="HU1284" s="102"/>
      <c r="HV1284" s="102"/>
      <c r="HW1284" s="102"/>
      <c r="HX1284" s="102"/>
      <c r="HY1284" s="102"/>
      <c r="HZ1284" s="102"/>
      <c r="IA1284" s="102"/>
      <c r="IB1284" s="102"/>
    </row>
    <row r="1285" spans="1:236" s="20" customFormat="1" hidden="1">
      <c r="A1285" s="93" t="s">
        <v>1751</v>
      </c>
      <c r="B1285" s="111" t="s">
        <v>1752</v>
      </c>
      <c r="C1285" s="123" t="s">
        <v>29</v>
      </c>
      <c r="D1285" s="58">
        <v>-223.04</v>
      </c>
      <c r="E1285" s="58"/>
      <c r="F1285" s="58">
        <v>-8.4499999999999993</v>
      </c>
      <c r="G1285" s="58">
        <v>-150.06</v>
      </c>
      <c r="H1285" s="58"/>
      <c r="I1285" s="58"/>
      <c r="J1285" s="58"/>
      <c r="HL1285" s="102"/>
      <c r="HM1285" s="102"/>
      <c r="HN1285" s="102"/>
      <c r="HO1285" s="102"/>
      <c r="HP1285" s="102"/>
      <c r="HQ1285" s="102"/>
      <c r="HR1285" s="102"/>
      <c r="HS1285" s="102"/>
      <c r="HT1285" s="102"/>
      <c r="HU1285" s="102"/>
      <c r="HV1285" s="102"/>
      <c r="HW1285" s="102"/>
      <c r="HX1285" s="102"/>
      <c r="HY1285" s="102"/>
      <c r="HZ1285" s="102"/>
      <c r="IA1285" s="102"/>
      <c r="IB1285" s="102"/>
    </row>
    <row r="1286" spans="1:236" s="20" customFormat="1" ht="12.75" hidden="1" customHeight="1">
      <c r="A1286" s="93" t="s">
        <v>3146</v>
      </c>
      <c r="B1286" s="111" t="s">
        <v>1754</v>
      </c>
      <c r="C1286" s="123" t="s">
        <v>29</v>
      </c>
      <c r="D1286" s="58">
        <v>-2000.93</v>
      </c>
      <c r="E1286" s="58"/>
      <c r="F1286" s="58">
        <v>-2643.24</v>
      </c>
      <c r="G1286" s="58">
        <v>-2514.75</v>
      </c>
      <c r="H1286" s="58"/>
      <c r="I1286" s="58"/>
      <c r="J1286" s="58"/>
      <c r="HL1286" s="102"/>
      <c r="HM1286" s="102"/>
      <c r="HN1286" s="102"/>
      <c r="HO1286" s="102"/>
      <c r="HP1286" s="102"/>
      <c r="HQ1286" s="102"/>
      <c r="HR1286" s="102"/>
      <c r="HS1286" s="102"/>
      <c r="HT1286" s="102"/>
      <c r="HU1286" s="102"/>
      <c r="HV1286" s="102"/>
      <c r="HW1286" s="102"/>
      <c r="HX1286" s="102"/>
      <c r="HY1286" s="102"/>
      <c r="HZ1286" s="102"/>
      <c r="IA1286" s="102"/>
      <c r="IB1286" s="102"/>
    </row>
    <row r="1287" spans="1:236" s="20" customFormat="1" ht="15.75" hidden="1" customHeight="1">
      <c r="A1287" s="93" t="s">
        <v>3147</v>
      </c>
      <c r="B1287" s="111" t="s">
        <v>1756</v>
      </c>
      <c r="C1287" s="123" t="s">
        <v>29</v>
      </c>
      <c r="D1287" s="58">
        <v>-2.86</v>
      </c>
      <c r="E1287" s="58"/>
      <c r="F1287" s="58">
        <v>-2.98</v>
      </c>
      <c r="G1287" s="58">
        <v>-4.33</v>
      </c>
      <c r="H1287" s="58"/>
      <c r="I1287" s="58"/>
      <c r="J1287" s="58"/>
      <c r="HL1287" s="102"/>
      <c r="HM1287" s="102"/>
      <c r="HN1287" s="102"/>
      <c r="HO1287" s="102"/>
      <c r="HP1287" s="102"/>
      <c r="HQ1287" s="102"/>
      <c r="HR1287" s="102"/>
      <c r="HS1287" s="102"/>
      <c r="HT1287" s="102"/>
      <c r="HU1287" s="102"/>
      <c r="HV1287" s="102"/>
      <c r="HW1287" s="102"/>
      <c r="HX1287" s="102"/>
      <c r="HY1287" s="102"/>
      <c r="HZ1287" s="102"/>
      <c r="IA1287" s="102"/>
      <c r="IB1287" s="102"/>
    </row>
    <row r="1288" spans="1:236" s="20" customFormat="1" hidden="1">
      <c r="A1288" s="93" t="s">
        <v>3152</v>
      </c>
      <c r="B1288" s="111" t="s">
        <v>2860</v>
      </c>
      <c r="C1288" s="123" t="s">
        <v>29</v>
      </c>
      <c r="D1288" s="58">
        <v>-6.54</v>
      </c>
      <c r="E1288" s="58"/>
      <c r="F1288" s="58">
        <v>-2.2000000000000002</v>
      </c>
      <c r="G1288" s="58">
        <v>-13.74</v>
      </c>
      <c r="H1288" s="58"/>
      <c r="I1288" s="58"/>
      <c r="J1288" s="58"/>
      <c r="HL1288" s="102"/>
      <c r="HM1288" s="102"/>
      <c r="HN1288" s="102"/>
      <c r="HO1288" s="102"/>
      <c r="HP1288" s="102"/>
      <c r="HQ1288" s="102"/>
      <c r="HR1288" s="102"/>
      <c r="HS1288" s="102"/>
      <c r="HT1288" s="102"/>
      <c r="HU1288" s="102"/>
      <c r="HV1288" s="102"/>
      <c r="HW1288" s="102"/>
      <c r="HX1288" s="102"/>
      <c r="HY1288" s="102"/>
      <c r="HZ1288" s="102"/>
      <c r="IA1288" s="102"/>
      <c r="IB1288" s="102"/>
    </row>
    <row r="1289" spans="1:236" s="20" customFormat="1" ht="21" hidden="1" customHeight="1">
      <c r="A1289" s="93" t="s">
        <v>3153</v>
      </c>
      <c r="B1289" s="111" t="s">
        <v>2861</v>
      </c>
      <c r="C1289" s="123" t="s">
        <v>29</v>
      </c>
      <c r="D1289" s="58">
        <v>-103599.63</v>
      </c>
      <c r="E1289" s="58"/>
      <c r="F1289" s="58">
        <v>-9971.5</v>
      </c>
      <c r="G1289" s="58">
        <v>-5056.54</v>
      </c>
      <c r="H1289" s="58"/>
      <c r="I1289" s="58"/>
      <c r="J1289" s="58"/>
      <c r="HL1289" s="102"/>
      <c r="HM1289" s="102"/>
      <c r="HN1289" s="102"/>
      <c r="HO1289" s="102"/>
      <c r="HP1289" s="102"/>
      <c r="HQ1289" s="102"/>
      <c r="HR1289" s="102"/>
      <c r="HS1289" s="102"/>
      <c r="HT1289" s="102"/>
      <c r="HU1289" s="102"/>
      <c r="HV1289" s="102"/>
      <c r="HW1289" s="102"/>
      <c r="HX1289" s="102"/>
      <c r="HY1289" s="102"/>
      <c r="HZ1289" s="102"/>
      <c r="IA1289" s="102"/>
      <c r="IB1289" s="102"/>
    </row>
    <row r="1290" spans="1:236" s="20" customFormat="1" ht="12" hidden="1" customHeight="1">
      <c r="A1290" s="93" t="s">
        <v>3159</v>
      </c>
      <c r="B1290" s="111" t="s">
        <v>2862</v>
      </c>
      <c r="C1290" s="123" t="s">
        <v>29</v>
      </c>
      <c r="D1290" s="58">
        <v>-18580.13</v>
      </c>
      <c r="E1290" s="58"/>
      <c r="F1290" s="58">
        <v>-12152.61</v>
      </c>
      <c r="G1290" s="58">
        <v>-5133.17</v>
      </c>
      <c r="H1290" s="58"/>
      <c r="I1290" s="58"/>
      <c r="J1290" s="58"/>
      <c r="HL1290" s="102"/>
      <c r="HM1290" s="102"/>
      <c r="HN1290" s="102"/>
      <c r="HO1290" s="102"/>
      <c r="HP1290" s="102"/>
      <c r="HQ1290" s="102"/>
      <c r="HR1290" s="102"/>
      <c r="HS1290" s="102"/>
      <c r="HT1290" s="102"/>
      <c r="HU1290" s="102"/>
      <c r="HV1290" s="102"/>
      <c r="HW1290" s="102"/>
      <c r="HX1290" s="102"/>
      <c r="HY1290" s="102"/>
      <c r="HZ1290" s="102"/>
      <c r="IA1290" s="102"/>
      <c r="IB1290" s="102"/>
    </row>
    <row r="1291" spans="1:236" s="20" customFormat="1" ht="12" hidden="1" customHeight="1">
      <c r="A1291" s="93" t="s">
        <v>3160</v>
      </c>
      <c r="B1291" s="111" t="s">
        <v>2863</v>
      </c>
      <c r="C1291" s="123" t="s">
        <v>29</v>
      </c>
      <c r="D1291" s="58">
        <v>-162185.01</v>
      </c>
      <c r="E1291" s="58"/>
      <c r="F1291" s="58">
        <v>-80081.94</v>
      </c>
      <c r="G1291" s="58">
        <v>-48070.79</v>
      </c>
      <c r="H1291" s="58"/>
      <c r="I1291" s="58"/>
      <c r="J1291" s="58"/>
      <c r="HL1291" s="102"/>
      <c r="HM1291" s="102"/>
      <c r="HN1291" s="102"/>
      <c r="HO1291" s="102"/>
      <c r="HP1291" s="102"/>
      <c r="HQ1291" s="102"/>
      <c r="HR1291" s="102"/>
      <c r="HS1291" s="102"/>
      <c r="HT1291" s="102"/>
      <c r="HU1291" s="102"/>
      <c r="HV1291" s="102"/>
      <c r="HW1291" s="102"/>
      <c r="HX1291" s="102"/>
      <c r="HY1291" s="102"/>
      <c r="HZ1291" s="102"/>
      <c r="IA1291" s="102"/>
      <c r="IB1291" s="102"/>
    </row>
    <row r="1292" spans="1:236" s="167" customFormat="1" ht="12.75" hidden="1" customHeight="1">
      <c r="A1292" s="93" t="s">
        <v>3161</v>
      </c>
      <c r="B1292" s="111" t="s">
        <v>1756</v>
      </c>
      <c r="C1292" s="123" t="s">
        <v>29</v>
      </c>
      <c r="D1292" s="58">
        <v>-1.8</v>
      </c>
      <c r="E1292" s="58"/>
      <c r="F1292" s="58">
        <v>-14.92</v>
      </c>
      <c r="G1292" s="58"/>
      <c r="H1292" s="58"/>
      <c r="I1292" s="118"/>
      <c r="J1292" s="118"/>
      <c r="HL1292" s="168"/>
      <c r="HM1292" s="168"/>
      <c r="HN1292" s="168"/>
      <c r="HO1292" s="168"/>
      <c r="HP1292" s="168"/>
      <c r="HQ1292" s="168"/>
      <c r="HR1292" s="168"/>
      <c r="HS1292" s="168"/>
      <c r="HT1292" s="168"/>
      <c r="HU1292" s="168"/>
      <c r="HV1292" s="168"/>
      <c r="HW1292" s="168"/>
      <c r="HX1292" s="168"/>
      <c r="HY1292" s="168"/>
      <c r="HZ1292" s="168"/>
      <c r="IA1292" s="168"/>
      <c r="IB1292" s="168"/>
    </row>
    <row r="1293" spans="1:236" s="167" customFormat="1" ht="12.75" hidden="1" customHeight="1">
      <c r="A1293" s="93" t="s">
        <v>1882</v>
      </c>
      <c r="B1293" s="111" t="s">
        <v>1885</v>
      </c>
      <c r="C1293" s="123" t="s">
        <v>224</v>
      </c>
      <c r="D1293" s="58"/>
      <c r="E1293" s="58"/>
      <c r="F1293" s="58"/>
      <c r="G1293" s="58">
        <v>-4.96</v>
      </c>
      <c r="H1293" s="58"/>
      <c r="I1293" s="118"/>
      <c r="J1293" s="118"/>
      <c r="HL1293" s="168"/>
      <c r="HM1293" s="168"/>
      <c r="HN1293" s="168"/>
      <c r="HO1293" s="168"/>
      <c r="HP1293" s="168"/>
      <c r="HQ1293" s="168"/>
      <c r="HR1293" s="168"/>
      <c r="HS1293" s="168"/>
      <c r="HT1293" s="168"/>
      <c r="HU1293" s="168"/>
      <c r="HV1293" s="168"/>
      <c r="HW1293" s="168"/>
      <c r="HX1293" s="168"/>
      <c r="HY1293" s="168"/>
      <c r="HZ1293" s="168"/>
      <c r="IA1293" s="168"/>
      <c r="IB1293" s="168"/>
    </row>
    <row r="1294" spans="1:236" s="167" customFormat="1" ht="14.25" hidden="1" customHeight="1">
      <c r="A1294" s="93" t="s">
        <v>1884</v>
      </c>
      <c r="B1294" s="111" t="s">
        <v>1885</v>
      </c>
      <c r="C1294" s="123" t="s">
        <v>224</v>
      </c>
      <c r="D1294" s="58">
        <v>-40.270000000000003</v>
      </c>
      <c r="E1294" s="58">
        <v>-302.26</v>
      </c>
      <c r="F1294" s="58">
        <v>-72.05</v>
      </c>
      <c r="G1294" s="58">
        <v>-81.38</v>
      </c>
      <c r="H1294" s="58"/>
      <c r="I1294" s="118"/>
      <c r="J1294" s="118"/>
      <c r="HL1294" s="168"/>
      <c r="HM1294" s="168"/>
      <c r="HN1294" s="168"/>
      <c r="HO1294" s="168"/>
      <c r="HP1294" s="168"/>
      <c r="HQ1294" s="168"/>
      <c r="HR1294" s="168"/>
      <c r="HS1294" s="168"/>
      <c r="HT1294" s="168"/>
      <c r="HU1294" s="168"/>
      <c r="HV1294" s="168"/>
      <c r="HW1294" s="168"/>
      <c r="HX1294" s="168"/>
      <c r="HY1294" s="168"/>
      <c r="HZ1294" s="168"/>
      <c r="IA1294" s="168"/>
      <c r="IB1294" s="168"/>
    </row>
    <row r="1295" spans="1:236" s="167" customFormat="1" ht="14.25" hidden="1" customHeight="1">
      <c r="A1295" s="93" t="s">
        <v>1886</v>
      </c>
      <c r="B1295" s="111" t="s">
        <v>1887</v>
      </c>
      <c r="C1295" s="123" t="s">
        <v>224</v>
      </c>
      <c r="D1295" s="58">
        <v>-7748.95</v>
      </c>
      <c r="E1295" s="58">
        <v>-3893.33</v>
      </c>
      <c r="F1295" s="58">
        <v>-3166.01</v>
      </c>
      <c r="G1295" s="58">
        <v>-426.23</v>
      </c>
      <c r="H1295" s="58"/>
      <c r="I1295" s="118"/>
      <c r="J1295" s="118"/>
      <c r="HL1295" s="168"/>
      <c r="HM1295" s="168"/>
      <c r="HN1295" s="168"/>
      <c r="HO1295" s="168"/>
      <c r="HP1295" s="168"/>
      <c r="HQ1295" s="168"/>
      <c r="HR1295" s="168"/>
      <c r="HS1295" s="168"/>
      <c r="HT1295" s="168"/>
      <c r="HU1295" s="168"/>
      <c r="HV1295" s="168"/>
      <c r="HW1295" s="168"/>
      <c r="HX1295" s="168"/>
      <c r="HY1295" s="168"/>
      <c r="HZ1295" s="168"/>
      <c r="IA1295" s="168"/>
      <c r="IB1295" s="168"/>
    </row>
    <row r="1296" spans="1:236" s="167" customFormat="1" ht="14.25" hidden="1" customHeight="1">
      <c r="A1296" s="93" t="s">
        <v>1888</v>
      </c>
      <c r="B1296" s="111" t="s">
        <v>1889</v>
      </c>
      <c r="C1296" s="123" t="s">
        <v>224</v>
      </c>
      <c r="D1296" s="58">
        <v>-12557.46</v>
      </c>
      <c r="E1296" s="58">
        <v>-7492.73</v>
      </c>
      <c r="F1296" s="58">
        <v>-6309.52</v>
      </c>
      <c r="G1296" s="58">
        <v>-3890.15</v>
      </c>
      <c r="H1296" s="58"/>
      <c r="I1296" s="118"/>
      <c r="J1296" s="118"/>
      <c r="HL1296" s="168"/>
      <c r="HM1296" s="168"/>
      <c r="HN1296" s="168"/>
      <c r="HO1296" s="168"/>
      <c r="HP1296" s="168"/>
      <c r="HQ1296" s="168"/>
      <c r="HR1296" s="168"/>
      <c r="HS1296" s="168"/>
      <c r="HT1296" s="168"/>
      <c r="HU1296" s="168"/>
      <c r="HV1296" s="168"/>
      <c r="HW1296" s="168"/>
      <c r="HX1296" s="168"/>
      <c r="HY1296" s="168"/>
      <c r="HZ1296" s="168"/>
      <c r="IA1296" s="168"/>
      <c r="IB1296" s="168"/>
    </row>
    <row r="1297" spans="1:236" s="167" customFormat="1" ht="14.25" hidden="1" customHeight="1">
      <c r="A1297" s="95" t="s">
        <v>3414</v>
      </c>
      <c r="B1297" s="110" t="s">
        <v>3383</v>
      </c>
      <c r="C1297" s="123" t="s">
        <v>29</v>
      </c>
      <c r="D1297" s="58"/>
      <c r="E1297" s="58"/>
      <c r="F1297" s="58">
        <v>-11044.4</v>
      </c>
      <c r="G1297" s="58"/>
      <c r="H1297" s="58"/>
      <c r="I1297" s="118"/>
      <c r="J1297" s="118"/>
      <c r="HL1297" s="168"/>
      <c r="HM1297" s="168"/>
      <c r="HN1297" s="168"/>
      <c r="HO1297" s="168"/>
      <c r="HP1297" s="168"/>
      <c r="HQ1297" s="168"/>
      <c r="HR1297" s="168"/>
      <c r="HS1297" s="168"/>
      <c r="HT1297" s="168"/>
      <c r="HU1297" s="168"/>
      <c r="HV1297" s="168"/>
      <c r="HW1297" s="168"/>
      <c r="HX1297" s="168"/>
      <c r="HY1297" s="168"/>
      <c r="HZ1297" s="168"/>
      <c r="IA1297" s="168"/>
      <c r="IB1297" s="168"/>
    </row>
    <row r="1298" spans="1:236" s="167" customFormat="1" ht="14.25" hidden="1" customHeight="1">
      <c r="A1298" s="93" t="s">
        <v>3191</v>
      </c>
      <c r="B1298" s="111" t="s">
        <v>3192</v>
      </c>
      <c r="C1298" s="123" t="s">
        <v>545</v>
      </c>
      <c r="D1298" s="58"/>
      <c r="E1298" s="58"/>
      <c r="F1298" s="58">
        <v>-42.64</v>
      </c>
      <c r="G1298" s="58"/>
      <c r="H1298" s="58"/>
      <c r="I1298" s="118"/>
      <c r="J1298" s="118"/>
      <c r="HL1298" s="168"/>
      <c r="HM1298" s="168"/>
      <c r="HN1298" s="168"/>
      <c r="HO1298" s="168"/>
      <c r="HP1298" s="168"/>
      <c r="HQ1298" s="168"/>
      <c r="HR1298" s="168"/>
      <c r="HS1298" s="168"/>
      <c r="HT1298" s="168"/>
      <c r="HU1298" s="168"/>
      <c r="HV1298" s="168"/>
      <c r="HW1298" s="168"/>
      <c r="HX1298" s="168"/>
      <c r="HY1298" s="168"/>
      <c r="HZ1298" s="168"/>
      <c r="IA1298" s="168"/>
      <c r="IB1298" s="168"/>
    </row>
    <row r="1299" spans="1:236" s="167" customFormat="1" ht="14.25" hidden="1" customHeight="1">
      <c r="A1299" s="93" t="s">
        <v>3238</v>
      </c>
      <c r="B1299" s="111" t="s">
        <v>3192</v>
      </c>
      <c r="C1299" s="123" t="s">
        <v>545</v>
      </c>
      <c r="D1299" s="58"/>
      <c r="E1299" s="58"/>
      <c r="F1299" s="58">
        <v>-62.65</v>
      </c>
      <c r="G1299" s="58"/>
      <c r="H1299" s="58"/>
      <c r="I1299" s="118"/>
      <c r="J1299" s="118"/>
      <c r="HL1299" s="168"/>
      <c r="HM1299" s="168"/>
      <c r="HN1299" s="168"/>
      <c r="HO1299" s="168"/>
      <c r="HP1299" s="168"/>
      <c r="HQ1299" s="168"/>
      <c r="HR1299" s="168"/>
      <c r="HS1299" s="168"/>
      <c r="HT1299" s="168"/>
      <c r="HU1299" s="168"/>
      <c r="HV1299" s="168"/>
      <c r="HW1299" s="168"/>
      <c r="HX1299" s="168"/>
      <c r="HY1299" s="168"/>
      <c r="HZ1299" s="168"/>
      <c r="IA1299" s="168"/>
      <c r="IB1299" s="168"/>
    </row>
    <row r="1300" spans="1:236" s="20" customFormat="1" hidden="1">
      <c r="A1300" s="136" t="s">
        <v>2162</v>
      </c>
      <c r="B1300" s="137" t="s">
        <v>1575</v>
      </c>
      <c r="C1300" s="123" t="s">
        <v>29</v>
      </c>
      <c r="D1300" s="58"/>
      <c r="E1300" s="58">
        <v>-0.64</v>
      </c>
      <c r="F1300" s="58"/>
      <c r="G1300" s="58"/>
      <c r="H1300" s="58"/>
      <c r="I1300" s="58"/>
      <c r="J1300" s="58"/>
      <c r="HL1300" s="102"/>
      <c r="HM1300" s="102"/>
      <c r="HN1300" s="102"/>
      <c r="HO1300" s="102"/>
      <c r="HP1300" s="102"/>
      <c r="HQ1300" s="102"/>
      <c r="HR1300" s="102"/>
      <c r="HS1300" s="102"/>
      <c r="HT1300" s="102"/>
      <c r="HU1300" s="102"/>
      <c r="HV1300" s="102"/>
      <c r="HW1300" s="102"/>
      <c r="HX1300" s="102"/>
      <c r="HY1300" s="102"/>
      <c r="HZ1300" s="102"/>
      <c r="IA1300" s="102"/>
      <c r="IB1300" s="102"/>
    </row>
    <row r="1301" spans="1:236" s="20" customFormat="1" hidden="1">
      <c r="A1301" s="93" t="s">
        <v>2459</v>
      </c>
      <c r="B1301" s="111" t="s">
        <v>2460</v>
      </c>
      <c r="C1301" s="123" t="s">
        <v>123</v>
      </c>
      <c r="D1301" s="58">
        <v>-10.37</v>
      </c>
      <c r="E1301" s="58"/>
      <c r="F1301" s="58"/>
      <c r="G1301" s="58"/>
      <c r="H1301" s="58"/>
      <c r="I1301" s="58"/>
      <c r="J1301" s="58"/>
      <c r="HL1301" s="102"/>
      <c r="HM1301" s="102"/>
      <c r="HN1301" s="102"/>
      <c r="HO1301" s="102"/>
      <c r="HP1301" s="102"/>
      <c r="HQ1301" s="102"/>
      <c r="HR1301" s="102"/>
      <c r="HS1301" s="102"/>
      <c r="HT1301" s="102"/>
      <c r="HU1301" s="102"/>
      <c r="HV1301" s="102"/>
      <c r="HW1301" s="102"/>
      <c r="HX1301" s="102"/>
      <c r="HY1301" s="102"/>
      <c r="HZ1301" s="102"/>
      <c r="IA1301" s="102"/>
      <c r="IB1301" s="102"/>
    </row>
    <row r="1302" spans="1:236" s="20" customFormat="1" hidden="1">
      <c r="A1302" s="93" t="s">
        <v>2470</v>
      </c>
      <c r="B1302" s="111" t="s">
        <v>1215</v>
      </c>
      <c r="C1302" s="123" t="s">
        <v>29</v>
      </c>
      <c r="D1302" s="58">
        <v>-318.87</v>
      </c>
      <c r="E1302" s="58">
        <v>-7.56</v>
      </c>
      <c r="F1302" s="58"/>
      <c r="G1302" s="58"/>
      <c r="H1302" s="58"/>
      <c r="I1302" s="58"/>
      <c r="J1302" s="58"/>
      <c r="HL1302" s="102"/>
      <c r="HM1302" s="102"/>
      <c r="HN1302" s="102"/>
      <c r="HO1302" s="102"/>
      <c r="HP1302" s="102"/>
      <c r="HQ1302" s="102"/>
      <c r="HR1302" s="102"/>
      <c r="HS1302" s="102"/>
      <c r="HT1302" s="102"/>
      <c r="HU1302" s="102"/>
      <c r="HV1302" s="102"/>
      <c r="HW1302" s="102"/>
      <c r="HX1302" s="102"/>
      <c r="HY1302" s="102"/>
      <c r="HZ1302" s="102"/>
      <c r="IA1302" s="102"/>
      <c r="IB1302" s="102"/>
    </row>
    <row r="1303" spans="1:236" s="20" customFormat="1" hidden="1">
      <c r="A1303" s="93" t="s">
        <v>2471</v>
      </c>
      <c r="B1303" s="111" t="s">
        <v>1219</v>
      </c>
      <c r="C1303" s="123" t="s">
        <v>29</v>
      </c>
      <c r="D1303" s="58">
        <v>-26981.599999999999</v>
      </c>
      <c r="E1303" s="58">
        <v>-7774.51</v>
      </c>
      <c r="F1303" s="58">
        <v>-351.91</v>
      </c>
      <c r="G1303" s="58">
        <v>-106.64</v>
      </c>
      <c r="H1303" s="58"/>
      <c r="I1303" s="58"/>
      <c r="J1303" s="58"/>
      <c r="HL1303" s="102"/>
      <c r="HM1303" s="102"/>
      <c r="HN1303" s="102"/>
      <c r="HO1303" s="102"/>
      <c r="HP1303" s="102"/>
      <c r="HQ1303" s="102"/>
      <c r="HR1303" s="102"/>
      <c r="HS1303" s="102"/>
      <c r="HT1303" s="102"/>
      <c r="HU1303" s="102"/>
      <c r="HV1303" s="102"/>
      <c r="HW1303" s="102"/>
      <c r="HX1303" s="102"/>
      <c r="HY1303" s="102"/>
      <c r="HZ1303" s="102"/>
      <c r="IA1303" s="102"/>
      <c r="IB1303" s="102"/>
    </row>
    <row r="1304" spans="1:236" s="20" customFormat="1" hidden="1">
      <c r="A1304" s="93" t="s">
        <v>2480</v>
      </c>
      <c r="B1304" s="111" t="s">
        <v>2481</v>
      </c>
      <c r="C1304" s="123" t="s">
        <v>123</v>
      </c>
      <c r="D1304" s="58">
        <v>-28.19</v>
      </c>
      <c r="E1304" s="58">
        <v>-18.8</v>
      </c>
      <c r="F1304" s="58">
        <v>-88.97</v>
      </c>
      <c r="G1304" s="58"/>
      <c r="H1304" s="58"/>
      <c r="I1304" s="58"/>
      <c r="J1304" s="58"/>
      <c r="HL1304" s="102"/>
      <c r="HM1304" s="102"/>
      <c r="HN1304" s="102"/>
      <c r="HO1304" s="102"/>
      <c r="HP1304" s="102"/>
      <c r="HQ1304" s="102"/>
      <c r="HR1304" s="102"/>
      <c r="HS1304" s="102"/>
      <c r="HT1304" s="102"/>
      <c r="HU1304" s="102"/>
      <c r="HV1304" s="102"/>
      <c r="HW1304" s="102"/>
      <c r="HX1304" s="102"/>
      <c r="HY1304" s="102"/>
      <c r="HZ1304" s="102"/>
      <c r="IA1304" s="102"/>
      <c r="IB1304" s="102"/>
    </row>
    <row r="1305" spans="1:236" s="20" customFormat="1" hidden="1">
      <c r="A1305" s="93" t="s">
        <v>2488</v>
      </c>
      <c r="B1305" s="111" t="s">
        <v>1213</v>
      </c>
      <c r="C1305" s="123" t="s">
        <v>29</v>
      </c>
      <c r="D1305" s="58"/>
      <c r="E1305" s="58"/>
      <c r="F1305" s="58">
        <v>-3.1</v>
      </c>
      <c r="G1305" s="58"/>
      <c r="H1305" s="58"/>
      <c r="I1305" s="58"/>
      <c r="J1305" s="58"/>
      <c r="HL1305" s="102"/>
      <c r="HM1305" s="102"/>
      <c r="HN1305" s="102"/>
      <c r="HO1305" s="102"/>
      <c r="HP1305" s="102"/>
      <c r="HQ1305" s="102"/>
      <c r="HR1305" s="102"/>
      <c r="HS1305" s="102"/>
      <c r="HT1305" s="102"/>
      <c r="HU1305" s="102"/>
      <c r="HV1305" s="102"/>
      <c r="HW1305" s="102"/>
      <c r="HX1305" s="102"/>
      <c r="HY1305" s="102"/>
      <c r="HZ1305" s="102"/>
      <c r="IA1305" s="102"/>
      <c r="IB1305" s="102"/>
    </row>
    <row r="1306" spans="1:236" s="20" customFormat="1" hidden="1">
      <c r="A1306" s="93" t="s">
        <v>2486</v>
      </c>
      <c r="B1306" s="111" t="s">
        <v>1209</v>
      </c>
      <c r="C1306" s="123" t="s">
        <v>29</v>
      </c>
      <c r="D1306" s="58">
        <v>-21.55</v>
      </c>
      <c r="E1306" s="58"/>
      <c r="F1306" s="58"/>
      <c r="G1306" s="58"/>
      <c r="H1306" s="58"/>
      <c r="I1306" s="58"/>
      <c r="J1306" s="58"/>
      <c r="HL1306" s="102"/>
      <c r="HM1306" s="102"/>
      <c r="HN1306" s="102"/>
      <c r="HO1306" s="102"/>
      <c r="HP1306" s="102"/>
      <c r="HQ1306" s="102"/>
      <c r="HR1306" s="102"/>
      <c r="HS1306" s="102"/>
      <c r="HT1306" s="102"/>
      <c r="HU1306" s="102"/>
      <c r="HV1306" s="102"/>
      <c r="HW1306" s="102"/>
      <c r="HX1306" s="102"/>
      <c r="HY1306" s="102"/>
      <c r="HZ1306" s="102"/>
      <c r="IA1306" s="102"/>
      <c r="IB1306" s="102"/>
    </row>
    <row r="1307" spans="1:236" s="20" customFormat="1" hidden="1">
      <c r="A1307" s="93" t="s">
        <v>2487</v>
      </c>
      <c r="B1307" s="111" t="s">
        <v>1211</v>
      </c>
      <c r="C1307" s="123" t="s">
        <v>29</v>
      </c>
      <c r="D1307" s="58">
        <v>-0.53</v>
      </c>
      <c r="E1307" s="58">
        <v>-94.97</v>
      </c>
      <c r="F1307" s="58"/>
      <c r="G1307" s="58"/>
      <c r="H1307" s="58"/>
      <c r="I1307" s="58"/>
      <c r="J1307" s="58"/>
      <c r="HL1307" s="102"/>
      <c r="HM1307" s="102"/>
      <c r="HN1307" s="102"/>
      <c r="HO1307" s="102"/>
      <c r="HP1307" s="102"/>
      <c r="HQ1307" s="102"/>
      <c r="HR1307" s="102"/>
      <c r="HS1307" s="102"/>
      <c r="HT1307" s="102"/>
      <c r="HU1307" s="102"/>
      <c r="HV1307" s="102"/>
      <c r="HW1307" s="102"/>
      <c r="HX1307" s="102"/>
      <c r="HY1307" s="102"/>
      <c r="HZ1307" s="102"/>
      <c r="IA1307" s="102"/>
      <c r="IB1307" s="102"/>
    </row>
    <row r="1308" spans="1:236" s="20" customFormat="1" hidden="1">
      <c r="A1308" s="93" t="s">
        <v>2489</v>
      </c>
      <c r="B1308" s="111" t="s">
        <v>1215</v>
      </c>
      <c r="C1308" s="123" t="s">
        <v>29</v>
      </c>
      <c r="D1308" s="58">
        <v>-388.16</v>
      </c>
      <c r="E1308" s="58"/>
      <c r="F1308" s="58">
        <v>-1.99</v>
      </c>
      <c r="G1308" s="58">
        <v>-0.28999999999999998</v>
      </c>
      <c r="H1308" s="58"/>
      <c r="I1308" s="58"/>
      <c r="J1308" s="58"/>
      <c r="HL1308" s="102"/>
      <c r="HM1308" s="102"/>
      <c r="HN1308" s="102"/>
      <c r="HO1308" s="102"/>
      <c r="HP1308" s="102"/>
      <c r="HQ1308" s="102"/>
      <c r="HR1308" s="102"/>
      <c r="HS1308" s="102"/>
      <c r="HT1308" s="102"/>
      <c r="HU1308" s="102"/>
      <c r="HV1308" s="102"/>
      <c r="HW1308" s="102"/>
      <c r="HX1308" s="102"/>
      <c r="HY1308" s="102"/>
      <c r="HZ1308" s="102"/>
      <c r="IA1308" s="102"/>
      <c r="IB1308" s="102"/>
    </row>
    <row r="1309" spans="1:236" s="20" customFormat="1" hidden="1">
      <c r="A1309" s="93" t="s">
        <v>2490</v>
      </c>
      <c r="B1309" s="111" t="s">
        <v>1219</v>
      </c>
      <c r="C1309" s="123" t="s">
        <v>29</v>
      </c>
      <c r="D1309" s="58">
        <v>-4788.9799999999996</v>
      </c>
      <c r="E1309" s="58"/>
      <c r="F1309" s="58">
        <v>-56.53</v>
      </c>
      <c r="G1309" s="58">
        <v>-32.31</v>
      </c>
      <c r="H1309" s="58"/>
      <c r="I1309" s="58"/>
      <c r="J1309" s="58"/>
      <c r="HL1309" s="102"/>
      <c r="HM1309" s="102"/>
      <c r="HN1309" s="102"/>
      <c r="HO1309" s="102"/>
      <c r="HP1309" s="102"/>
      <c r="HQ1309" s="102"/>
      <c r="HR1309" s="102"/>
      <c r="HS1309" s="102"/>
      <c r="HT1309" s="102"/>
      <c r="HU1309" s="102"/>
      <c r="HV1309" s="102"/>
      <c r="HW1309" s="102"/>
      <c r="HX1309" s="102"/>
      <c r="HY1309" s="102"/>
      <c r="HZ1309" s="102"/>
      <c r="IA1309" s="102"/>
      <c r="IB1309" s="102"/>
    </row>
    <row r="1310" spans="1:236" s="20" customFormat="1" hidden="1">
      <c r="A1310" s="93" t="s">
        <v>2472</v>
      </c>
      <c r="B1310" s="111" t="s">
        <v>2504</v>
      </c>
      <c r="C1310" s="123" t="s">
        <v>29</v>
      </c>
      <c r="D1310" s="58"/>
      <c r="E1310" s="58"/>
      <c r="F1310" s="58"/>
      <c r="G1310" s="58">
        <v>-41.82</v>
      </c>
      <c r="H1310" s="58"/>
      <c r="I1310" s="58"/>
      <c r="J1310" s="58"/>
      <c r="HL1310" s="102"/>
      <c r="HM1310" s="102"/>
      <c r="HN1310" s="102"/>
      <c r="HO1310" s="102"/>
      <c r="HP1310" s="102"/>
      <c r="HQ1310" s="102"/>
      <c r="HR1310" s="102"/>
      <c r="HS1310" s="102"/>
      <c r="HT1310" s="102"/>
      <c r="HU1310" s="102"/>
      <c r="HV1310" s="102"/>
      <c r="HW1310" s="102"/>
      <c r="HX1310" s="102"/>
      <c r="HY1310" s="102"/>
      <c r="HZ1310" s="102"/>
      <c r="IA1310" s="102"/>
      <c r="IB1310" s="102"/>
    </row>
    <row r="1311" spans="1:236" s="20" customFormat="1" hidden="1">
      <c r="A1311" s="93" t="s">
        <v>2493</v>
      </c>
      <c r="B1311" s="111" t="s">
        <v>2494</v>
      </c>
      <c r="C1311" s="123" t="s">
        <v>123</v>
      </c>
      <c r="D1311" s="58">
        <v>-215.17</v>
      </c>
      <c r="E1311" s="58">
        <v>-32.25</v>
      </c>
      <c r="F1311" s="58"/>
      <c r="G1311" s="58"/>
      <c r="H1311" s="58"/>
      <c r="I1311" s="58"/>
      <c r="J1311" s="58"/>
      <c r="HL1311" s="102"/>
      <c r="HM1311" s="102"/>
      <c r="HN1311" s="102"/>
      <c r="HO1311" s="102"/>
      <c r="HP1311" s="102"/>
      <c r="HQ1311" s="102"/>
      <c r="HR1311" s="102"/>
      <c r="HS1311" s="102"/>
      <c r="HT1311" s="102"/>
      <c r="HU1311" s="102"/>
      <c r="HV1311" s="102"/>
      <c r="HW1311" s="102"/>
      <c r="HX1311" s="102"/>
      <c r="HY1311" s="102"/>
      <c r="HZ1311" s="102"/>
      <c r="IA1311" s="102"/>
      <c r="IB1311" s="102"/>
    </row>
    <row r="1312" spans="1:236" s="20" customFormat="1" hidden="1">
      <c r="A1312" s="93" t="s">
        <v>2499</v>
      </c>
      <c r="B1312" s="111" t="s">
        <v>1211</v>
      </c>
      <c r="C1312" s="123" t="s">
        <v>29</v>
      </c>
      <c r="D1312" s="58"/>
      <c r="E1312" s="58">
        <v>-319.95999999999998</v>
      </c>
      <c r="F1312" s="58"/>
      <c r="G1312" s="58"/>
      <c r="H1312" s="58"/>
      <c r="I1312" s="58"/>
      <c r="J1312" s="58"/>
      <c r="HL1312" s="102"/>
      <c r="HM1312" s="102"/>
      <c r="HN1312" s="102"/>
      <c r="HO1312" s="102"/>
      <c r="HP1312" s="102"/>
      <c r="HQ1312" s="102"/>
      <c r="HR1312" s="102"/>
      <c r="HS1312" s="102"/>
      <c r="HT1312" s="102"/>
      <c r="HU1312" s="102"/>
      <c r="HV1312" s="102"/>
      <c r="HW1312" s="102"/>
      <c r="HX1312" s="102"/>
      <c r="HY1312" s="102"/>
      <c r="HZ1312" s="102"/>
      <c r="IA1312" s="102"/>
      <c r="IB1312" s="102"/>
    </row>
    <row r="1313" spans="1:236" s="20" customFormat="1" hidden="1">
      <c r="A1313" s="93" t="s">
        <v>2500</v>
      </c>
      <c r="B1313" s="111" t="s">
        <v>1213</v>
      </c>
      <c r="C1313" s="123" t="s">
        <v>29</v>
      </c>
      <c r="D1313" s="58"/>
      <c r="E1313" s="58">
        <v>-127.95</v>
      </c>
      <c r="F1313" s="58"/>
      <c r="G1313" s="58"/>
      <c r="H1313" s="58"/>
      <c r="I1313" s="58"/>
      <c r="J1313" s="58"/>
      <c r="HL1313" s="102"/>
      <c r="HM1313" s="102"/>
      <c r="HN1313" s="102"/>
      <c r="HO1313" s="102"/>
      <c r="HP1313" s="102"/>
      <c r="HQ1313" s="102"/>
      <c r="HR1313" s="102"/>
      <c r="HS1313" s="102"/>
      <c r="HT1313" s="102"/>
      <c r="HU1313" s="102"/>
      <c r="HV1313" s="102"/>
      <c r="HW1313" s="102"/>
      <c r="HX1313" s="102"/>
      <c r="HY1313" s="102"/>
      <c r="HZ1313" s="102"/>
      <c r="IA1313" s="102"/>
      <c r="IB1313" s="102"/>
    </row>
    <row r="1314" spans="1:236" s="20" customFormat="1" hidden="1">
      <c r="A1314" s="93" t="s">
        <v>2501</v>
      </c>
      <c r="B1314" s="111" t="s">
        <v>1215</v>
      </c>
      <c r="C1314" s="123" t="s">
        <v>29</v>
      </c>
      <c r="D1314" s="58">
        <v>-2102.3000000000002</v>
      </c>
      <c r="E1314" s="58">
        <v>-1287.67</v>
      </c>
      <c r="F1314" s="58">
        <v>-367.32</v>
      </c>
      <c r="G1314" s="58"/>
      <c r="H1314" s="58"/>
      <c r="I1314" s="58"/>
      <c r="J1314" s="58"/>
      <c r="HL1314" s="102"/>
      <c r="HM1314" s="102"/>
      <c r="HN1314" s="102"/>
      <c r="HO1314" s="102"/>
      <c r="HP1314" s="102"/>
      <c r="HQ1314" s="102"/>
      <c r="HR1314" s="102"/>
      <c r="HS1314" s="102"/>
      <c r="HT1314" s="102"/>
      <c r="HU1314" s="102"/>
      <c r="HV1314" s="102"/>
      <c r="HW1314" s="102"/>
      <c r="HX1314" s="102"/>
      <c r="HY1314" s="102"/>
      <c r="HZ1314" s="102"/>
      <c r="IA1314" s="102"/>
      <c r="IB1314" s="102"/>
    </row>
    <row r="1315" spans="1:236" s="20" customFormat="1" hidden="1">
      <c r="A1315" s="93" t="s">
        <v>2502</v>
      </c>
      <c r="B1315" s="111" t="s">
        <v>1219</v>
      </c>
      <c r="C1315" s="123" t="s">
        <v>29</v>
      </c>
      <c r="D1315" s="58">
        <v>-98.41</v>
      </c>
      <c r="E1315" s="58">
        <v>-1220.92</v>
      </c>
      <c r="F1315" s="58">
        <v>-15.63</v>
      </c>
      <c r="G1315" s="58"/>
      <c r="H1315" s="58"/>
      <c r="I1315" s="58"/>
      <c r="J1315" s="58"/>
      <c r="HL1315" s="102"/>
      <c r="HM1315" s="102"/>
      <c r="HN1315" s="102"/>
      <c r="HO1315" s="102"/>
      <c r="HP1315" s="102"/>
      <c r="HQ1315" s="102"/>
      <c r="HR1315" s="102"/>
      <c r="HS1315" s="102"/>
      <c r="HT1315" s="102"/>
      <c r="HU1315" s="102"/>
      <c r="HV1315" s="102"/>
      <c r="HW1315" s="102"/>
      <c r="HX1315" s="102"/>
      <c r="HY1315" s="102"/>
      <c r="HZ1315" s="102"/>
      <c r="IA1315" s="102"/>
      <c r="IB1315" s="102"/>
    </row>
    <row r="1316" spans="1:236" s="20" customFormat="1" ht="18" hidden="1">
      <c r="A1316" s="93" t="s">
        <v>2507</v>
      </c>
      <c r="B1316" s="111" t="s">
        <v>2508</v>
      </c>
      <c r="C1316" s="123" t="s">
        <v>123</v>
      </c>
      <c r="D1316" s="58">
        <v>-201.54</v>
      </c>
      <c r="E1316" s="58">
        <v>-1099.8800000000001</v>
      </c>
      <c r="F1316" s="58">
        <v>-1891.62</v>
      </c>
      <c r="G1316" s="58">
        <v>-653.39</v>
      </c>
      <c r="H1316" s="58"/>
      <c r="I1316" s="58"/>
      <c r="J1316" s="58"/>
      <c r="HL1316" s="102"/>
      <c r="HM1316" s="102"/>
      <c r="HN1316" s="102"/>
      <c r="HO1316" s="102"/>
      <c r="HP1316" s="102"/>
      <c r="HQ1316" s="102"/>
      <c r="HR1316" s="102"/>
      <c r="HS1316" s="102"/>
      <c r="HT1316" s="102"/>
      <c r="HU1316" s="102"/>
      <c r="HV1316" s="102"/>
      <c r="HW1316" s="102"/>
      <c r="HX1316" s="102"/>
      <c r="HY1316" s="102"/>
      <c r="HZ1316" s="102"/>
      <c r="IA1316" s="102"/>
      <c r="IB1316" s="102"/>
    </row>
    <row r="1317" spans="1:236" s="20" customFormat="1" hidden="1">
      <c r="A1317" s="93" t="s">
        <v>2513</v>
      </c>
      <c r="B1317" s="111" t="s">
        <v>2514</v>
      </c>
      <c r="C1317" s="123" t="s">
        <v>29</v>
      </c>
      <c r="D1317" s="58"/>
      <c r="E1317" s="58">
        <v>-23.97</v>
      </c>
      <c r="F1317" s="58">
        <v>-16.350000000000001</v>
      </c>
      <c r="G1317" s="58"/>
      <c r="H1317" s="58"/>
      <c r="I1317" s="58"/>
      <c r="J1317" s="58"/>
      <c r="HL1317" s="102"/>
      <c r="HM1317" s="102"/>
      <c r="HN1317" s="102"/>
      <c r="HO1317" s="102"/>
      <c r="HP1317" s="102"/>
      <c r="HQ1317" s="102"/>
      <c r="HR1317" s="102"/>
      <c r="HS1317" s="102"/>
      <c r="HT1317" s="102"/>
      <c r="HU1317" s="102"/>
      <c r="HV1317" s="102"/>
      <c r="HW1317" s="102"/>
      <c r="HX1317" s="102"/>
      <c r="HY1317" s="102"/>
      <c r="HZ1317" s="102"/>
      <c r="IA1317" s="102"/>
      <c r="IB1317" s="102"/>
    </row>
    <row r="1318" spans="1:236" s="20" customFormat="1" hidden="1">
      <c r="A1318" s="93" t="s">
        <v>2515</v>
      </c>
      <c r="B1318" s="111" t="s">
        <v>2516</v>
      </c>
      <c r="C1318" s="123" t="s">
        <v>29</v>
      </c>
      <c r="D1318" s="58">
        <v>-2060.5</v>
      </c>
      <c r="E1318" s="58">
        <v>-1966.72</v>
      </c>
      <c r="F1318" s="58">
        <v>-456.62</v>
      </c>
      <c r="G1318" s="58">
        <v>-406.08</v>
      </c>
      <c r="H1318" s="58"/>
      <c r="I1318" s="58"/>
      <c r="J1318" s="58"/>
      <c r="HL1318" s="102"/>
      <c r="HM1318" s="102"/>
      <c r="HN1318" s="102"/>
      <c r="HO1318" s="102"/>
      <c r="HP1318" s="102"/>
      <c r="HQ1318" s="102"/>
      <c r="HR1318" s="102"/>
      <c r="HS1318" s="102"/>
      <c r="HT1318" s="102"/>
      <c r="HU1318" s="102"/>
      <c r="HV1318" s="102"/>
      <c r="HW1318" s="102"/>
      <c r="HX1318" s="102"/>
      <c r="HY1318" s="102"/>
      <c r="HZ1318" s="102"/>
      <c r="IA1318" s="102"/>
      <c r="IB1318" s="102"/>
    </row>
    <row r="1319" spans="1:236" s="20" customFormat="1" hidden="1">
      <c r="A1319" s="93" t="s">
        <v>2517</v>
      </c>
      <c r="B1319" s="111" t="s">
        <v>1213</v>
      </c>
      <c r="C1319" s="123" t="s">
        <v>29</v>
      </c>
      <c r="D1319" s="58">
        <v>-529.70000000000005</v>
      </c>
      <c r="E1319" s="58">
        <v>-614.29</v>
      </c>
      <c r="F1319" s="58">
        <v>-327.77</v>
      </c>
      <c r="G1319" s="58">
        <v>-324.68</v>
      </c>
      <c r="H1319" s="58"/>
      <c r="I1319" s="58"/>
      <c r="J1319" s="58"/>
      <c r="HL1319" s="102"/>
      <c r="HM1319" s="102"/>
      <c r="HN1319" s="102"/>
      <c r="HO1319" s="102"/>
      <c r="HP1319" s="102"/>
      <c r="HQ1319" s="102"/>
      <c r="HR1319" s="102"/>
      <c r="HS1319" s="102"/>
      <c r="HT1319" s="102"/>
      <c r="HU1319" s="102"/>
      <c r="HV1319" s="102"/>
      <c r="HW1319" s="102"/>
      <c r="HX1319" s="102"/>
      <c r="HY1319" s="102"/>
      <c r="HZ1319" s="102"/>
      <c r="IA1319" s="102"/>
      <c r="IB1319" s="102"/>
    </row>
    <row r="1320" spans="1:236" s="20" customFormat="1" hidden="1">
      <c r="A1320" s="93" t="s">
        <v>2518</v>
      </c>
      <c r="B1320" s="111" t="s">
        <v>1215</v>
      </c>
      <c r="C1320" s="123" t="s">
        <v>29</v>
      </c>
      <c r="D1320" s="58">
        <v>-7948.35</v>
      </c>
      <c r="E1320" s="58">
        <v>-6015.55</v>
      </c>
      <c r="F1320" s="58">
        <v>-2695.31</v>
      </c>
      <c r="G1320" s="58">
        <v>-162.55000000000001</v>
      </c>
      <c r="H1320" s="58"/>
      <c r="I1320" s="58"/>
      <c r="J1320" s="58"/>
      <c r="HL1320" s="102"/>
      <c r="HM1320" s="102"/>
      <c r="HN1320" s="102"/>
      <c r="HO1320" s="102"/>
      <c r="HP1320" s="102"/>
      <c r="HQ1320" s="102"/>
      <c r="HR1320" s="102"/>
      <c r="HS1320" s="102"/>
      <c r="HT1320" s="102"/>
      <c r="HU1320" s="102"/>
      <c r="HV1320" s="102"/>
      <c r="HW1320" s="102"/>
      <c r="HX1320" s="102"/>
      <c r="HY1320" s="102"/>
      <c r="HZ1320" s="102"/>
      <c r="IA1320" s="102"/>
      <c r="IB1320" s="102"/>
    </row>
    <row r="1321" spans="1:236" s="20" customFormat="1" hidden="1">
      <c r="A1321" s="93" t="s">
        <v>2519</v>
      </c>
      <c r="B1321" s="111" t="s">
        <v>1219</v>
      </c>
      <c r="C1321" s="123" t="s">
        <v>29</v>
      </c>
      <c r="D1321" s="58">
        <v>-2725.78</v>
      </c>
      <c r="E1321" s="58">
        <v>-12962.68</v>
      </c>
      <c r="F1321" s="58">
        <v>-7222.57</v>
      </c>
      <c r="G1321" s="58">
        <v>-5109.26</v>
      </c>
      <c r="H1321" s="58"/>
      <c r="I1321" s="58"/>
      <c r="J1321" s="58"/>
      <c r="HL1321" s="102"/>
      <c r="HM1321" s="102"/>
      <c r="HN1321" s="102"/>
      <c r="HO1321" s="102"/>
      <c r="HP1321" s="102"/>
      <c r="HQ1321" s="102"/>
      <c r="HR1321" s="102"/>
      <c r="HS1321" s="102"/>
      <c r="HT1321" s="102"/>
      <c r="HU1321" s="102"/>
      <c r="HV1321" s="102"/>
      <c r="HW1321" s="102"/>
      <c r="HX1321" s="102"/>
      <c r="HY1321" s="102"/>
      <c r="HZ1321" s="102"/>
      <c r="IA1321" s="102"/>
      <c r="IB1321" s="102"/>
    </row>
    <row r="1322" spans="1:236" s="20" customFormat="1" hidden="1">
      <c r="A1322" s="93" t="s">
        <v>2520</v>
      </c>
      <c r="B1322" s="111" t="s">
        <v>2504</v>
      </c>
      <c r="C1322" s="123" t="s">
        <v>29</v>
      </c>
      <c r="D1322" s="58">
        <v>-455.75</v>
      </c>
      <c r="E1322" s="58">
        <v>-572.9</v>
      </c>
      <c r="F1322" s="58">
        <v>-643.28</v>
      </c>
      <c r="G1322" s="58">
        <v>-42.87</v>
      </c>
      <c r="H1322" s="58"/>
      <c r="I1322" s="58"/>
      <c r="J1322" s="58"/>
      <c r="HL1322" s="102"/>
      <c r="HM1322" s="102"/>
      <c r="HN1322" s="102"/>
      <c r="HO1322" s="102"/>
      <c r="HP1322" s="102"/>
      <c r="HQ1322" s="102"/>
      <c r="HR1322" s="102"/>
      <c r="HS1322" s="102"/>
      <c r="HT1322" s="102"/>
      <c r="HU1322" s="102"/>
      <c r="HV1322" s="102"/>
      <c r="HW1322" s="102"/>
      <c r="HX1322" s="102"/>
      <c r="HY1322" s="102"/>
      <c r="HZ1322" s="102"/>
      <c r="IA1322" s="102"/>
      <c r="IB1322" s="102"/>
    </row>
    <row r="1323" spans="1:236" s="20" customFormat="1" hidden="1">
      <c r="A1323" s="93" t="s">
        <v>2525</v>
      </c>
      <c r="B1323" s="111" t="s">
        <v>2526</v>
      </c>
      <c r="C1323" s="123" t="s">
        <v>126</v>
      </c>
      <c r="D1323" s="58">
        <v>-21791.87</v>
      </c>
      <c r="E1323" s="58">
        <v>-30112.67</v>
      </c>
      <c r="F1323" s="58">
        <v>-9270.92</v>
      </c>
      <c r="G1323" s="58">
        <v>-2100</v>
      </c>
      <c r="H1323" s="58"/>
      <c r="I1323" s="58"/>
      <c r="J1323" s="58"/>
      <c r="HL1323" s="102"/>
      <c r="HM1323" s="102"/>
      <c r="HN1323" s="102"/>
      <c r="HO1323" s="102"/>
      <c r="HP1323" s="102"/>
      <c r="HQ1323" s="102"/>
      <c r="HR1323" s="102"/>
      <c r="HS1323" s="102"/>
      <c r="HT1323" s="102"/>
      <c r="HU1323" s="102"/>
      <c r="HV1323" s="102"/>
      <c r="HW1323" s="102"/>
      <c r="HX1323" s="102"/>
      <c r="HY1323" s="102"/>
      <c r="HZ1323" s="102"/>
      <c r="IA1323" s="102"/>
      <c r="IB1323" s="102"/>
    </row>
    <row r="1324" spans="1:236" s="20" customFormat="1" hidden="1">
      <c r="A1324" s="93" t="s">
        <v>2527</v>
      </c>
      <c r="B1324" s="111" t="s">
        <v>2528</v>
      </c>
      <c r="C1324" s="123" t="s">
        <v>126</v>
      </c>
      <c r="D1324" s="58">
        <v>-2615.59</v>
      </c>
      <c r="E1324" s="58">
        <v>-2557.38</v>
      </c>
      <c r="F1324" s="58">
        <v>-811.45</v>
      </c>
      <c r="G1324" s="58"/>
      <c r="H1324" s="58"/>
      <c r="I1324" s="58"/>
      <c r="J1324" s="58"/>
      <c r="HL1324" s="102"/>
      <c r="HM1324" s="102"/>
      <c r="HN1324" s="102"/>
      <c r="HO1324" s="102"/>
      <c r="HP1324" s="102"/>
      <c r="HQ1324" s="102"/>
      <c r="HR1324" s="102"/>
      <c r="HS1324" s="102"/>
      <c r="HT1324" s="102"/>
      <c r="HU1324" s="102"/>
      <c r="HV1324" s="102"/>
      <c r="HW1324" s="102"/>
      <c r="HX1324" s="102"/>
      <c r="HY1324" s="102"/>
      <c r="HZ1324" s="102"/>
      <c r="IA1324" s="102"/>
      <c r="IB1324" s="102"/>
    </row>
    <row r="1325" spans="1:236" s="20" customFormat="1" hidden="1">
      <c r="A1325" s="93" t="s">
        <v>2529</v>
      </c>
      <c r="B1325" s="111" t="s">
        <v>2530</v>
      </c>
      <c r="C1325" s="123" t="s">
        <v>126</v>
      </c>
      <c r="D1325" s="58"/>
      <c r="E1325" s="58">
        <v>-4155.3900000000003</v>
      </c>
      <c r="F1325" s="58"/>
      <c r="G1325" s="58"/>
      <c r="H1325" s="58"/>
      <c r="I1325" s="58"/>
      <c r="J1325" s="58"/>
      <c r="HL1325" s="102"/>
      <c r="HM1325" s="102"/>
      <c r="HN1325" s="102"/>
      <c r="HO1325" s="102"/>
      <c r="HP1325" s="102"/>
      <c r="HQ1325" s="102"/>
      <c r="HR1325" s="102"/>
      <c r="HS1325" s="102"/>
      <c r="HT1325" s="102"/>
      <c r="HU1325" s="102"/>
      <c r="HV1325" s="102"/>
      <c r="HW1325" s="102"/>
      <c r="HX1325" s="102"/>
      <c r="HY1325" s="102"/>
      <c r="HZ1325" s="102"/>
      <c r="IA1325" s="102"/>
      <c r="IB1325" s="102"/>
    </row>
    <row r="1326" spans="1:236" s="20" customFormat="1" ht="18" hidden="1">
      <c r="A1326" s="93" t="s">
        <v>2531</v>
      </c>
      <c r="B1326" s="111" t="s">
        <v>2532</v>
      </c>
      <c r="C1326" s="123" t="s">
        <v>126</v>
      </c>
      <c r="D1326" s="58">
        <v>-1221.45</v>
      </c>
      <c r="E1326" s="58">
        <v>-5195.68</v>
      </c>
      <c r="F1326" s="58">
        <v>-830.72</v>
      </c>
      <c r="G1326" s="58">
        <v>-465.45</v>
      </c>
      <c r="H1326" s="58"/>
      <c r="I1326" s="58"/>
      <c r="J1326" s="58"/>
      <c r="HL1326" s="102"/>
      <c r="HM1326" s="102"/>
      <c r="HN1326" s="102"/>
      <c r="HO1326" s="102"/>
      <c r="HP1326" s="102"/>
      <c r="HQ1326" s="102"/>
      <c r="HR1326" s="102"/>
      <c r="HS1326" s="102"/>
      <c r="HT1326" s="102"/>
      <c r="HU1326" s="102"/>
      <c r="HV1326" s="102"/>
      <c r="HW1326" s="102"/>
      <c r="HX1326" s="102"/>
      <c r="HY1326" s="102"/>
      <c r="HZ1326" s="102"/>
      <c r="IA1326" s="102"/>
      <c r="IB1326" s="102"/>
    </row>
    <row r="1327" spans="1:236" s="20" customFormat="1" hidden="1">
      <c r="A1327" s="93" t="s">
        <v>2589</v>
      </c>
      <c r="B1327" s="111" t="s">
        <v>2566</v>
      </c>
      <c r="C1327" s="123" t="s">
        <v>29</v>
      </c>
      <c r="D1327" s="58">
        <v>-2.2000000000000002</v>
      </c>
      <c r="E1327" s="58"/>
      <c r="F1327" s="58"/>
      <c r="G1327" s="58"/>
      <c r="H1327" s="58"/>
      <c r="I1327" s="58"/>
      <c r="J1327" s="58"/>
      <c r="HL1327" s="102"/>
      <c r="HM1327" s="102"/>
      <c r="HN1327" s="102"/>
      <c r="HO1327" s="102"/>
      <c r="HP1327" s="102"/>
      <c r="HQ1327" s="102"/>
      <c r="HR1327" s="102"/>
      <c r="HS1327" s="102"/>
      <c r="HT1327" s="102"/>
      <c r="HU1327" s="102"/>
      <c r="HV1327" s="102"/>
      <c r="HW1327" s="102"/>
      <c r="HX1327" s="102"/>
      <c r="HY1327" s="102"/>
      <c r="HZ1327" s="102"/>
      <c r="IA1327" s="102"/>
      <c r="IB1327" s="102"/>
    </row>
    <row r="1328" spans="1:236" s="20" customFormat="1" hidden="1">
      <c r="A1328" s="93" t="s">
        <v>3247</v>
      </c>
      <c r="B1328" s="111" t="s">
        <v>2573</v>
      </c>
      <c r="C1328" s="123" t="s">
        <v>29</v>
      </c>
      <c r="D1328" s="58"/>
      <c r="E1328" s="58">
        <v>-2.36</v>
      </c>
      <c r="F1328" s="58">
        <v>-0.08</v>
      </c>
      <c r="G1328" s="58"/>
      <c r="H1328" s="58"/>
      <c r="I1328" s="58"/>
      <c r="J1328" s="58"/>
      <c r="HL1328" s="102"/>
      <c r="HM1328" s="102"/>
      <c r="HN1328" s="102"/>
      <c r="HO1328" s="102"/>
      <c r="HP1328" s="102"/>
      <c r="HQ1328" s="102"/>
      <c r="HR1328" s="102"/>
      <c r="HS1328" s="102"/>
      <c r="HT1328" s="102"/>
      <c r="HU1328" s="102"/>
      <c r="HV1328" s="102"/>
      <c r="HW1328" s="102"/>
      <c r="HX1328" s="102"/>
      <c r="HY1328" s="102"/>
      <c r="HZ1328" s="102"/>
      <c r="IA1328" s="102"/>
      <c r="IB1328" s="102"/>
    </row>
    <row r="1329" spans="1:236" s="20" customFormat="1" hidden="1">
      <c r="A1329" s="93" t="s">
        <v>2965</v>
      </c>
      <c r="B1329" s="111" t="s">
        <v>2566</v>
      </c>
      <c r="C1329" s="123" t="s">
        <v>29</v>
      </c>
      <c r="D1329" s="58"/>
      <c r="E1329" s="58">
        <v>-0.59</v>
      </c>
      <c r="F1329" s="58"/>
      <c r="G1329" s="58"/>
      <c r="H1329" s="58"/>
      <c r="I1329" s="58"/>
      <c r="J1329" s="58"/>
      <c r="HL1329" s="102"/>
      <c r="HM1329" s="102"/>
      <c r="HN1329" s="102"/>
      <c r="HO1329" s="102"/>
      <c r="HP1329" s="102"/>
      <c r="HQ1329" s="102"/>
      <c r="HR1329" s="102"/>
      <c r="HS1329" s="102"/>
      <c r="HT1329" s="102"/>
      <c r="HU1329" s="102"/>
      <c r="HV1329" s="102"/>
      <c r="HW1329" s="102"/>
      <c r="HX1329" s="102"/>
      <c r="HY1329" s="102"/>
      <c r="HZ1329" s="102"/>
      <c r="IA1329" s="102"/>
      <c r="IB1329" s="102"/>
    </row>
    <row r="1330" spans="1:236" s="20" customFormat="1" hidden="1">
      <c r="A1330" s="93" t="s">
        <v>3067</v>
      </c>
      <c r="B1330" s="111" t="s">
        <v>2566</v>
      </c>
      <c r="C1330" s="123" t="s">
        <v>29</v>
      </c>
      <c r="D1330" s="58"/>
      <c r="E1330" s="58"/>
      <c r="F1330" s="58">
        <v>-19.989999999999998</v>
      </c>
      <c r="G1330" s="58">
        <v>-34.07</v>
      </c>
      <c r="H1330" s="58"/>
      <c r="I1330" s="58"/>
      <c r="J1330" s="58"/>
      <c r="HL1330" s="102"/>
      <c r="HM1330" s="102"/>
      <c r="HN1330" s="102"/>
      <c r="HO1330" s="102"/>
      <c r="HP1330" s="102"/>
      <c r="HQ1330" s="102"/>
      <c r="HR1330" s="102"/>
      <c r="HS1330" s="102"/>
      <c r="HT1330" s="102"/>
      <c r="HU1330" s="102"/>
      <c r="HV1330" s="102"/>
      <c r="HW1330" s="102"/>
      <c r="HX1330" s="102"/>
      <c r="HY1330" s="102"/>
      <c r="HZ1330" s="102"/>
      <c r="IA1330" s="102"/>
      <c r="IB1330" s="102"/>
    </row>
    <row r="1331" spans="1:236" s="20" customFormat="1" hidden="1">
      <c r="A1331" s="93" t="s">
        <v>2590</v>
      </c>
      <c r="B1331" s="111" t="s">
        <v>2573</v>
      </c>
      <c r="C1331" s="123" t="s">
        <v>29</v>
      </c>
      <c r="D1331" s="58">
        <v>-0.59</v>
      </c>
      <c r="E1331" s="58"/>
      <c r="F1331" s="58"/>
      <c r="G1331" s="58"/>
      <c r="H1331" s="58"/>
      <c r="I1331" s="58"/>
      <c r="J1331" s="58"/>
      <c r="HL1331" s="102"/>
      <c r="HM1331" s="102"/>
      <c r="HN1331" s="102"/>
      <c r="HO1331" s="102"/>
      <c r="HP1331" s="102"/>
      <c r="HQ1331" s="102"/>
      <c r="HR1331" s="102"/>
      <c r="HS1331" s="102"/>
      <c r="HT1331" s="102"/>
      <c r="HU1331" s="102"/>
      <c r="HV1331" s="102"/>
      <c r="HW1331" s="102"/>
      <c r="HX1331" s="102"/>
      <c r="HY1331" s="102"/>
      <c r="HZ1331" s="102"/>
      <c r="IA1331" s="102"/>
      <c r="IB1331" s="102"/>
    </row>
    <row r="1332" spans="1:236" s="20" customFormat="1" hidden="1">
      <c r="A1332" s="93" t="s">
        <v>3248</v>
      </c>
      <c r="B1332" s="111" t="s">
        <v>2573</v>
      </c>
      <c r="C1332" s="123" t="s">
        <v>29</v>
      </c>
      <c r="D1332" s="58">
        <v>-166.14</v>
      </c>
      <c r="E1332" s="58"/>
      <c r="F1332" s="58">
        <v>-1100.73</v>
      </c>
      <c r="G1332" s="58">
        <v>-2057.52</v>
      </c>
      <c r="H1332" s="58"/>
      <c r="I1332" s="58"/>
      <c r="J1332" s="58"/>
      <c r="HL1332" s="102"/>
      <c r="HM1332" s="102"/>
      <c r="HN1332" s="102"/>
      <c r="HO1332" s="102"/>
      <c r="HP1332" s="102"/>
      <c r="HQ1332" s="102"/>
      <c r="HR1332" s="102"/>
      <c r="HS1332" s="102"/>
      <c r="HT1332" s="102"/>
      <c r="HU1332" s="102"/>
      <c r="HV1332" s="102"/>
      <c r="HW1332" s="102"/>
      <c r="HX1332" s="102"/>
      <c r="HY1332" s="102"/>
      <c r="HZ1332" s="102"/>
      <c r="IA1332" s="102"/>
      <c r="IB1332" s="102"/>
    </row>
    <row r="1333" spans="1:236" s="20" customFormat="1" hidden="1">
      <c r="A1333" s="93" t="s">
        <v>2626</v>
      </c>
      <c r="B1333" s="111" t="s">
        <v>1328</v>
      </c>
      <c r="C1333" s="123" t="s">
        <v>29</v>
      </c>
      <c r="D1333" s="58">
        <v>-5.93</v>
      </c>
      <c r="E1333" s="58"/>
      <c r="F1333" s="58"/>
      <c r="G1333" s="58"/>
      <c r="H1333" s="58"/>
      <c r="I1333" s="58"/>
      <c r="J1333" s="58"/>
      <c r="HL1333" s="102"/>
      <c r="HM1333" s="102"/>
      <c r="HN1333" s="102"/>
      <c r="HO1333" s="102"/>
      <c r="HP1333" s="102"/>
      <c r="HQ1333" s="102"/>
      <c r="HR1333" s="102"/>
      <c r="HS1333" s="102"/>
      <c r="HT1333" s="102"/>
      <c r="HU1333" s="102"/>
      <c r="HV1333" s="102"/>
      <c r="HW1333" s="102"/>
      <c r="HX1333" s="102"/>
      <c r="HY1333" s="102"/>
      <c r="HZ1333" s="102"/>
      <c r="IA1333" s="102"/>
      <c r="IB1333" s="102"/>
    </row>
    <row r="1334" spans="1:236" s="20" customFormat="1" ht="21" hidden="1" customHeight="1">
      <c r="A1334" s="93" t="s">
        <v>2708</v>
      </c>
      <c r="B1334" s="111" t="s">
        <v>1395</v>
      </c>
      <c r="C1334" s="123" t="s">
        <v>545</v>
      </c>
      <c r="D1334" s="58">
        <v>-0.09</v>
      </c>
      <c r="E1334" s="58"/>
      <c r="F1334" s="58"/>
      <c r="G1334" s="58"/>
      <c r="H1334" s="58"/>
      <c r="I1334" s="58"/>
      <c r="J1334" s="58"/>
      <c r="HL1334" s="102"/>
      <c r="HM1334" s="102"/>
      <c r="HN1334" s="102"/>
      <c r="HO1334" s="102"/>
      <c r="HP1334" s="102"/>
      <c r="HQ1334" s="102"/>
      <c r="HR1334" s="102"/>
      <c r="HS1334" s="102"/>
      <c r="HT1334" s="102"/>
      <c r="HU1334" s="102"/>
      <c r="HV1334" s="102"/>
      <c r="HW1334" s="102"/>
      <c r="HX1334" s="102"/>
      <c r="HY1334" s="102"/>
      <c r="HZ1334" s="102"/>
      <c r="IA1334" s="102"/>
      <c r="IB1334" s="102"/>
    </row>
    <row r="1335" spans="1:236" s="20" customFormat="1" ht="21.75" customHeight="1">
      <c r="A1335" s="119"/>
      <c r="B1335" s="129" t="s">
        <v>1527</v>
      </c>
      <c r="C1335" s="180"/>
      <c r="D1335" s="118">
        <f>SUM(D1336:D1362)</f>
        <v>-9001.86</v>
      </c>
      <c r="E1335" s="118">
        <f>SUM(E1336:E1362)</f>
        <v>-2971.8799999999997</v>
      </c>
      <c r="F1335" s="118">
        <f>SUM(F1336:F1363)</f>
        <v>-116354.56999999999</v>
      </c>
      <c r="G1335" s="118">
        <f>SUM(G1336:G1362)</f>
        <v>-3502.1899999999996</v>
      </c>
      <c r="H1335" s="118">
        <f>SUM(H1336:H1362)</f>
        <v>0</v>
      </c>
      <c r="I1335" s="58"/>
      <c r="J1335" s="58"/>
      <c r="HL1335" s="102"/>
      <c r="HM1335" s="102"/>
      <c r="HN1335" s="102"/>
      <c r="HO1335" s="102"/>
      <c r="HP1335" s="102"/>
      <c r="HQ1335" s="102"/>
      <c r="HR1335" s="102"/>
      <c r="HS1335" s="102"/>
      <c r="HT1335" s="102"/>
      <c r="HU1335" s="102"/>
      <c r="HV1335" s="102"/>
      <c r="HW1335" s="102"/>
      <c r="HX1335" s="102"/>
      <c r="HY1335" s="102"/>
      <c r="HZ1335" s="102"/>
      <c r="IA1335" s="102"/>
      <c r="IB1335" s="102"/>
    </row>
    <row r="1336" spans="1:236" s="20" customFormat="1" hidden="1">
      <c r="A1336" s="93" t="s">
        <v>1664</v>
      </c>
      <c r="B1336" s="111" t="s">
        <v>1665</v>
      </c>
      <c r="C1336" s="123" t="s">
        <v>29</v>
      </c>
      <c r="D1336" s="58">
        <v>-2400.81</v>
      </c>
      <c r="E1336" s="58">
        <v>-1367.15</v>
      </c>
      <c r="F1336" s="58">
        <v>-2070.09</v>
      </c>
      <c r="G1336" s="58">
        <v>-827.16</v>
      </c>
      <c r="H1336" s="58"/>
      <c r="I1336" s="58"/>
      <c r="J1336" s="58"/>
      <c r="HL1336" s="102"/>
      <c r="HM1336" s="102"/>
      <c r="HN1336" s="102"/>
      <c r="HO1336" s="102"/>
      <c r="HP1336" s="102"/>
      <c r="HQ1336" s="102"/>
      <c r="HR1336" s="102"/>
      <c r="HS1336" s="102"/>
      <c r="HT1336" s="102"/>
      <c r="HU1336" s="102"/>
      <c r="HV1336" s="102"/>
      <c r="HW1336" s="102"/>
      <c r="HX1336" s="102"/>
      <c r="HY1336" s="102"/>
      <c r="HZ1336" s="102"/>
      <c r="IA1336" s="102"/>
      <c r="IB1336" s="102"/>
    </row>
    <row r="1337" spans="1:236" s="20" customFormat="1" ht="15.75" hidden="1" customHeight="1">
      <c r="A1337" s="93" t="s">
        <v>1666</v>
      </c>
      <c r="B1337" s="111" t="s">
        <v>2828</v>
      </c>
      <c r="C1337" s="123" t="s">
        <v>32</v>
      </c>
      <c r="D1337" s="58">
        <v>-1000.4</v>
      </c>
      <c r="E1337" s="58">
        <v>-569.66</v>
      </c>
      <c r="F1337" s="58">
        <v>-862.59</v>
      </c>
      <c r="G1337" s="58">
        <v>-344.73</v>
      </c>
      <c r="H1337" s="58"/>
      <c r="I1337" s="58"/>
      <c r="J1337" s="58"/>
      <c r="HL1337" s="102"/>
      <c r="HM1337" s="102"/>
      <c r="HN1337" s="102"/>
      <c r="HO1337" s="102"/>
      <c r="HP1337" s="102"/>
      <c r="HQ1337" s="102"/>
      <c r="HR1337" s="102"/>
      <c r="HS1337" s="102"/>
      <c r="HT1337" s="102"/>
      <c r="HU1337" s="102"/>
      <c r="HV1337" s="102"/>
      <c r="HW1337" s="102"/>
      <c r="HX1337" s="102"/>
      <c r="HY1337" s="102"/>
      <c r="HZ1337" s="102"/>
      <c r="IA1337" s="102"/>
      <c r="IB1337" s="102"/>
    </row>
    <row r="1338" spans="1:236" s="20" customFormat="1" ht="12.75" hidden="1" customHeight="1">
      <c r="A1338" s="93" t="s">
        <v>1668</v>
      </c>
      <c r="B1338" s="111" t="s">
        <v>2829</v>
      </c>
      <c r="C1338" s="123" t="s">
        <v>35</v>
      </c>
      <c r="D1338" s="58">
        <v>-600.14</v>
      </c>
      <c r="E1338" s="58">
        <v>-341.76</v>
      </c>
      <c r="F1338" s="58">
        <v>-517.37</v>
      </c>
      <c r="G1338" s="58">
        <v>-206.73</v>
      </c>
      <c r="H1338" s="58"/>
      <c r="I1338" s="58"/>
      <c r="J1338" s="58"/>
      <c r="HL1338" s="102"/>
      <c r="HM1338" s="102"/>
      <c r="HN1338" s="102"/>
      <c r="HO1338" s="102"/>
      <c r="HP1338" s="102"/>
      <c r="HQ1338" s="102"/>
      <c r="HR1338" s="102"/>
      <c r="HS1338" s="102"/>
      <c r="HT1338" s="102"/>
      <c r="HU1338" s="102"/>
      <c r="HV1338" s="102"/>
      <c r="HW1338" s="102"/>
      <c r="HX1338" s="102"/>
      <c r="HY1338" s="102"/>
      <c r="HZ1338" s="102"/>
      <c r="IA1338" s="102"/>
      <c r="IB1338" s="102"/>
    </row>
    <row r="1339" spans="1:236" s="143" customFormat="1" ht="12" hidden="1" customHeight="1">
      <c r="A1339" s="93" t="s">
        <v>1672</v>
      </c>
      <c r="B1339" s="111" t="s">
        <v>1673</v>
      </c>
      <c r="C1339" s="123" t="s">
        <v>29</v>
      </c>
      <c r="D1339" s="58">
        <v>-157.18</v>
      </c>
      <c r="E1339" s="58">
        <v>-86.39</v>
      </c>
      <c r="F1339" s="58">
        <v>-8.91</v>
      </c>
      <c r="G1339" s="58">
        <v>-17.39</v>
      </c>
      <c r="H1339" s="58"/>
      <c r="I1339" s="165"/>
      <c r="J1339" s="165"/>
      <c r="HL1339" s="144"/>
      <c r="HM1339" s="144"/>
      <c r="HN1339" s="144"/>
      <c r="HO1339" s="144"/>
      <c r="HP1339" s="144"/>
      <c r="HQ1339" s="144"/>
      <c r="HR1339" s="144"/>
      <c r="HS1339" s="144"/>
      <c r="HT1339" s="144"/>
      <c r="HU1339" s="144"/>
      <c r="HV1339" s="144"/>
      <c r="HW1339" s="144"/>
      <c r="HX1339" s="144"/>
      <c r="HY1339" s="144"/>
      <c r="HZ1339" s="144"/>
      <c r="IA1339" s="144"/>
      <c r="IB1339" s="144"/>
    </row>
    <row r="1340" spans="1:236" s="20" customFormat="1" ht="12.75" hidden="1" customHeight="1">
      <c r="A1340" s="93" t="s">
        <v>1674</v>
      </c>
      <c r="B1340" s="111" t="s">
        <v>2836</v>
      </c>
      <c r="C1340" s="123" t="s">
        <v>32</v>
      </c>
      <c r="D1340" s="58">
        <v>-65.55</v>
      </c>
      <c r="E1340" s="58">
        <v>-36.03</v>
      </c>
      <c r="F1340" s="58">
        <v>-3.74</v>
      </c>
      <c r="G1340" s="58">
        <v>-7.25</v>
      </c>
      <c r="H1340" s="58"/>
      <c r="I1340" s="58"/>
      <c r="J1340" s="58"/>
      <c r="HL1340" s="102"/>
      <c r="HM1340" s="102"/>
      <c r="HN1340" s="102"/>
      <c r="HO1340" s="102"/>
      <c r="HP1340" s="102"/>
      <c r="HQ1340" s="102"/>
      <c r="HR1340" s="102"/>
      <c r="HS1340" s="102"/>
      <c r="HT1340" s="102"/>
      <c r="HU1340" s="102"/>
      <c r="HV1340" s="102"/>
      <c r="HW1340" s="102"/>
      <c r="HX1340" s="102"/>
      <c r="HY1340" s="102"/>
      <c r="HZ1340" s="102"/>
      <c r="IA1340" s="102"/>
      <c r="IB1340" s="102"/>
    </row>
    <row r="1341" spans="1:236" s="20" customFormat="1" ht="13.5" hidden="1" customHeight="1">
      <c r="A1341" s="93" t="s">
        <v>1676</v>
      </c>
      <c r="B1341" s="111" t="s">
        <v>2837</v>
      </c>
      <c r="C1341" s="123" t="s">
        <v>35</v>
      </c>
      <c r="D1341" s="58">
        <v>-39.130000000000003</v>
      </c>
      <c r="E1341" s="58">
        <v>-21.56</v>
      </c>
      <c r="F1341" s="58">
        <v>-2.21</v>
      </c>
      <c r="G1341" s="58">
        <v>-4.3499999999999996</v>
      </c>
      <c r="H1341" s="58"/>
      <c r="I1341" s="58"/>
      <c r="J1341" s="58"/>
      <c r="HL1341" s="102"/>
      <c r="HM1341" s="102"/>
      <c r="HN1341" s="102"/>
      <c r="HO1341" s="102"/>
      <c r="HP1341" s="102"/>
      <c r="HQ1341" s="102"/>
      <c r="HR1341" s="102"/>
      <c r="HS1341" s="102"/>
      <c r="HT1341" s="102"/>
      <c r="HU1341" s="102"/>
      <c r="HV1341" s="102"/>
      <c r="HW1341" s="102"/>
      <c r="HX1341" s="102"/>
      <c r="HY1341" s="102"/>
      <c r="HZ1341" s="102"/>
      <c r="IA1341" s="102"/>
      <c r="IB1341" s="102"/>
    </row>
    <row r="1342" spans="1:236" s="20" customFormat="1" ht="13.5" hidden="1" customHeight="1">
      <c r="A1342" s="93" t="s">
        <v>1680</v>
      </c>
      <c r="B1342" s="111" t="s">
        <v>1681</v>
      </c>
      <c r="C1342" s="123" t="s">
        <v>29</v>
      </c>
      <c r="D1342" s="58">
        <v>-845.68</v>
      </c>
      <c r="E1342" s="58">
        <v>-23.17</v>
      </c>
      <c r="F1342" s="58">
        <v>-23.85</v>
      </c>
      <c r="G1342" s="58">
        <v>-40.520000000000003</v>
      </c>
      <c r="H1342" s="58"/>
      <c r="I1342" s="58"/>
      <c r="J1342" s="58"/>
      <c r="HL1342" s="102"/>
      <c r="HM1342" s="102"/>
      <c r="HN1342" s="102"/>
      <c r="HO1342" s="102"/>
      <c r="HP1342" s="102"/>
      <c r="HQ1342" s="102"/>
      <c r="HR1342" s="102"/>
      <c r="HS1342" s="102"/>
      <c r="HT1342" s="102"/>
      <c r="HU1342" s="102"/>
      <c r="HV1342" s="102"/>
      <c r="HW1342" s="102"/>
      <c r="HX1342" s="102"/>
      <c r="HY1342" s="102"/>
      <c r="HZ1342" s="102"/>
      <c r="IA1342" s="102"/>
      <c r="IB1342" s="102"/>
    </row>
    <row r="1343" spans="1:236" s="20" customFormat="1" ht="12.75" hidden="1" customHeight="1">
      <c r="A1343" s="93" t="s">
        <v>1682</v>
      </c>
      <c r="B1343" s="111" t="s">
        <v>1683</v>
      </c>
      <c r="C1343" s="123" t="s">
        <v>32</v>
      </c>
      <c r="D1343" s="58">
        <v>-352.79</v>
      </c>
      <c r="E1343" s="58">
        <v>-9.67</v>
      </c>
      <c r="F1343" s="58">
        <v>-9.9499999999999993</v>
      </c>
      <c r="G1343" s="58">
        <v>-16.89</v>
      </c>
      <c r="H1343" s="58"/>
      <c r="I1343" s="58"/>
      <c r="J1343" s="58"/>
      <c r="HL1343" s="102"/>
      <c r="HM1343" s="102"/>
      <c r="HN1343" s="102"/>
      <c r="HO1343" s="102"/>
      <c r="HP1343" s="102"/>
      <c r="HQ1343" s="102"/>
      <c r="HR1343" s="102"/>
      <c r="HS1343" s="102"/>
      <c r="HT1343" s="102"/>
      <c r="HU1343" s="102"/>
      <c r="HV1343" s="102"/>
      <c r="HW1343" s="102"/>
      <c r="HX1343" s="102"/>
      <c r="HY1343" s="102"/>
      <c r="HZ1343" s="102"/>
      <c r="IA1343" s="102"/>
      <c r="IB1343" s="102"/>
    </row>
    <row r="1344" spans="1:236" s="20" customFormat="1" ht="12" hidden="1" customHeight="1">
      <c r="A1344" s="93" t="s">
        <v>1684</v>
      </c>
      <c r="B1344" s="111" t="s">
        <v>1685</v>
      </c>
      <c r="C1344" s="123" t="s">
        <v>35</v>
      </c>
      <c r="D1344" s="58">
        <v>-211.45</v>
      </c>
      <c r="E1344" s="58">
        <v>-5.78</v>
      </c>
      <c r="F1344" s="58">
        <v>-5.96</v>
      </c>
      <c r="G1344" s="58">
        <v>-10.119999999999999</v>
      </c>
      <c r="H1344" s="58"/>
      <c r="I1344" s="58"/>
      <c r="J1344" s="58"/>
      <c r="HL1344" s="102"/>
      <c r="HM1344" s="102"/>
      <c r="HN1344" s="102"/>
      <c r="HO1344" s="102"/>
      <c r="HP1344" s="102"/>
      <c r="HQ1344" s="102"/>
      <c r="HR1344" s="102"/>
      <c r="HS1344" s="102"/>
      <c r="HT1344" s="102"/>
      <c r="HU1344" s="102"/>
      <c r="HV1344" s="102"/>
      <c r="HW1344" s="102"/>
      <c r="HX1344" s="102"/>
      <c r="HY1344" s="102"/>
      <c r="HZ1344" s="102"/>
      <c r="IA1344" s="102"/>
      <c r="IB1344" s="102"/>
    </row>
    <row r="1345" spans="1:236" s="20" customFormat="1" ht="12.75" hidden="1" customHeight="1">
      <c r="A1345" s="93" t="s">
        <v>1688</v>
      </c>
      <c r="B1345" s="111" t="s">
        <v>1689</v>
      </c>
      <c r="C1345" s="123" t="s">
        <v>29</v>
      </c>
      <c r="D1345" s="58">
        <v>-568.96</v>
      </c>
      <c r="E1345" s="58">
        <v>-5.37</v>
      </c>
      <c r="F1345" s="58">
        <v>-10.01</v>
      </c>
      <c r="G1345" s="58">
        <v>-6.48</v>
      </c>
      <c r="H1345" s="58"/>
      <c r="I1345" s="58"/>
      <c r="J1345" s="58"/>
      <c r="HL1345" s="102"/>
      <c r="HM1345" s="102"/>
      <c r="HN1345" s="102"/>
      <c r="HO1345" s="102"/>
      <c r="HP1345" s="102"/>
      <c r="HQ1345" s="102"/>
      <c r="HR1345" s="102"/>
      <c r="HS1345" s="102"/>
      <c r="HT1345" s="102"/>
      <c r="HU1345" s="102"/>
      <c r="HV1345" s="102"/>
      <c r="HW1345" s="102"/>
      <c r="HX1345" s="102"/>
      <c r="HY1345" s="102"/>
      <c r="HZ1345" s="102"/>
      <c r="IA1345" s="102"/>
      <c r="IB1345" s="102"/>
    </row>
    <row r="1346" spans="1:236" s="20" customFormat="1" ht="14.25" hidden="1" customHeight="1">
      <c r="A1346" s="93" t="s">
        <v>1690</v>
      </c>
      <c r="B1346" s="111" t="s">
        <v>1691</v>
      </c>
      <c r="C1346" s="123" t="s">
        <v>32</v>
      </c>
      <c r="D1346" s="58">
        <v>-237.45</v>
      </c>
      <c r="E1346" s="58">
        <v>-2.2400000000000002</v>
      </c>
      <c r="F1346" s="58">
        <v>-4.17</v>
      </c>
      <c r="G1346" s="58">
        <v>-2.7</v>
      </c>
      <c r="H1346" s="58"/>
      <c r="I1346" s="58"/>
      <c r="J1346" s="58"/>
      <c r="HL1346" s="102"/>
      <c r="HM1346" s="102"/>
      <c r="HN1346" s="102"/>
      <c r="HO1346" s="102"/>
      <c r="HP1346" s="102"/>
      <c r="HQ1346" s="102"/>
      <c r="HR1346" s="102"/>
      <c r="HS1346" s="102"/>
      <c r="HT1346" s="102"/>
      <c r="HU1346" s="102"/>
      <c r="HV1346" s="102"/>
      <c r="HW1346" s="102"/>
      <c r="HX1346" s="102"/>
      <c r="HY1346" s="102"/>
      <c r="HZ1346" s="102"/>
      <c r="IA1346" s="102"/>
      <c r="IB1346" s="102"/>
    </row>
    <row r="1347" spans="1:236" s="20" customFormat="1" ht="13.5" hidden="1" customHeight="1">
      <c r="A1347" s="93" t="s">
        <v>1692</v>
      </c>
      <c r="B1347" s="111" t="s">
        <v>2838</v>
      </c>
      <c r="C1347" s="123" t="s">
        <v>35</v>
      </c>
      <c r="D1347" s="58">
        <v>-142.09</v>
      </c>
      <c r="E1347" s="58">
        <v>-1.33</v>
      </c>
      <c r="F1347" s="58">
        <v>-2.5099999999999998</v>
      </c>
      <c r="G1347" s="58">
        <v>-1.62</v>
      </c>
      <c r="H1347" s="58"/>
      <c r="I1347" s="58"/>
      <c r="J1347" s="58"/>
      <c r="HL1347" s="102"/>
      <c r="HM1347" s="102"/>
      <c r="HN1347" s="102"/>
      <c r="HO1347" s="102"/>
      <c r="HP1347" s="102"/>
      <c r="HQ1347" s="102"/>
      <c r="HR1347" s="102"/>
      <c r="HS1347" s="102"/>
      <c r="HT1347" s="102"/>
      <c r="HU1347" s="102"/>
      <c r="HV1347" s="102"/>
      <c r="HW1347" s="102"/>
      <c r="HX1347" s="102"/>
      <c r="HY1347" s="102"/>
      <c r="HZ1347" s="102"/>
      <c r="IA1347" s="102"/>
      <c r="IB1347" s="102"/>
    </row>
    <row r="1348" spans="1:236" s="20" customFormat="1" ht="18.75" hidden="1" customHeight="1">
      <c r="A1348" s="93" t="s">
        <v>2848</v>
      </c>
      <c r="B1348" s="111" t="s">
        <v>1537</v>
      </c>
      <c r="C1348" s="123" t="s">
        <v>29</v>
      </c>
      <c r="D1348" s="58">
        <v>-358.08</v>
      </c>
      <c r="E1348" s="58"/>
      <c r="F1348" s="58"/>
      <c r="G1348" s="58"/>
      <c r="H1348" s="58"/>
      <c r="I1348" s="58"/>
      <c r="J1348" s="58"/>
      <c r="HL1348" s="102"/>
      <c r="HM1348" s="102"/>
      <c r="HN1348" s="102"/>
      <c r="HO1348" s="102"/>
      <c r="HP1348" s="102"/>
      <c r="HQ1348" s="102"/>
      <c r="HR1348" s="102"/>
      <c r="HS1348" s="102"/>
      <c r="HT1348" s="102"/>
      <c r="HU1348" s="102"/>
      <c r="HV1348" s="102"/>
      <c r="HW1348" s="102"/>
      <c r="HX1348" s="102"/>
      <c r="HY1348" s="102"/>
      <c r="HZ1348" s="102"/>
      <c r="IA1348" s="102"/>
      <c r="IB1348" s="102"/>
    </row>
    <row r="1349" spans="1:236" s="20" customFormat="1" ht="18.75" hidden="1" customHeight="1">
      <c r="A1349" s="93" t="s">
        <v>2853</v>
      </c>
      <c r="B1349" s="111" t="s">
        <v>1537</v>
      </c>
      <c r="C1349" s="123" t="s">
        <v>29</v>
      </c>
      <c r="D1349" s="58">
        <v>-537.12</v>
      </c>
      <c r="E1349" s="58"/>
      <c r="F1349" s="58"/>
      <c r="G1349" s="58"/>
      <c r="H1349" s="58"/>
      <c r="I1349" s="58"/>
      <c r="J1349" s="58"/>
      <c r="HL1349" s="102"/>
      <c r="HM1349" s="102"/>
      <c r="HN1349" s="102"/>
      <c r="HO1349" s="102"/>
      <c r="HP1349" s="102"/>
      <c r="HQ1349" s="102"/>
      <c r="HR1349" s="102"/>
      <c r="HS1349" s="102"/>
      <c r="HT1349" s="102"/>
      <c r="HU1349" s="102"/>
      <c r="HV1349" s="102"/>
      <c r="HW1349" s="102"/>
      <c r="HX1349" s="102"/>
      <c r="HY1349" s="102"/>
      <c r="HZ1349" s="102"/>
      <c r="IA1349" s="102"/>
      <c r="IB1349" s="102"/>
    </row>
    <row r="1350" spans="1:236" s="20" customFormat="1" ht="18.75" hidden="1" customHeight="1">
      <c r="A1350" s="93" t="s">
        <v>1749</v>
      </c>
      <c r="B1350" s="111" t="s">
        <v>153</v>
      </c>
      <c r="C1350" s="123" t="s">
        <v>29</v>
      </c>
      <c r="D1350" s="58">
        <v>-701.54</v>
      </c>
      <c r="E1350" s="58">
        <v>-145.37</v>
      </c>
      <c r="F1350" s="58">
        <v>-714.8</v>
      </c>
      <c r="G1350" s="58"/>
      <c r="H1350" s="58"/>
      <c r="I1350" s="58"/>
      <c r="J1350" s="58"/>
      <c r="HL1350" s="102"/>
      <c r="HM1350" s="102"/>
      <c r="HN1350" s="102"/>
      <c r="HO1350" s="102"/>
      <c r="HP1350" s="102"/>
      <c r="HQ1350" s="102"/>
      <c r="HR1350" s="102"/>
      <c r="HS1350" s="102"/>
      <c r="HT1350" s="102"/>
      <c r="HU1350" s="102"/>
      <c r="HV1350" s="102"/>
      <c r="HW1350" s="102"/>
      <c r="HX1350" s="102"/>
      <c r="HY1350" s="102"/>
      <c r="HZ1350" s="102"/>
      <c r="IA1350" s="102"/>
      <c r="IB1350" s="102"/>
    </row>
    <row r="1351" spans="1:236" s="20" customFormat="1" ht="18.75" hidden="1" customHeight="1">
      <c r="A1351" s="93" t="s">
        <v>1753</v>
      </c>
      <c r="B1351" s="111" t="s">
        <v>1754</v>
      </c>
      <c r="C1351" s="123" t="s">
        <v>29</v>
      </c>
      <c r="D1351" s="58">
        <v>-60.45</v>
      </c>
      <c r="E1351" s="58">
        <v>-8.3000000000000007</v>
      </c>
      <c r="F1351" s="58">
        <v>-2.29</v>
      </c>
      <c r="G1351" s="58"/>
      <c r="H1351" s="58"/>
      <c r="I1351" s="58"/>
      <c r="J1351" s="58"/>
      <c r="HL1351" s="102"/>
      <c r="HM1351" s="102"/>
      <c r="HN1351" s="102"/>
      <c r="HO1351" s="102"/>
      <c r="HP1351" s="102"/>
      <c r="HQ1351" s="102"/>
      <c r="HR1351" s="102"/>
      <c r="HS1351" s="102"/>
      <c r="HT1351" s="102"/>
      <c r="HU1351" s="102"/>
      <c r="HV1351" s="102"/>
      <c r="HW1351" s="102"/>
      <c r="HX1351" s="102"/>
      <c r="HY1351" s="102"/>
      <c r="HZ1351" s="102"/>
      <c r="IA1351" s="102"/>
      <c r="IB1351" s="102"/>
    </row>
    <row r="1352" spans="1:236" s="20" customFormat="1" ht="18.75" hidden="1" customHeight="1">
      <c r="A1352" s="93" t="s">
        <v>1764</v>
      </c>
      <c r="B1352" s="111" t="s">
        <v>2861</v>
      </c>
      <c r="C1352" s="123" t="s">
        <v>29</v>
      </c>
      <c r="D1352" s="58">
        <v>-352.58</v>
      </c>
      <c r="E1352" s="58">
        <v>-8.24</v>
      </c>
      <c r="F1352" s="58">
        <v>-31.4</v>
      </c>
      <c r="G1352" s="58"/>
      <c r="H1352" s="58"/>
      <c r="I1352" s="58"/>
      <c r="J1352" s="58"/>
      <c r="HL1352" s="102"/>
      <c r="HM1352" s="102"/>
      <c r="HN1352" s="102"/>
      <c r="HO1352" s="102"/>
      <c r="HP1352" s="102"/>
      <c r="HQ1352" s="102"/>
      <c r="HR1352" s="102"/>
      <c r="HS1352" s="102"/>
      <c r="HT1352" s="102"/>
      <c r="HU1352" s="102"/>
      <c r="HV1352" s="102"/>
      <c r="HW1352" s="102"/>
      <c r="HX1352" s="102"/>
      <c r="HY1352" s="102"/>
      <c r="HZ1352" s="102"/>
      <c r="IA1352" s="102"/>
      <c r="IB1352" s="102"/>
    </row>
    <row r="1353" spans="1:236" s="20" customFormat="1" ht="18.75" hidden="1" customHeight="1">
      <c r="A1353" s="93" t="s">
        <v>1774</v>
      </c>
      <c r="B1353" s="111" t="s">
        <v>2864</v>
      </c>
      <c r="C1353" s="123" t="s">
        <v>29</v>
      </c>
      <c r="D1353" s="58">
        <v>-260.73</v>
      </c>
      <c r="E1353" s="58">
        <v>-1.83</v>
      </c>
      <c r="F1353" s="58">
        <v>-13.19</v>
      </c>
      <c r="G1353" s="58"/>
      <c r="H1353" s="58"/>
      <c r="I1353" s="58"/>
      <c r="J1353" s="58"/>
      <c r="HL1353" s="102"/>
      <c r="HM1353" s="102"/>
      <c r="HN1353" s="102"/>
      <c r="HO1353" s="102"/>
      <c r="HP1353" s="102"/>
      <c r="HQ1353" s="102"/>
      <c r="HR1353" s="102"/>
      <c r="HS1353" s="102"/>
      <c r="HT1353" s="102"/>
      <c r="HU1353" s="102"/>
      <c r="HV1353" s="102"/>
      <c r="HW1353" s="102"/>
      <c r="HX1353" s="102"/>
      <c r="HY1353" s="102"/>
      <c r="HZ1353" s="102"/>
      <c r="IA1353" s="102"/>
      <c r="IB1353" s="102"/>
    </row>
    <row r="1354" spans="1:236" s="20" customFormat="1" ht="18.75" hidden="1" customHeight="1">
      <c r="A1354" s="93" t="s">
        <v>1784</v>
      </c>
      <c r="B1354" s="111" t="s">
        <v>124</v>
      </c>
      <c r="C1354" s="123" t="s">
        <v>123</v>
      </c>
      <c r="D1354" s="58"/>
      <c r="E1354" s="58"/>
      <c r="F1354" s="58"/>
      <c r="G1354" s="58">
        <v>-1422.19</v>
      </c>
      <c r="H1354" s="58"/>
      <c r="I1354" s="58"/>
      <c r="J1354" s="58"/>
      <c r="HL1354" s="102"/>
      <c r="HM1354" s="102"/>
      <c r="HN1354" s="102"/>
      <c r="HO1354" s="102"/>
      <c r="HP1354" s="102"/>
      <c r="HQ1354" s="102"/>
      <c r="HR1354" s="102"/>
      <c r="HS1354" s="102"/>
      <c r="HT1354" s="102"/>
      <c r="HU1354" s="102"/>
      <c r="HV1354" s="102"/>
      <c r="HW1354" s="102"/>
      <c r="HX1354" s="102"/>
      <c r="HY1354" s="102"/>
      <c r="HZ1354" s="102"/>
      <c r="IA1354" s="102"/>
      <c r="IB1354" s="102"/>
    </row>
    <row r="1355" spans="1:236" s="20" customFormat="1" ht="18.75" hidden="1" customHeight="1">
      <c r="A1355" s="93" t="s">
        <v>1786</v>
      </c>
      <c r="B1355" s="111" t="s">
        <v>124</v>
      </c>
      <c r="C1355" s="123" t="s">
        <v>123</v>
      </c>
      <c r="D1355" s="58"/>
      <c r="E1355" s="58"/>
      <c r="F1355" s="58"/>
      <c r="G1355" s="58">
        <v>-113.2</v>
      </c>
      <c r="H1355" s="58"/>
      <c r="I1355" s="58"/>
      <c r="J1355" s="58"/>
      <c r="HL1355" s="102"/>
      <c r="HM1355" s="102"/>
      <c r="HN1355" s="102"/>
      <c r="HO1355" s="102"/>
      <c r="HP1355" s="102"/>
      <c r="HQ1355" s="102"/>
      <c r="HR1355" s="102"/>
      <c r="HS1355" s="102"/>
      <c r="HT1355" s="102"/>
      <c r="HU1355" s="102"/>
      <c r="HV1355" s="102"/>
      <c r="HW1355" s="102"/>
      <c r="HX1355" s="102"/>
      <c r="HY1355" s="102"/>
      <c r="HZ1355" s="102"/>
      <c r="IA1355" s="102"/>
      <c r="IB1355" s="102"/>
    </row>
    <row r="1356" spans="1:236" s="20" customFormat="1" ht="18.75" hidden="1" customHeight="1">
      <c r="A1356" s="93" t="s">
        <v>1797</v>
      </c>
      <c r="B1356" s="111" t="s">
        <v>1537</v>
      </c>
      <c r="C1356" s="123" t="s">
        <v>29</v>
      </c>
      <c r="D1356" s="58"/>
      <c r="E1356" s="58">
        <v>-298.13</v>
      </c>
      <c r="F1356" s="58"/>
      <c r="G1356" s="58">
        <v>-121.89</v>
      </c>
      <c r="H1356" s="58"/>
      <c r="I1356" s="58"/>
      <c r="J1356" s="58"/>
      <c r="HL1356" s="102"/>
      <c r="HM1356" s="102"/>
      <c r="HN1356" s="102"/>
      <c r="HO1356" s="102"/>
      <c r="HP1356" s="102"/>
      <c r="HQ1356" s="102"/>
      <c r="HR1356" s="102"/>
      <c r="HS1356" s="102"/>
      <c r="HT1356" s="102"/>
      <c r="HU1356" s="102"/>
      <c r="HV1356" s="102"/>
      <c r="HW1356" s="102"/>
      <c r="HX1356" s="102"/>
      <c r="HY1356" s="102"/>
      <c r="HZ1356" s="102"/>
      <c r="IA1356" s="102"/>
      <c r="IB1356" s="102"/>
    </row>
    <row r="1357" spans="1:236" s="20" customFormat="1" ht="18.75" hidden="1" customHeight="1">
      <c r="A1357" s="93" t="s">
        <v>1749</v>
      </c>
      <c r="B1357" s="111" t="s">
        <v>153</v>
      </c>
      <c r="C1357" s="123" t="s">
        <v>29</v>
      </c>
      <c r="D1357" s="58"/>
      <c r="E1357" s="58"/>
      <c r="F1357" s="58"/>
      <c r="G1357" s="58">
        <v>-328.16</v>
      </c>
      <c r="H1357" s="58"/>
      <c r="I1357" s="58"/>
      <c r="J1357" s="58"/>
      <c r="HL1357" s="102"/>
      <c r="HM1357" s="102"/>
      <c r="HN1357" s="102"/>
      <c r="HO1357" s="102"/>
      <c r="HP1357" s="102"/>
      <c r="HQ1357" s="102"/>
      <c r="HR1357" s="102"/>
      <c r="HS1357" s="102"/>
      <c r="HT1357" s="102"/>
      <c r="HU1357" s="102"/>
      <c r="HV1357" s="102"/>
      <c r="HW1357" s="102"/>
      <c r="HX1357" s="102"/>
      <c r="HY1357" s="102"/>
      <c r="HZ1357" s="102"/>
      <c r="IA1357" s="102"/>
      <c r="IB1357" s="102"/>
    </row>
    <row r="1358" spans="1:236" s="20" customFormat="1" ht="18.75" hidden="1" customHeight="1">
      <c r="A1358" s="93" t="s">
        <v>1753</v>
      </c>
      <c r="B1358" s="111" t="s">
        <v>1754</v>
      </c>
      <c r="C1358" s="123" t="s">
        <v>29</v>
      </c>
      <c r="D1358" s="58"/>
      <c r="E1358" s="58"/>
      <c r="F1358" s="58"/>
      <c r="G1358" s="58">
        <v>-7.85</v>
      </c>
      <c r="H1358" s="58"/>
      <c r="I1358" s="58"/>
      <c r="J1358" s="58"/>
      <c r="HL1358" s="102"/>
      <c r="HM1358" s="102"/>
      <c r="HN1358" s="102"/>
      <c r="HO1358" s="102"/>
      <c r="HP1358" s="102"/>
      <c r="HQ1358" s="102"/>
      <c r="HR1358" s="102"/>
      <c r="HS1358" s="102"/>
      <c r="HT1358" s="102"/>
      <c r="HU1358" s="102"/>
      <c r="HV1358" s="102"/>
      <c r="HW1358" s="102"/>
      <c r="HX1358" s="102"/>
      <c r="HY1358" s="102"/>
      <c r="HZ1358" s="102"/>
      <c r="IA1358" s="102"/>
      <c r="IB1358" s="102"/>
    </row>
    <row r="1359" spans="1:236" s="20" customFormat="1" ht="18.75" hidden="1" customHeight="1">
      <c r="A1359" s="93" t="s">
        <v>1764</v>
      </c>
      <c r="B1359" s="111" t="s">
        <v>2861</v>
      </c>
      <c r="C1359" s="123" t="s">
        <v>29</v>
      </c>
      <c r="D1359" s="58"/>
      <c r="E1359" s="58"/>
      <c r="F1359" s="58"/>
      <c r="G1359" s="58">
        <v>-13.54</v>
      </c>
      <c r="H1359" s="58"/>
      <c r="I1359" s="58"/>
      <c r="J1359" s="58"/>
      <c r="HL1359" s="102"/>
      <c r="HM1359" s="102"/>
      <c r="HN1359" s="102"/>
      <c r="HO1359" s="102"/>
      <c r="HP1359" s="102"/>
      <c r="HQ1359" s="102"/>
      <c r="HR1359" s="102"/>
      <c r="HS1359" s="102"/>
      <c r="HT1359" s="102"/>
      <c r="HU1359" s="102"/>
      <c r="HV1359" s="102"/>
      <c r="HW1359" s="102"/>
      <c r="HX1359" s="102"/>
      <c r="HY1359" s="102"/>
      <c r="HZ1359" s="102"/>
      <c r="IA1359" s="102"/>
      <c r="IB1359" s="102"/>
    </row>
    <row r="1360" spans="1:236" s="20" customFormat="1" ht="18.75" hidden="1" customHeight="1">
      <c r="A1360" s="93" t="s">
        <v>1774</v>
      </c>
      <c r="B1360" s="111" t="s">
        <v>2864</v>
      </c>
      <c r="C1360" s="123" t="s">
        <v>29</v>
      </c>
      <c r="D1360" s="58"/>
      <c r="E1360" s="58"/>
      <c r="F1360" s="58"/>
      <c r="G1360" s="58">
        <v>-2.16</v>
      </c>
      <c r="H1360" s="58"/>
      <c r="I1360" s="58"/>
      <c r="J1360" s="58"/>
      <c r="HL1360" s="102"/>
      <c r="HM1360" s="102"/>
      <c r="HN1360" s="102"/>
      <c r="HO1360" s="102"/>
      <c r="HP1360" s="102"/>
      <c r="HQ1360" s="102"/>
      <c r="HR1360" s="102"/>
      <c r="HS1360" s="102"/>
      <c r="HT1360" s="102"/>
      <c r="HU1360" s="102"/>
      <c r="HV1360" s="102"/>
      <c r="HW1360" s="102"/>
      <c r="HX1360" s="102"/>
      <c r="HY1360" s="102"/>
      <c r="HZ1360" s="102"/>
      <c r="IA1360" s="102"/>
      <c r="IB1360" s="102"/>
    </row>
    <row r="1361" spans="1:236" s="20" customFormat="1" ht="18.75" hidden="1" customHeight="1">
      <c r="A1361" s="93" t="s">
        <v>1882</v>
      </c>
      <c r="B1361" s="111" t="s">
        <v>1883</v>
      </c>
      <c r="C1361" s="123" t="s">
        <v>224</v>
      </c>
      <c r="D1361" s="58">
        <v>-97.87</v>
      </c>
      <c r="E1361" s="58">
        <v>-37.51</v>
      </c>
      <c r="F1361" s="58">
        <v>-69.989999999999995</v>
      </c>
      <c r="G1361" s="58">
        <v>-7.26</v>
      </c>
      <c r="H1361" s="58"/>
      <c r="I1361" s="58"/>
      <c r="J1361" s="58"/>
      <c r="HL1361" s="102"/>
      <c r="HM1361" s="102"/>
      <c r="HN1361" s="102"/>
      <c r="HO1361" s="102"/>
      <c r="HP1361" s="102"/>
      <c r="HQ1361" s="102"/>
      <c r="HR1361" s="102"/>
      <c r="HS1361" s="102"/>
      <c r="HT1361" s="102"/>
      <c r="HU1361" s="102"/>
      <c r="HV1361" s="102"/>
      <c r="HW1361" s="102"/>
      <c r="HX1361" s="102"/>
      <c r="HY1361" s="102"/>
      <c r="HZ1361" s="102"/>
      <c r="IA1361" s="102"/>
      <c r="IB1361" s="102"/>
    </row>
    <row r="1362" spans="1:236" s="20" customFormat="1" ht="18.75" hidden="1" customHeight="1">
      <c r="A1362" s="93" t="s">
        <v>1884</v>
      </c>
      <c r="B1362" s="111" t="s">
        <v>1885</v>
      </c>
      <c r="C1362" s="123" t="s">
        <v>224</v>
      </c>
      <c r="D1362" s="58">
        <v>-11.86</v>
      </c>
      <c r="E1362" s="58">
        <v>-2.39</v>
      </c>
      <c r="F1362" s="58"/>
      <c r="G1362" s="58"/>
      <c r="H1362" s="58"/>
      <c r="I1362" s="58"/>
      <c r="J1362" s="58"/>
      <c r="HL1362" s="102"/>
      <c r="HM1362" s="102"/>
      <c r="HN1362" s="102"/>
      <c r="HO1362" s="102"/>
      <c r="HP1362" s="102"/>
      <c r="HQ1362" s="102"/>
      <c r="HR1362" s="102"/>
      <c r="HS1362" s="102"/>
      <c r="HT1362" s="102"/>
      <c r="HU1362" s="102"/>
      <c r="HV1362" s="102"/>
      <c r="HW1362" s="102"/>
      <c r="HX1362" s="102"/>
      <c r="HY1362" s="102"/>
      <c r="HZ1362" s="102"/>
      <c r="IA1362" s="102"/>
      <c r="IB1362" s="102"/>
    </row>
    <row r="1363" spans="1:236" s="20" customFormat="1" ht="18.75" hidden="1" customHeight="1">
      <c r="A1363" s="93" t="s">
        <v>2676</v>
      </c>
      <c r="B1363" s="111" t="s">
        <v>1605</v>
      </c>
      <c r="C1363" s="123" t="s">
        <v>537</v>
      </c>
      <c r="D1363" s="58"/>
      <c r="E1363" s="58"/>
      <c r="F1363" s="58">
        <v>-112001.54</v>
      </c>
      <c r="G1363" s="58"/>
      <c r="H1363" s="58"/>
      <c r="I1363" s="58"/>
      <c r="J1363" s="58"/>
      <c r="HL1363" s="102"/>
      <c r="HM1363" s="102"/>
      <c r="HN1363" s="102"/>
      <c r="HO1363" s="102"/>
      <c r="HP1363" s="102"/>
      <c r="HQ1363" s="102"/>
      <c r="HR1363" s="102"/>
      <c r="HS1363" s="102"/>
      <c r="HT1363" s="102"/>
      <c r="HU1363" s="102"/>
      <c r="HV1363" s="102"/>
      <c r="HW1363" s="102"/>
      <c r="HX1363" s="102"/>
      <c r="HY1363" s="102"/>
      <c r="HZ1363" s="102"/>
      <c r="IA1363" s="102"/>
      <c r="IB1363" s="102"/>
    </row>
    <row r="1364" spans="1:236" s="20" customFormat="1" ht="18.75" customHeight="1">
      <c r="A1364" s="119"/>
      <c r="B1364" s="129" t="s">
        <v>1529</v>
      </c>
      <c r="C1364" s="180"/>
      <c r="D1364" s="118">
        <f>SUM(D1365:D1379)</f>
        <v>-18163147.349999998</v>
      </c>
      <c r="E1364" s="118">
        <f>SUM(E1365:E1379)</f>
        <v>-21977773.09</v>
      </c>
      <c r="F1364" s="118">
        <f>SUM(F1365:F1379)</f>
        <v>-92623325.429999992</v>
      </c>
      <c r="G1364" s="118">
        <f>SUM(G1365:G1379)</f>
        <v>0</v>
      </c>
      <c r="H1364" s="118">
        <f>SUM(H1365:H1379)</f>
        <v>0</v>
      </c>
      <c r="I1364" s="58"/>
      <c r="J1364" s="58"/>
      <c r="HL1364" s="102"/>
      <c r="HM1364" s="102"/>
      <c r="HN1364" s="102"/>
      <c r="HO1364" s="102"/>
      <c r="HP1364" s="102"/>
      <c r="HQ1364" s="102"/>
      <c r="HR1364" s="102"/>
      <c r="HS1364" s="102"/>
      <c r="HT1364" s="102"/>
      <c r="HU1364" s="102"/>
      <c r="HV1364" s="102"/>
      <c r="HW1364" s="102"/>
      <c r="HX1364" s="102"/>
      <c r="HY1364" s="102"/>
      <c r="HZ1364" s="102"/>
      <c r="IA1364" s="102"/>
      <c r="IB1364" s="102"/>
    </row>
    <row r="1365" spans="1:236" s="20" customFormat="1" ht="18.75" hidden="1" customHeight="1">
      <c r="A1365" s="93" t="s">
        <v>1724</v>
      </c>
      <c r="B1365" s="111" t="s">
        <v>1725</v>
      </c>
      <c r="C1365" s="123" t="s">
        <v>29</v>
      </c>
      <c r="D1365" s="56">
        <v>-29.41</v>
      </c>
      <c r="E1365" s="118"/>
      <c r="F1365" s="118"/>
      <c r="G1365" s="118"/>
      <c r="H1365" s="118"/>
      <c r="I1365" s="58"/>
      <c r="J1365" s="58"/>
      <c r="HL1365" s="102"/>
      <c r="HM1365" s="102"/>
      <c r="HN1365" s="102"/>
      <c r="HO1365" s="102"/>
      <c r="HP1365" s="102"/>
      <c r="HQ1365" s="102"/>
      <c r="HR1365" s="102"/>
      <c r="HS1365" s="102"/>
      <c r="HT1365" s="102"/>
      <c r="HU1365" s="102"/>
      <c r="HV1365" s="102"/>
      <c r="HW1365" s="102"/>
      <c r="HX1365" s="102"/>
      <c r="HY1365" s="102"/>
      <c r="HZ1365" s="102"/>
      <c r="IA1365" s="102"/>
      <c r="IB1365" s="102"/>
    </row>
    <row r="1366" spans="1:236" s="20" customFormat="1" ht="18.75" hidden="1" customHeight="1">
      <c r="A1366" s="93" t="s">
        <v>1726</v>
      </c>
      <c r="B1366" s="111" t="s">
        <v>1727</v>
      </c>
      <c r="C1366" s="123" t="s">
        <v>32</v>
      </c>
      <c r="D1366" s="56">
        <v>-12.26</v>
      </c>
      <c r="E1366" s="118"/>
      <c r="F1366" s="118"/>
      <c r="G1366" s="118"/>
      <c r="H1366" s="118"/>
      <c r="I1366" s="58"/>
      <c r="J1366" s="58"/>
      <c r="HL1366" s="102"/>
      <c r="HM1366" s="102"/>
      <c r="HN1366" s="102"/>
      <c r="HO1366" s="102"/>
      <c r="HP1366" s="102"/>
      <c r="HQ1366" s="102"/>
      <c r="HR1366" s="102"/>
      <c r="HS1366" s="102"/>
      <c r="HT1366" s="102"/>
      <c r="HU1366" s="102"/>
      <c r="HV1366" s="102"/>
      <c r="HW1366" s="102"/>
      <c r="HX1366" s="102"/>
      <c r="HY1366" s="102"/>
      <c r="HZ1366" s="102"/>
      <c r="IA1366" s="102"/>
      <c r="IB1366" s="102"/>
    </row>
    <row r="1367" spans="1:236" s="20" customFormat="1" ht="18.75" hidden="1" customHeight="1">
      <c r="A1367" s="93" t="s">
        <v>1728</v>
      </c>
      <c r="B1367" s="111" t="s">
        <v>1729</v>
      </c>
      <c r="C1367" s="123" t="s">
        <v>35</v>
      </c>
      <c r="D1367" s="56">
        <v>-7.36</v>
      </c>
      <c r="E1367" s="118"/>
      <c r="F1367" s="118"/>
      <c r="G1367" s="118"/>
      <c r="H1367" s="118"/>
      <c r="I1367" s="58"/>
      <c r="J1367" s="58"/>
      <c r="HL1367" s="102"/>
      <c r="HM1367" s="102"/>
      <c r="HN1367" s="102"/>
      <c r="HO1367" s="102"/>
      <c r="HP1367" s="102"/>
      <c r="HQ1367" s="102"/>
      <c r="HR1367" s="102"/>
      <c r="HS1367" s="102"/>
      <c r="HT1367" s="102"/>
      <c r="HU1367" s="102"/>
      <c r="HV1367" s="102"/>
      <c r="HW1367" s="102"/>
      <c r="HX1367" s="102"/>
      <c r="HY1367" s="102"/>
      <c r="HZ1367" s="102"/>
      <c r="IA1367" s="102"/>
      <c r="IB1367" s="102"/>
    </row>
    <row r="1368" spans="1:236" s="20" customFormat="1" ht="18.75" hidden="1" customHeight="1">
      <c r="A1368" s="93" t="s">
        <v>1924</v>
      </c>
      <c r="B1368" s="111" t="s">
        <v>1925</v>
      </c>
      <c r="C1368" s="123" t="s">
        <v>1926</v>
      </c>
      <c r="D1368" s="56"/>
      <c r="E1368" s="56">
        <v>-35.1</v>
      </c>
      <c r="F1368" s="118"/>
      <c r="G1368" s="118"/>
      <c r="H1368" s="118"/>
      <c r="I1368" s="58"/>
      <c r="J1368" s="58"/>
      <c r="HL1368" s="102"/>
      <c r="HM1368" s="102"/>
      <c r="HN1368" s="102"/>
      <c r="HO1368" s="102"/>
      <c r="HP1368" s="102"/>
      <c r="HQ1368" s="102"/>
      <c r="HR1368" s="102"/>
      <c r="HS1368" s="102"/>
      <c r="HT1368" s="102"/>
      <c r="HU1368" s="102"/>
      <c r="HV1368" s="102"/>
      <c r="HW1368" s="102"/>
      <c r="HX1368" s="102"/>
      <c r="HY1368" s="102"/>
      <c r="HZ1368" s="102"/>
      <c r="IA1368" s="102"/>
      <c r="IB1368" s="102"/>
    </row>
    <row r="1369" spans="1:236" s="20" customFormat="1" ht="18.75" hidden="1" customHeight="1">
      <c r="A1369" s="93" t="s">
        <v>1949</v>
      </c>
      <c r="B1369" s="93" t="s">
        <v>1950</v>
      </c>
      <c r="C1369" s="123" t="s">
        <v>325</v>
      </c>
      <c r="D1369" s="56"/>
      <c r="E1369" s="56">
        <v>-92.47</v>
      </c>
      <c r="F1369" s="118"/>
      <c r="G1369" s="118"/>
      <c r="H1369" s="118"/>
      <c r="I1369" s="58"/>
      <c r="J1369" s="58"/>
      <c r="HL1369" s="102"/>
      <c r="HM1369" s="102"/>
      <c r="HN1369" s="102"/>
      <c r="HO1369" s="102"/>
      <c r="HP1369" s="102"/>
      <c r="HQ1369" s="102"/>
      <c r="HR1369" s="102"/>
      <c r="HS1369" s="102"/>
      <c r="HT1369" s="102"/>
      <c r="HU1369" s="102"/>
      <c r="HV1369" s="102"/>
      <c r="HW1369" s="102"/>
      <c r="HX1369" s="102"/>
      <c r="HY1369" s="102"/>
      <c r="HZ1369" s="102"/>
      <c r="IA1369" s="102"/>
      <c r="IB1369" s="102"/>
    </row>
    <row r="1370" spans="1:236" s="20" customFormat="1" ht="18.75" hidden="1" customHeight="1">
      <c r="A1370" s="93" t="s">
        <v>1955</v>
      </c>
      <c r="B1370" s="93" t="s">
        <v>1956</v>
      </c>
      <c r="C1370" s="123" t="s">
        <v>385</v>
      </c>
      <c r="D1370" s="56"/>
      <c r="E1370" s="56">
        <v>-1174.3499999999999</v>
      </c>
      <c r="F1370" s="118"/>
      <c r="G1370" s="118"/>
      <c r="H1370" s="118"/>
      <c r="I1370" s="58"/>
      <c r="J1370" s="58"/>
      <c r="HL1370" s="102"/>
      <c r="HM1370" s="102"/>
      <c r="HN1370" s="102"/>
      <c r="HO1370" s="102"/>
      <c r="HP1370" s="102"/>
      <c r="HQ1370" s="102"/>
      <c r="HR1370" s="102"/>
      <c r="HS1370" s="102"/>
      <c r="HT1370" s="102"/>
      <c r="HU1370" s="102"/>
      <c r="HV1370" s="102"/>
      <c r="HW1370" s="102"/>
      <c r="HX1370" s="102"/>
      <c r="HY1370" s="102"/>
      <c r="HZ1370" s="102"/>
      <c r="IA1370" s="102"/>
      <c r="IB1370" s="102"/>
    </row>
    <row r="1371" spans="1:236" s="20" customFormat="1" ht="18.75" hidden="1" customHeight="1">
      <c r="A1371" s="93" t="s">
        <v>2024</v>
      </c>
      <c r="B1371" s="111" t="s">
        <v>2025</v>
      </c>
      <c r="C1371" s="123" t="s">
        <v>173</v>
      </c>
      <c r="D1371" s="58">
        <v>-130483.53</v>
      </c>
      <c r="E1371" s="58">
        <v>-715168.4</v>
      </c>
      <c r="F1371" s="58">
        <v>-2291787.13</v>
      </c>
      <c r="G1371" s="58"/>
      <c r="H1371" s="58"/>
      <c r="I1371" s="58"/>
      <c r="J1371" s="58"/>
      <c r="HL1371" s="102"/>
      <c r="HM1371" s="102"/>
      <c r="HN1371" s="102"/>
      <c r="HO1371" s="102"/>
      <c r="HP1371" s="102"/>
      <c r="HQ1371" s="102"/>
      <c r="HR1371" s="102"/>
      <c r="HS1371" s="102"/>
      <c r="HT1371" s="102"/>
      <c r="HU1371" s="102"/>
      <c r="HV1371" s="102"/>
      <c r="HW1371" s="102"/>
      <c r="HX1371" s="102"/>
      <c r="HY1371" s="102"/>
      <c r="HZ1371" s="102"/>
      <c r="IA1371" s="102"/>
      <c r="IB1371" s="102"/>
    </row>
    <row r="1372" spans="1:236" s="20" customFormat="1" ht="18.75" hidden="1" customHeight="1">
      <c r="A1372" s="93" t="s">
        <v>2115</v>
      </c>
      <c r="B1372" s="93" t="s">
        <v>702</v>
      </c>
      <c r="C1372" s="123" t="s">
        <v>29</v>
      </c>
      <c r="D1372" s="58"/>
      <c r="E1372" s="58"/>
      <c r="F1372" s="58">
        <v>-10015.040000000001</v>
      </c>
      <c r="G1372" s="58"/>
      <c r="H1372" s="58"/>
      <c r="I1372" s="58"/>
      <c r="J1372" s="58"/>
      <c r="HL1372" s="102"/>
      <c r="HM1372" s="102"/>
      <c r="HN1372" s="102"/>
      <c r="HO1372" s="102"/>
      <c r="HP1372" s="102"/>
      <c r="HQ1372" s="102"/>
      <c r="HR1372" s="102"/>
      <c r="HS1372" s="102"/>
      <c r="HT1372" s="102"/>
      <c r="HU1372" s="102"/>
      <c r="HV1372" s="102"/>
      <c r="HW1372" s="102"/>
      <c r="HX1372" s="102"/>
      <c r="HY1372" s="102"/>
      <c r="HZ1372" s="102"/>
      <c r="IA1372" s="102"/>
      <c r="IB1372" s="102"/>
    </row>
    <row r="1373" spans="1:236" s="20" customFormat="1" ht="18.75" hidden="1" customHeight="1">
      <c r="A1373" s="93" t="s">
        <v>2121</v>
      </c>
      <c r="B1373" s="111" t="s">
        <v>710</v>
      </c>
      <c r="C1373" s="123" t="s">
        <v>173</v>
      </c>
      <c r="D1373" s="58">
        <v>-17286822.399999999</v>
      </c>
      <c r="E1373" s="58">
        <v>-19738838.710000001</v>
      </c>
      <c r="F1373" s="58">
        <v>-37700760.359999999</v>
      </c>
      <c r="G1373" s="58"/>
      <c r="H1373" s="58"/>
      <c r="I1373" s="58"/>
      <c r="J1373" s="58"/>
      <c r="HL1373" s="102"/>
      <c r="HM1373" s="102"/>
      <c r="HN1373" s="102"/>
      <c r="HO1373" s="102"/>
      <c r="HP1373" s="102"/>
      <c r="HQ1373" s="102"/>
      <c r="HR1373" s="102"/>
      <c r="HS1373" s="102"/>
      <c r="HT1373" s="102"/>
      <c r="HU1373" s="102"/>
      <c r="HV1373" s="102"/>
      <c r="HW1373" s="102"/>
      <c r="HX1373" s="102"/>
      <c r="HY1373" s="102"/>
      <c r="HZ1373" s="102"/>
      <c r="IA1373" s="102"/>
      <c r="IB1373" s="102"/>
    </row>
    <row r="1374" spans="1:236" s="20" customFormat="1" ht="18.75" hidden="1" customHeight="1">
      <c r="A1374" s="93" t="s">
        <v>2122</v>
      </c>
      <c r="B1374" s="111" t="s">
        <v>712</v>
      </c>
      <c r="C1374" s="123" t="s">
        <v>173</v>
      </c>
      <c r="D1374" s="58">
        <v>-36489.1</v>
      </c>
      <c r="E1374" s="58">
        <v>-6868.43</v>
      </c>
      <c r="F1374" s="58">
        <v>-148112.38</v>
      </c>
      <c r="G1374" s="58"/>
      <c r="H1374" s="58"/>
      <c r="I1374" s="58"/>
      <c r="J1374" s="58"/>
      <c r="HL1374" s="102"/>
      <c r="HM1374" s="102"/>
      <c r="HN1374" s="102"/>
      <c r="HO1374" s="102"/>
      <c r="HP1374" s="102"/>
      <c r="HQ1374" s="102"/>
      <c r="HR1374" s="102"/>
      <c r="HS1374" s="102"/>
      <c r="HT1374" s="102"/>
      <c r="HU1374" s="102"/>
      <c r="HV1374" s="102"/>
      <c r="HW1374" s="102"/>
      <c r="HX1374" s="102"/>
      <c r="HY1374" s="102"/>
      <c r="HZ1374" s="102"/>
      <c r="IA1374" s="102"/>
      <c r="IB1374" s="102"/>
    </row>
    <row r="1375" spans="1:236" s="20" customFormat="1" ht="18.75" hidden="1" customHeight="1">
      <c r="A1375" s="93" t="s">
        <v>2123</v>
      </c>
      <c r="B1375" s="111" t="s">
        <v>714</v>
      </c>
      <c r="C1375" s="123" t="s">
        <v>173</v>
      </c>
      <c r="D1375" s="58">
        <v>-49519.5</v>
      </c>
      <c r="E1375" s="58">
        <v>-11112.09</v>
      </c>
      <c r="F1375" s="58">
        <v>-249615.16</v>
      </c>
      <c r="G1375" s="58"/>
      <c r="H1375" s="58"/>
      <c r="I1375" s="58"/>
      <c r="J1375" s="58"/>
      <c r="HL1375" s="102"/>
      <c r="HM1375" s="102"/>
      <c r="HN1375" s="102"/>
      <c r="HO1375" s="102"/>
      <c r="HP1375" s="102"/>
      <c r="HQ1375" s="102"/>
      <c r="HR1375" s="102"/>
      <c r="HS1375" s="102"/>
      <c r="HT1375" s="102"/>
      <c r="HU1375" s="102"/>
      <c r="HV1375" s="102"/>
      <c r="HW1375" s="102"/>
      <c r="HX1375" s="102"/>
      <c r="HY1375" s="102"/>
      <c r="HZ1375" s="102"/>
      <c r="IA1375" s="102"/>
      <c r="IB1375" s="102"/>
    </row>
    <row r="1376" spans="1:236" s="20" customFormat="1" ht="18.75" hidden="1" customHeight="1">
      <c r="A1376" s="93" t="s">
        <v>2124</v>
      </c>
      <c r="B1376" s="111" t="s">
        <v>1573</v>
      </c>
      <c r="C1376" s="123" t="s">
        <v>173</v>
      </c>
      <c r="D1376" s="58">
        <v>-659506.63</v>
      </c>
      <c r="E1376" s="58">
        <v>-998955.16</v>
      </c>
      <c r="F1376" s="58">
        <v>-1435915.9</v>
      </c>
      <c r="G1376" s="58"/>
      <c r="H1376" s="58"/>
      <c r="I1376" s="58"/>
      <c r="J1376" s="58"/>
      <c r="HL1376" s="102"/>
      <c r="HM1376" s="102"/>
      <c r="HN1376" s="102"/>
      <c r="HO1376" s="102"/>
      <c r="HP1376" s="102"/>
      <c r="HQ1376" s="102"/>
      <c r="HR1376" s="102"/>
      <c r="HS1376" s="102"/>
      <c r="HT1376" s="102"/>
      <c r="HU1376" s="102"/>
      <c r="HV1376" s="102"/>
      <c r="HW1376" s="102"/>
      <c r="HX1376" s="102"/>
      <c r="HY1376" s="102"/>
      <c r="HZ1376" s="102"/>
      <c r="IA1376" s="102"/>
      <c r="IB1376" s="102"/>
    </row>
    <row r="1377" spans="1:236" s="20" customFormat="1" ht="18.75" hidden="1" customHeight="1">
      <c r="A1377" s="93" t="s">
        <v>3183</v>
      </c>
      <c r="B1377" s="111" t="s">
        <v>1531</v>
      </c>
      <c r="C1377" s="123" t="s">
        <v>173</v>
      </c>
      <c r="D1377" s="58"/>
      <c r="E1377" s="58">
        <v>-505528.38</v>
      </c>
      <c r="F1377" s="58">
        <v>-50786954.350000001</v>
      </c>
      <c r="G1377" s="58"/>
      <c r="H1377" s="58"/>
      <c r="I1377" s="58"/>
      <c r="J1377" s="58"/>
      <c r="HL1377" s="102"/>
      <c r="HM1377" s="102"/>
      <c r="HN1377" s="102"/>
      <c r="HO1377" s="102"/>
      <c r="HP1377" s="102"/>
      <c r="HQ1377" s="102"/>
      <c r="HR1377" s="102"/>
      <c r="HS1377" s="102"/>
      <c r="HT1377" s="102"/>
      <c r="HU1377" s="102"/>
      <c r="HV1377" s="102"/>
      <c r="HW1377" s="102"/>
      <c r="HX1377" s="102"/>
      <c r="HY1377" s="102"/>
      <c r="HZ1377" s="102"/>
      <c r="IA1377" s="102"/>
      <c r="IB1377" s="102"/>
    </row>
    <row r="1378" spans="1:236" s="20" customFormat="1" ht="18.75" hidden="1" customHeight="1">
      <c r="A1378" s="93" t="s">
        <v>3416</v>
      </c>
      <c r="B1378" s="111" t="s">
        <v>3417</v>
      </c>
      <c r="C1378" s="123" t="s">
        <v>542</v>
      </c>
      <c r="D1378" s="58"/>
      <c r="E1378" s="58"/>
      <c r="F1378" s="58">
        <v>-165.11</v>
      </c>
      <c r="G1378" s="58"/>
      <c r="H1378" s="58"/>
      <c r="I1378" s="58"/>
      <c r="J1378" s="58"/>
      <c r="HL1378" s="102"/>
      <c r="HM1378" s="102"/>
      <c r="HN1378" s="102"/>
      <c r="HO1378" s="102"/>
      <c r="HP1378" s="102"/>
      <c r="HQ1378" s="102"/>
      <c r="HR1378" s="102"/>
      <c r="HS1378" s="102"/>
      <c r="HT1378" s="102"/>
      <c r="HU1378" s="102"/>
      <c r="HV1378" s="102"/>
      <c r="HW1378" s="102"/>
      <c r="HX1378" s="102"/>
      <c r="HY1378" s="102"/>
      <c r="HZ1378" s="102"/>
      <c r="IA1378" s="102"/>
      <c r="IB1378" s="102"/>
    </row>
    <row r="1379" spans="1:236" s="20" customFormat="1" ht="18.75" hidden="1" customHeight="1">
      <c r="A1379" s="93" t="s">
        <v>2642</v>
      </c>
      <c r="B1379" s="93" t="s">
        <v>2643</v>
      </c>
      <c r="C1379" s="94" t="s">
        <v>29</v>
      </c>
      <c r="D1379" s="58">
        <v>-277.16000000000003</v>
      </c>
      <c r="E1379" s="58">
        <v>0</v>
      </c>
      <c r="F1379" s="58"/>
      <c r="G1379" s="58"/>
      <c r="H1379" s="58"/>
      <c r="I1379" s="58"/>
      <c r="J1379" s="58"/>
      <c r="HL1379" s="102"/>
      <c r="HM1379" s="102"/>
      <c r="HN1379" s="102"/>
      <c r="HO1379" s="102"/>
      <c r="HP1379" s="102"/>
      <c r="HQ1379" s="102"/>
      <c r="HR1379" s="102"/>
      <c r="HS1379" s="102"/>
      <c r="HT1379" s="102"/>
      <c r="HU1379" s="102"/>
      <c r="HV1379" s="102"/>
      <c r="HW1379" s="102"/>
      <c r="HX1379" s="102"/>
      <c r="HY1379" s="102"/>
      <c r="HZ1379" s="102"/>
      <c r="IA1379" s="102"/>
      <c r="IB1379" s="102"/>
    </row>
    <row r="1380" spans="1:236" s="20" customFormat="1" ht="18.75" hidden="1" customHeight="1">
      <c r="A1380" s="119"/>
      <c r="B1380" s="129" t="s">
        <v>2865</v>
      </c>
      <c r="C1380" s="180"/>
      <c r="D1380" s="165">
        <v>-180</v>
      </c>
      <c r="E1380" s="165"/>
      <c r="F1380" s="165"/>
      <c r="G1380" s="165"/>
      <c r="H1380" s="165"/>
      <c r="I1380" s="58"/>
      <c r="J1380" s="58"/>
      <c r="HL1380" s="102"/>
      <c r="HM1380" s="102"/>
      <c r="HN1380" s="102"/>
      <c r="HO1380" s="102"/>
      <c r="HP1380" s="102"/>
      <c r="HQ1380" s="102"/>
      <c r="HR1380" s="102"/>
      <c r="HS1380" s="102"/>
      <c r="HT1380" s="102"/>
      <c r="HU1380" s="102"/>
      <c r="HV1380" s="102"/>
      <c r="HW1380" s="102"/>
      <c r="HX1380" s="102"/>
      <c r="HY1380" s="102"/>
      <c r="HZ1380" s="102"/>
      <c r="IA1380" s="102"/>
      <c r="IB1380" s="102"/>
    </row>
    <row r="1381" spans="1:236" s="20" customFormat="1" ht="18.75" hidden="1" customHeight="1">
      <c r="A1381" s="93" t="s">
        <v>2808</v>
      </c>
      <c r="B1381" s="111" t="s">
        <v>1500</v>
      </c>
      <c r="C1381" s="123" t="s">
        <v>173</v>
      </c>
      <c r="D1381" s="58">
        <v>-180</v>
      </c>
      <c r="E1381" s="58"/>
      <c r="F1381" s="58"/>
      <c r="G1381" s="58"/>
      <c r="H1381" s="58"/>
      <c r="I1381" s="58"/>
      <c r="J1381" s="58"/>
      <c r="HL1381" s="102"/>
      <c r="HM1381" s="102"/>
      <c r="HN1381" s="102"/>
      <c r="HO1381" s="102"/>
      <c r="HP1381" s="102"/>
      <c r="HQ1381" s="102"/>
      <c r="HR1381" s="102"/>
      <c r="HS1381" s="102"/>
      <c r="HT1381" s="102"/>
      <c r="HU1381" s="102"/>
      <c r="HV1381" s="102"/>
      <c r="HW1381" s="102"/>
      <c r="HX1381" s="102"/>
      <c r="HY1381" s="102"/>
      <c r="HZ1381" s="102"/>
      <c r="IA1381" s="102"/>
      <c r="IB1381" s="102"/>
    </row>
    <row r="1382" spans="1:236" s="20" customFormat="1" ht="13.5" customHeight="1">
      <c r="A1382" s="93"/>
      <c r="B1382" s="129" t="s">
        <v>1532</v>
      </c>
      <c r="C1382" s="123"/>
      <c r="D1382" s="118">
        <f>D1060+D1079+D1208+D1335+D1364+D1380</f>
        <v>-64593299.219999999</v>
      </c>
      <c r="E1382" s="118">
        <f t="shared" ref="E1382:J1382" si="406">E1060+E1067+E1079+E1208+E1335+E1364</f>
        <v>-69938050.489999995</v>
      </c>
      <c r="F1382" s="118">
        <f t="shared" si="406"/>
        <v>-144542454.16999999</v>
      </c>
      <c r="G1382" s="118">
        <f t="shared" si="406"/>
        <v>-54351719.489999995</v>
      </c>
      <c r="H1382" s="118">
        <f t="shared" si="406"/>
        <v>-69453700</v>
      </c>
      <c r="I1382" s="118">
        <f t="shared" si="406"/>
        <v>-71705000</v>
      </c>
      <c r="J1382" s="118">
        <f t="shared" si="406"/>
        <v>-74034600</v>
      </c>
      <c r="HL1382" s="102"/>
      <c r="HM1382" s="102"/>
      <c r="HN1382" s="102"/>
      <c r="HO1382" s="102"/>
      <c r="HP1382" s="102"/>
      <c r="HQ1382" s="102"/>
      <c r="HR1382" s="102"/>
      <c r="HS1382" s="102"/>
      <c r="HT1382" s="102"/>
      <c r="HU1382" s="102"/>
      <c r="HV1382" s="102"/>
      <c r="HW1382" s="102"/>
      <c r="HX1382" s="102"/>
      <c r="HY1382" s="102"/>
      <c r="HZ1382" s="102"/>
      <c r="IA1382" s="102"/>
      <c r="IB1382" s="102"/>
    </row>
    <row r="1383" spans="1:236" ht="13.5" customHeight="1">
      <c r="A1383" s="114"/>
      <c r="B1383" s="115" t="s">
        <v>1533</v>
      </c>
      <c r="C1383" s="179"/>
      <c r="D1383" s="166">
        <f t="shared" ref="D1383:J1383" si="407">SUM(D2+D859+D1015+D1382)</f>
        <v>724555508.56299996</v>
      </c>
      <c r="E1383" s="166">
        <f t="shared" si="407"/>
        <v>780413305</v>
      </c>
      <c r="F1383" s="166">
        <f t="shared" si="407"/>
        <v>850445745.05000007</v>
      </c>
      <c r="G1383" s="166">
        <f t="shared" si="407"/>
        <v>880021549.77999997</v>
      </c>
      <c r="H1383" s="166">
        <f t="shared" si="407"/>
        <v>898250000</v>
      </c>
      <c r="I1383" s="166">
        <f t="shared" si="407"/>
        <v>915200000</v>
      </c>
      <c r="J1383" s="166">
        <f t="shared" si="407"/>
        <v>956000000</v>
      </c>
    </row>
    <row r="1384" spans="1:236" s="30" customFormat="1" ht="15" hidden="1">
      <c r="A1384" s="130"/>
      <c r="B1384" s="131"/>
      <c r="C1384" s="183"/>
      <c r="D1384" s="132">
        <v>724555508.55999994</v>
      </c>
      <c r="E1384" s="132">
        <v>780413305</v>
      </c>
      <c r="F1384" s="132">
        <v>850445745.04999995</v>
      </c>
      <c r="G1384" s="132">
        <v>858000</v>
      </c>
      <c r="H1384" s="132">
        <v>888250000</v>
      </c>
      <c r="I1384" s="132">
        <v>915200000</v>
      </c>
      <c r="J1384" s="132">
        <v>956000000</v>
      </c>
      <c r="HL1384" s="102"/>
      <c r="HM1384" s="102"/>
      <c r="HN1384" s="102"/>
      <c r="HO1384" s="102"/>
      <c r="HP1384" s="102"/>
      <c r="HQ1384" s="102"/>
      <c r="HR1384" s="102"/>
      <c r="HS1384" s="102"/>
      <c r="HT1384" s="102"/>
      <c r="HU1384" s="102"/>
      <c r="HV1384" s="102"/>
      <c r="HW1384" s="102"/>
      <c r="HX1384" s="102"/>
      <c r="HY1384" s="102"/>
      <c r="HZ1384" s="102"/>
      <c r="IA1384" s="102"/>
      <c r="IB1384" s="102"/>
    </row>
    <row r="1385" spans="1:236" s="106" customFormat="1" ht="12" hidden="1" customHeight="1">
      <c r="A1385" s="133"/>
      <c r="B1385" s="134" t="s">
        <v>1507</v>
      </c>
      <c r="C1385" s="184"/>
      <c r="D1385" s="132"/>
      <c r="E1385" s="132" t="e">
        <f>E1383-#REF!</f>
        <v>#REF!</v>
      </c>
      <c r="F1385" s="132">
        <f t="shared" ref="F1385:J1385" si="408">F1383-F1384</f>
        <v>0</v>
      </c>
      <c r="G1385" s="132">
        <f t="shared" si="408"/>
        <v>879163549.77999997</v>
      </c>
      <c r="H1385" s="132">
        <f t="shared" si="408"/>
        <v>10000000</v>
      </c>
      <c r="I1385" s="132">
        <f t="shared" si="408"/>
        <v>0</v>
      </c>
      <c r="J1385" s="132">
        <f t="shared" si="408"/>
        <v>0</v>
      </c>
      <c r="K1385" s="105"/>
      <c r="L1385" s="105"/>
      <c r="M1385" s="105"/>
      <c r="N1385" s="105"/>
      <c r="O1385" s="105"/>
      <c r="P1385" s="105"/>
      <c r="Q1385" s="105"/>
      <c r="R1385" s="105"/>
      <c r="S1385" s="105"/>
      <c r="T1385" s="105"/>
      <c r="U1385" s="105"/>
      <c r="V1385" s="105"/>
      <c r="W1385" s="105"/>
      <c r="X1385" s="105"/>
      <c r="Y1385" s="105"/>
      <c r="Z1385" s="105"/>
      <c r="AA1385" s="105"/>
      <c r="AB1385" s="105"/>
      <c r="AC1385" s="105"/>
      <c r="AD1385" s="105"/>
      <c r="AE1385" s="105"/>
      <c r="AF1385" s="105"/>
      <c r="AG1385" s="105"/>
      <c r="AH1385" s="105"/>
      <c r="AI1385" s="105"/>
      <c r="AJ1385" s="105"/>
      <c r="AK1385" s="105"/>
      <c r="AL1385" s="105"/>
      <c r="AM1385" s="105"/>
      <c r="AN1385" s="105"/>
      <c r="AO1385" s="105"/>
      <c r="AP1385" s="105"/>
      <c r="AQ1385" s="105"/>
      <c r="AR1385" s="105"/>
      <c r="AS1385" s="105"/>
      <c r="AT1385" s="105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  <c r="BT1385" s="105"/>
      <c r="BU1385" s="105"/>
      <c r="BV1385" s="105"/>
      <c r="BW1385" s="105"/>
      <c r="BX1385" s="105"/>
      <c r="BY1385" s="105"/>
      <c r="BZ1385" s="105"/>
      <c r="CA1385" s="105"/>
      <c r="CB1385" s="105"/>
      <c r="CC1385" s="105"/>
      <c r="CD1385" s="105"/>
      <c r="CE1385" s="105"/>
      <c r="CF1385" s="105"/>
      <c r="CG1385" s="105"/>
      <c r="CH1385" s="105"/>
      <c r="CI1385" s="105"/>
      <c r="CJ1385" s="105"/>
      <c r="CK1385" s="105"/>
      <c r="CL1385" s="105"/>
      <c r="CM1385" s="105"/>
      <c r="CN1385" s="105"/>
      <c r="CO1385" s="105"/>
      <c r="CP1385" s="105"/>
      <c r="CQ1385" s="105"/>
      <c r="CR1385" s="105"/>
      <c r="CS1385" s="105"/>
      <c r="CT1385" s="105"/>
      <c r="CU1385" s="105"/>
      <c r="CV1385" s="105"/>
      <c r="CW1385" s="105"/>
      <c r="CX1385" s="105"/>
      <c r="CY1385" s="105"/>
      <c r="CZ1385" s="105"/>
      <c r="DA1385" s="105"/>
      <c r="DB1385" s="105"/>
      <c r="DC1385" s="105"/>
      <c r="DD1385" s="105"/>
      <c r="DE1385" s="105"/>
      <c r="DF1385" s="105"/>
      <c r="DG1385" s="105"/>
      <c r="DH1385" s="105"/>
      <c r="DI1385" s="105"/>
      <c r="DJ1385" s="105"/>
      <c r="DK1385" s="105"/>
      <c r="DL1385" s="105"/>
      <c r="DM1385" s="105"/>
      <c r="DN1385" s="105"/>
      <c r="DO1385" s="105"/>
      <c r="DP1385" s="105"/>
      <c r="DQ1385" s="105"/>
      <c r="DR1385" s="105"/>
      <c r="DS1385" s="105"/>
      <c r="DT1385" s="105"/>
      <c r="DU1385" s="105"/>
      <c r="DV1385" s="105"/>
      <c r="DW1385" s="105"/>
      <c r="DX1385" s="105"/>
      <c r="DY1385" s="105"/>
      <c r="DZ1385" s="105"/>
      <c r="EA1385" s="105"/>
      <c r="EB1385" s="105"/>
      <c r="EC1385" s="105"/>
      <c r="ED1385" s="105"/>
      <c r="EE1385" s="105"/>
      <c r="EF1385" s="105"/>
      <c r="EG1385" s="105"/>
      <c r="EH1385" s="105"/>
      <c r="EI1385" s="105"/>
      <c r="EJ1385" s="105"/>
      <c r="EK1385" s="105"/>
      <c r="EL1385" s="105"/>
      <c r="EM1385" s="105"/>
      <c r="EN1385" s="105"/>
      <c r="EO1385" s="105"/>
      <c r="EP1385" s="105"/>
      <c r="EQ1385" s="105"/>
      <c r="ER1385" s="105"/>
      <c r="ES1385" s="105"/>
      <c r="ET1385" s="105"/>
      <c r="EU1385" s="105"/>
      <c r="EV1385" s="105"/>
      <c r="EW1385" s="105"/>
      <c r="EX1385" s="105"/>
      <c r="EY1385" s="105"/>
      <c r="EZ1385" s="105"/>
      <c r="FA1385" s="105"/>
      <c r="FB1385" s="105"/>
      <c r="FC1385" s="105"/>
      <c r="FD1385" s="105"/>
      <c r="FE1385" s="105"/>
      <c r="FF1385" s="105"/>
      <c r="FG1385" s="105"/>
      <c r="FH1385" s="105"/>
      <c r="FI1385" s="105"/>
      <c r="FJ1385" s="105"/>
      <c r="FK1385" s="105"/>
      <c r="FL1385" s="105"/>
      <c r="FM1385" s="105"/>
      <c r="FN1385" s="105"/>
      <c r="FO1385" s="105"/>
      <c r="FP1385" s="105"/>
      <c r="FQ1385" s="105"/>
      <c r="FR1385" s="105"/>
      <c r="FS1385" s="105"/>
      <c r="FT1385" s="105"/>
      <c r="FU1385" s="105"/>
      <c r="FV1385" s="105"/>
      <c r="FW1385" s="105"/>
      <c r="FX1385" s="105"/>
      <c r="FY1385" s="105"/>
      <c r="FZ1385" s="105"/>
      <c r="GA1385" s="105"/>
      <c r="GB1385" s="105"/>
      <c r="GC1385" s="105"/>
      <c r="GD1385" s="105"/>
      <c r="GE1385" s="105"/>
      <c r="GF1385" s="105"/>
      <c r="GG1385" s="105"/>
      <c r="GH1385" s="105"/>
      <c r="GI1385" s="105"/>
      <c r="GJ1385" s="105"/>
      <c r="GK1385" s="105"/>
      <c r="GL1385" s="105"/>
      <c r="GM1385" s="105"/>
      <c r="GN1385" s="105"/>
      <c r="GO1385" s="105"/>
      <c r="GP1385" s="105"/>
      <c r="GQ1385" s="105"/>
      <c r="GR1385" s="105"/>
      <c r="GS1385" s="105"/>
      <c r="GT1385" s="105"/>
      <c r="GU1385" s="105"/>
      <c r="GV1385" s="105"/>
      <c r="GW1385" s="105"/>
      <c r="GX1385" s="105"/>
      <c r="GY1385" s="105"/>
      <c r="GZ1385" s="105"/>
      <c r="HA1385" s="105"/>
      <c r="HB1385" s="105"/>
      <c r="HC1385" s="105"/>
      <c r="HD1385" s="105"/>
      <c r="HE1385" s="105"/>
      <c r="HF1385" s="105"/>
      <c r="HG1385" s="105"/>
      <c r="HH1385" s="105"/>
      <c r="HI1385" s="105"/>
      <c r="HJ1385" s="105"/>
      <c r="HK1385" s="105"/>
    </row>
    <row r="1386" spans="1:236" ht="13.15" customHeight="1"/>
    <row r="1387" spans="1:236" ht="13.5" customHeight="1">
      <c r="D1387" s="141"/>
      <c r="E1387" s="141"/>
      <c r="F1387" s="141"/>
      <c r="G1387" s="141"/>
      <c r="H1387" s="141"/>
      <c r="I1387" s="141"/>
      <c r="J1387" s="141"/>
    </row>
    <row r="1391" spans="1:236">
      <c r="D1391" s="141"/>
      <c r="E1391" s="141"/>
      <c r="F1391" s="141"/>
      <c r="G1391" s="141"/>
      <c r="H1391" s="141"/>
      <c r="I1391" s="141"/>
      <c r="J1391" s="141"/>
    </row>
    <row r="1395" spans="1:237" s="103" customFormat="1" ht="13.15" customHeight="1">
      <c r="A1395" s="125"/>
      <c r="B1395" s="135"/>
      <c r="C1395" s="185"/>
      <c r="D1395" s="141"/>
      <c r="E1395" s="141"/>
      <c r="F1395" s="141"/>
      <c r="G1395" s="141"/>
      <c r="H1395" s="141"/>
      <c r="I1395" s="141"/>
      <c r="J1395" s="141"/>
      <c r="HL1395" s="102"/>
      <c r="HM1395" s="102"/>
      <c r="HN1395" s="102"/>
      <c r="HO1395" s="102"/>
      <c r="HP1395" s="102"/>
      <c r="HQ1395" s="102"/>
      <c r="HR1395" s="102"/>
      <c r="HS1395" s="102"/>
      <c r="HT1395" s="102"/>
      <c r="HU1395" s="102"/>
      <c r="HV1395" s="102"/>
      <c r="HW1395" s="102"/>
      <c r="HX1395" s="102"/>
      <c r="HY1395" s="102"/>
      <c r="HZ1395" s="102"/>
      <c r="IA1395" s="102"/>
      <c r="IB1395" s="102"/>
      <c r="IC1395" s="102"/>
    </row>
  </sheetData>
  <sortState ref="A856:I891">
    <sortCondition ref="A856:A891"/>
  </sortState>
  <printOptions horizontalCentered="1"/>
  <pageMargins left="0.43307086614173229" right="0.27559055118110237" top="0.86614173228346458" bottom="0.35433070866141736" header="0.31496062992125984" footer="0.15748031496062992"/>
  <pageSetup paperSize="9" scale="95" firstPageNumber="0" fitToHeight="0" orientation="landscape" r:id="rId1"/>
  <headerFooter alignWithMargins="0">
    <oddHeader xml:space="preserve">&amp;CPREFEITURA MUNICIPAL DE SANTA MARIA
SECRETARIA DE MUNICÍPIO DE FINANÇAS&amp;12
&amp;10LDO - 2022
</oddHeader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zoomScaleSheetLayoutView="100" workbookViewId="0">
      <selection activeCell="H32" sqref="H32"/>
    </sheetView>
  </sheetViews>
  <sheetFormatPr defaultColWidth="11.7109375" defaultRowHeight="12.75"/>
  <cols>
    <col min="1" max="1" width="34" style="1" customWidth="1"/>
    <col min="2" max="6" width="12.42578125" style="1" customWidth="1"/>
    <col min="7" max="16384" width="11.7109375" style="1"/>
  </cols>
  <sheetData>
    <row r="1" spans="1:8" s="2" customFormat="1" ht="15.75">
      <c r="A1" s="192" t="s">
        <v>2866</v>
      </c>
      <c r="B1" s="193" t="s">
        <v>2867</v>
      </c>
      <c r="C1" s="193"/>
      <c r="D1" s="193"/>
      <c r="E1" s="193" t="s">
        <v>2868</v>
      </c>
      <c r="F1" s="193"/>
      <c r="G1" s="193"/>
      <c r="H1" s="193"/>
    </row>
    <row r="2" spans="1:8" s="2" customFormat="1" ht="15.75">
      <c r="A2" s="192"/>
      <c r="B2" s="186">
        <v>2018</v>
      </c>
      <c r="C2" s="186">
        <v>2019</v>
      </c>
      <c r="D2" s="186">
        <v>2020</v>
      </c>
      <c r="E2" s="186">
        <v>2021</v>
      </c>
      <c r="F2" s="186">
        <v>2022</v>
      </c>
      <c r="G2" s="186">
        <v>2023</v>
      </c>
      <c r="H2" s="186">
        <v>2024</v>
      </c>
    </row>
    <row r="3" spans="1:8" s="6" customFormat="1" ht="15" customHeight="1">
      <c r="A3" s="3" t="s">
        <v>2869</v>
      </c>
      <c r="B3" s="5">
        <f t="shared" ref="B3:F3" si="0">SUM(B4:B10)</f>
        <v>683355627.22300005</v>
      </c>
      <c r="C3" s="5">
        <f t="shared" si="0"/>
        <v>725597969.76999998</v>
      </c>
      <c r="D3" s="5">
        <f t="shared" si="0"/>
        <v>848511543.62000012</v>
      </c>
      <c r="E3" s="5">
        <f t="shared" si="0"/>
        <v>767985765</v>
      </c>
      <c r="F3" s="5">
        <f t="shared" si="0"/>
        <v>799546300</v>
      </c>
      <c r="G3" s="5">
        <f t="shared" ref="G3:H3" si="1">SUM(G4:G10)</f>
        <v>830492500</v>
      </c>
      <c r="H3" s="5">
        <f t="shared" si="1"/>
        <v>858338300</v>
      </c>
    </row>
    <row r="4" spans="1:8" ht="15" customHeight="1">
      <c r="A4" s="7" t="s">
        <v>2870</v>
      </c>
      <c r="B4" s="8">
        <f>'Receita LDO 2022'!D3</f>
        <v>195932453.26300001</v>
      </c>
      <c r="C4" s="8">
        <f>'Receita LDO 2022'!E3</f>
        <v>214936009.80000001</v>
      </c>
      <c r="D4" s="8">
        <f>'Receita LDO 2022'!F3</f>
        <v>215247283.5</v>
      </c>
      <c r="E4" s="8">
        <f>'Receita LDO 2022'!G3</f>
        <v>227090900</v>
      </c>
      <c r="F4" s="8">
        <f>'Receita LDO 2022'!H3</f>
        <v>238031230</v>
      </c>
      <c r="G4" s="8">
        <f>'Receita LDO 2022'!I3</f>
        <v>248240450</v>
      </c>
      <c r="H4" s="8">
        <f>'Receita LDO 2022'!J3</f>
        <v>258929560</v>
      </c>
    </row>
    <row r="5" spans="1:8" ht="15" customHeight="1">
      <c r="A5" s="7" t="s">
        <v>2871</v>
      </c>
      <c r="B5" s="8">
        <f>'Receita LDO 2022'!D164</f>
        <v>43343910.400000006</v>
      </c>
      <c r="C5" s="8">
        <f>'Receita LDO 2022'!E164</f>
        <v>45006075.600000001</v>
      </c>
      <c r="D5" s="8">
        <f>'Receita LDO 2022'!F164</f>
        <v>47989591.810000002</v>
      </c>
      <c r="E5" s="8">
        <f>'Receita LDO 2022'!G164</f>
        <v>56627000</v>
      </c>
      <c r="F5" s="8">
        <f>'Receita LDO 2022'!H164</f>
        <v>59061800</v>
      </c>
      <c r="G5" s="8">
        <f>'Receita LDO 2022'!I164</f>
        <v>61448360</v>
      </c>
      <c r="H5" s="8">
        <f>'Receita LDO 2022'!J164</f>
        <v>63885100</v>
      </c>
    </row>
    <row r="6" spans="1:8" ht="15" customHeight="1">
      <c r="A6" s="7" t="s">
        <v>2872</v>
      </c>
      <c r="B6" s="8">
        <f>'Receita LDO 2022'!D208</f>
        <v>46355865.890000001</v>
      </c>
      <c r="C6" s="8">
        <f>'Receita LDO 2022'!E208</f>
        <v>66041966.920000009</v>
      </c>
      <c r="D6" s="8">
        <f>'Receita LDO 2022'!F208</f>
        <v>129181548.80999999</v>
      </c>
      <c r="E6" s="8">
        <f>'Receita LDO 2022'!G208</f>
        <v>34473540</v>
      </c>
      <c r="F6" s="8">
        <f>'Receita LDO 2022'!H208</f>
        <v>31928170</v>
      </c>
      <c r="G6" s="8">
        <f>'Receita LDO 2022'!I208</f>
        <v>32985640</v>
      </c>
      <c r="H6" s="8">
        <f>'Receita LDO 2022'!J208</f>
        <v>34051840</v>
      </c>
    </row>
    <row r="7" spans="1:8" ht="15" customHeight="1">
      <c r="A7" s="7" t="s">
        <v>2873</v>
      </c>
      <c r="B7" s="9">
        <f>'[1]Receita LDO 2017'!I304</f>
        <v>0</v>
      </c>
      <c r="C7" s="9">
        <f>'[1]Receita LDO 2017'!H304</f>
        <v>0</v>
      </c>
      <c r="D7" s="9"/>
      <c r="E7" s="9"/>
      <c r="F7" s="9"/>
      <c r="G7" s="9"/>
      <c r="H7" s="9"/>
    </row>
    <row r="8" spans="1:8" ht="15" customHeight="1">
      <c r="A8" s="7" t="s">
        <v>2874</v>
      </c>
      <c r="B8" s="8">
        <f>'Receita LDO 2022'!D406</f>
        <v>2612198.75</v>
      </c>
      <c r="C8" s="8">
        <f>'Receita LDO 2022'!E406</f>
        <v>275.92</v>
      </c>
      <c r="D8" s="8">
        <f>'Receita LDO 2022'!F406</f>
        <v>870724.83</v>
      </c>
      <c r="E8" s="8">
        <f>'Receita LDO 2022'!G406</f>
        <v>8840</v>
      </c>
      <c r="F8" s="8">
        <f>'Receita LDO 2022'!H406</f>
        <v>3000</v>
      </c>
      <c r="G8" s="8">
        <f>'Receita LDO 2022'!I406</f>
        <v>3100</v>
      </c>
      <c r="H8" s="8">
        <f>'Receita LDO 2022'!J406</f>
        <v>3200</v>
      </c>
    </row>
    <row r="9" spans="1:8" ht="15" customHeight="1">
      <c r="A9" s="7" t="s">
        <v>2875</v>
      </c>
      <c r="B9" s="8">
        <f>'Receita LDO 2022'!D436</f>
        <v>364004378.54000002</v>
      </c>
      <c r="C9" s="8">
        <f>'Receita LDO 2022'!E436</f>
        <v>383393849.00999999</v>
      </c>
      <c r="D9" s="8">
        <f>'Receita LDO 2022'!F436</f>
        <v>441412378.71000004</v>
      </c>
      <c r="E9" s="8">
        <f>'Receita LDO 2022'!G436</f>
        <v>437981200</v>
      </c>
      <c r="F9" s="8">
        <f>'Receita LDO 2022'!H436</f>
        <v>456376660</v>
      </c>
      <c r="G9" s="8">
        <f>'Receita LDO 2022'!I436</f>
        <v>473200750</v>
      </c>
      <c r="H9" s="8">
        <f>'Receita LDO 2022'!J436</f>
        <v>486373420</v>
      </c>
    </row>
    <row r="10" spans="1:8" ht="15" customHeight="1">
      <c r="A10" s="7" t="s">
        <v>1086</v>
      </c>
      <c r="B10" s="8">
        <f>'Receita LDO 2022'!D678</f>
        <v>31106820.380000003</v>
      </c>
      <c r="C10" s="8">
        <f>'Receita LDO 2022'!E678</f>
        <v>16219792.52</v>
      </c>
      <c r="D10" s="8">
        <f>'Receita LDO 2022'!F678</f>
        <v>13810015.960000001</v>
      </c>
      <c r="E10" s="8">
        <f>'Receita LDO 2022'!G678</f>
        <v>11804285</v>
      </c>
      <c r="F10" s="8">
        <f>'Receita LDO 2022'!H678</f>
        <v>14145440</v>
      </c>
      <c r="G10" s="8">
        <f>'Receita LDO 2022'!I678</f>
        <v>14614200</v>
      </c>
      <c r="H10" s="8">
        <f>'Receita LDO 2022'!J678</f>
        <v>15095180</v>
      </c>
    </row>
    <row r="11" spans="1:8" s="6" customFormat="1" ht="15" customHeight="1">
      <c r="A11" s="3" t="s">
        <v>2876</v>
      </c>
      <c r="B11" s="5">
        <f t="shared" ref="B11:G11" si="2">SUM(B12:B15)</f>
        <v>23520701.400000002</v>
      </c>
      <c r="C11" s="5">
        <f t="shared" si="2"/>
        <v>30603967.139999997</v>
      </c>
      <c r="D11" s="5">
        <f t="shared" si="2"/>
        <v>42137082.659999996</v>
      </c>
      <c r="E11" s="5">
        <f t="shared" si="2"/>
        <v>50722404.269999996</v>
      </c>
      <c r="F11" s="5">
        <f t="shared" si="2"/>
        <v>38367400</v>
      </c>
      <c r="G11" s="5">
        <f t="shared" si="2"/>
        <v>12622500</v>
      </c>
      <c r="H11" s="5">
        <f t="shared" ref="H11" si="3">SUM(H12:H15)</f>
        <v>13031300</v>
      </c>
    </row>
    <row r="12" spans="1:8" ht="15" customHeight="1">
      <c r="A12" s="7" t="s">
        <v>2877</v>
      </c>
      <c r="B12" s="8">
        <f>'Receita LDO 2022'!D860</f>
        <v>6492044.4800000004</v>
      </c>
      <c r="C12" s="8">
        <f>'Receita LDO 2022'!E860</f>
        <v>9582608.9700000007</v>
      </c>
      <c r="D12" s="8">
        <f>'Receita LDO 2022'!F860</f>
        <v>14836364.390000001</v>
      </c>
      <c r="E12" s="8">
        <f>'Receita LDO 2022'!G860</f>
        <v>18974822.77</v>
      </c>
      <c r="F12" s="8">
        <f>'Receita LDO 2022'!H860</f>
        <v>0</v>
      </c>
      <c r="G12" s="8">
        <f>'Receita LDO 2022'!I860</f>
        <v>0</v>
      </c>
      <c r="H12" s="8">
        <f>'Receita LDO 2022'!J860</f>
        <v>0</v>
      </c>
    </row>
    <row r="13" spans="1:8" ht="15" customHeight="1">
      <c r="A13" s="7" t="s">
        <v>2878</v>
      </c>
      <c r="B13" s="8">
        <f>'Receita LDO 2022'!D874</f>
        <v>88860.85</v>
      </c>
      <c r="C13" s="8">
        <f>'Receita LDO 2022'!E874</f>
        <v>183820.02000000002</v>
      </c>
      <c r="D13" s="8">
        <f>'Receita LDO 2022'!F874</f>
        <v>1403175.3599999999</v>
      </c>
      <c r="E13" s="8">
        <f>'Receita LDO 2022'!G874</f>
        <v>5415800</v>
      </c>
      <c r="F13" s="8">
        <f>'Receita LDO 2022'!H874</f>
        <v>9356000</v>
      </c>
      <c r="G13" s="8">
        <f>'Receita LDO 2022'!I874</f>
        <v>1900000</v>
      </c>
      <c r="H13" s="8">
        <f>'Receita LDO 2022'!J874</f>
        <v>1961750</v>
      </c>
    </row>
    <row r="14" spans="1:8" ht="15" customHeight="1">
      <c r="A14" s="7" t="s">
        <v>2879</v>
      </c>
      <c r="B14" s="8">
        <f>'Receita LDO 2022'!D898</f>
        <v>29825.97</v>
      </c>
      <c r="C14" s="8">
        <f>'Receita LDO 2022'!E898</f>
        <v>31172.530000000002</v>
      </c>
      <c r="D14" s="8">
        <f>'Receita LDO 2022'!F898</f>
        <v>45508.32</v>
      </c>
      <c r="E14" s="8">
        <f>'Receita LDO 2022'!G898</f>
        <v>30400</v>
      </c>
      <c r="F14" s="8">
        <f>'Receita LDO 2022'!H898</f>
        <v>31400</v>
      </c>
      <c r="G14" s="8">
        <f>'Receita LDO 2022'!I898</f>
        <v>32500</v>
      </c>
      <c r="H14" s="8">
        <f>'Receita LDO 2022'!J898</f>
        <v>33550</v>
      </c>
    </row>
    <row r="15" spans="1:8" ht="15" customHeight="1">
      <c r="A15" s="7" t="s">
        <v>2880</v>
      </c>
      <c r="B15" s="9">
        <f>'Receita LDO 2022'!D909</f>
        <v>16909970.100000001</v>
      </c>
      <c r="C15" s="9">
        <f>'Receita LDO 2022'!E909</f>
        <v>20806365.619999997</v>
      </c>
      <c r="D15" s="9">
        <f>'Receita LDO 2022'!F909</f>
        <v>25852034.59</v>
      </c>
      <c r="E15" s="9">
        <f>'Receita LDO 2022'!G909</f>
        <v>26301381.5</v>
      </c>
      <c r="F15" s="9">
        <f>'Receita LDO 2022'!H909</f>
        <v>28980000</v>
      </c>
      <c r="G15" s="9">
        <f>'Receita LDO 2022'!I909</f>
        <v>10690000</v>
      </c>
      <c r="H15" s="9">
        <f>'Receita LDO 2022'!J909</f>
        <v>11036000</v>
      </c>
    </row>
    <row r="16" spans="1:8" ht="15" customHeight="1">
      <c r="A16" s="7" t="s">
        <v>2881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6" customFormat="1" ht="15" customHeight="1">
      <c r="A17" s="3" t="s">
        <v>2882</v>
      </c>
      <c r="B17" s="5">
        <f>'Receita LDO 2022'!D1015</f>
        <v>82272479.159999996</v>
      </c>
      <c r="C17" s="5">
        <f>'Receita LDO 2022'!E1015</f>
        <v>94149418.579999998</v>
      </c>
      <c r="D17" s="5">
        <f>'Receita LDO 2022'!F1015</f>
        <v>104339572.94</v>
      </c>
      <c r="E17" s="5">
        <f>'Receita LDO 2022'!G1015</f>
        <v>115665100</v>
      </c>
      <c r="F17" s="5">
        <f>'Receita LDO 2022'!H1015</f>
        <v>129790000</v>
      </c>
      <c r="G17" s="5">
        <f>'Receita LDO 2022'!I1015</f>
        <v>143790000</v>
      </c>
      <c r="H17" s="5">
        <f>'Receita LDO 2022'!J1015</f>
        <v>158665000</v>
      </c>
    </row>
    <row r="18" spans="1:8" s="6" customFormat="1" ht="15" customHeight="1">
      <c r="A18" s="3" t="s">
        <v>2883</v>
      </c>
      <c r="B18" s="5">
        <f>'Receita LDO 2022'!D1382-'Receita LDO 2022'!D1060</f>
        <v>-22291070.25</v>
      </c>
      <c r="C18" s="5">
        <f>'Receita LDO 2022'!E1382-'Receita LDO 2022'!E1060</f>
        <v>-26388418.060000002</v>
      </c>
      <c r="D18" s="5">
        <f>'Receita LDO 2022'!F1382-'Receita LDO 2022'!F1060</f>
        <v>-100662850.50999999</v>
      </c>
      <c r="E18" s="5">
        <f>'Receita LDO 2022'!G1382-'Receita LDO 2022'!G1060</f>
        <v>-3614519.4899999946</v>
      </c>
      <c r="F18" s="5">
        <f>'Receita LDO 2022'!H1382-'Receita LDO 2022'!H1060</f>
        <v>-16799700</v>
      </c>
      <c r="G18" s="5">
        <f>'Receita LDO 2022'!I1382-'Receita LDO 2022'!I1060</f>
        <v>-17345800</v>
      </c>
      <c r="H18" s="5">
        <f>'Receita LDO 2022'!J1382-'Receita LDO 2022'!J1060</f>
        <v>-17909200</v>
      </c>
    </row>
    <row r="19" spans="1:8" s="6" customFormat="1" ht="15" customHeight="1">
      <c r="A19" s="3" t="s">
        <v>2884</v>
      </c>
      <c r="B19" s="5">
        <f>'Receita LDO 2022'!D1060</f>
        <v>-42302228.969999999</v>
      </c>
      <c r="C19" s="5">
        <f>'Receita LDO 2022'!E1060</f>
        <v>-43549632.429999992</v>
      </c>
      <c r="D19" s="5">
        <f>'Receita LDO 2022'!F1060</f>
        <v>-43879603.659999996</v>
      </c>
      <c r="E19" s="5">
        <f>'Receita LDO 2022'!G1060</f>
        <v>-50737200</v>
      </c>
      <c r="F19" s="5">
        <f>'Receita LDO 2022'!H1060</f>
        <v>-52654000</v>
      </c>
      <c r="G19" s="5">
        <f>'Receita LDO 2022'!I1060</f>
        <v>-54359200</v>
      </c>
      <c r="H19" s="5">
        <f>'Receita LDO 2022'!J1060</f>
        <v>-56125400</v>
      </c>
    </row>
    <row r="20" spans="1:8" s="6" customFormat="1" ht="15" customHeight="1">
      <c r="A20" s="3" t="s">
        <v>2885</v>
      </c>
      <c r="B20" s="4">
        <f t="shared" ref="B20:F20" si="4">B3+B11+B17+B18+B19</f>
        <v>724555508.56299996</v>
      </c>
      <c r="C20" s="4">
        <f t="shared" si="4"/>
        <v>780413305.00000012</v>
      </c>
      <c r="D20" s="4">
        <f t="shared" si="4"/>
        <v>850445745.05000007</v>
      </c>
      <c r="E20" s="4">
        <f t="shared" si="4"/>
        <v>880021549.77999997</v>
      </c>
      <c r="F20" s="4">
        <f t="shared" si="4"/>
        <v>898250000</v>
      </c>
      <c r="G20" s="4">
        <f t="shared" ref="G20:H20" si="5">G3+G11+G17+G18+G19</f>
        <v>915200000</v>
      </c>
      <c r="H20" s="4">
        <f t="shared" si="5"/>
        <v>956000000</v>
      </c>
    </row>
    <row r="21" spans="1:8">
      <c r="A21" s="10"/>
      <c r="B21" s="11"/>
      <c r="C21" s="11"/>
      <c r="D21" s="11"/>
      <c r="E21" s="11"/>
      <c r="F21" s="11"/>
    </row>
    <row r="22" spans="1:8" s="12" customFormat="1" ht="15.75">
      <c r="A22" s="193" t="s">
        <v>2886</v>
      </c>
      <c r="B22" s="193"/>
      <c r="C22" s="193"/>
      <c r="D22" s="193"/>
      <c r="E22" s="193"/>
      <c r="F22" s="193"/>
      <c r="G22" s="193"/>
      <c r="H22" s="193"/>
    </row>
    <row r="23" spans="1:8" s="12" customFormat="1" ht="15" customHeight="1">
      <c r="A23" s="107" t="s">
        <v>2887</v>
      </c>
      <c r="B23" s="108" t="s">
        <v>1606</v>
      </c>
      <c r="C23" s="173">
        <v>2019</v>
      </c>
      <c r="D23" s="173">
        <v>2020</v>
      </c>
      <c r="E23" s="173">
        <v>2021</v>
      </c>
      <c r="F23" s="173">
        <v>2022</v>
      </c>
      <c r="G23" s="177">
        <v>2023</v>
      </c>
      <c r="H23" s="186">
        <v>2024</v>
      </c>
    </row>
    <row r="24" spans="1:8" ht="15" customHeight="1">
      <c r="A24" s="73" t="s">
        <v>2888</v>
      </c>
      <c r="B24" s="9">
        <f>B5-'Receita LDO 2022'!D203</f>
        <v>34914646.49000001</v>
      </c>
      <c r="C24" s="9">
        <f>C5-'Receita LDO 2022'!E203</f>
        <v>36761556.770000003</v>
      </c>
      <c r="D24" s="9">
        <f>D5-'Receita LDO 2022'!F203</f>
        <v>38596726.550000004</v>
      </c>
      <c r="E24" s="9">
        <f>E5-'Receita LDO 2022'!G203</f>
        <v>45494000</v>
      </c>
      <c r="F24" s="9">
        <f>F5-'Receita LDO 2022'!H203</f>
        <v>47508000</v>
      </c>
      <c r="G24" s="9">
        <f>G5-'Receita LDO 2022'!I203</f>
        <v>49519000</v>
      </c>
      <c r="H24" s="9">
        <f>H5-'Receita LDO 2022'!J203</f>
        <v>51568000</v>
      </c>
    </row>
    <row r="25" spans="1:8" ht="15" customHeight="1">
      <c r="A25" s="73" t="s">
        <v>2884</v>
      </c>
      <c r="B25" s="8">
        <f>-B19</f>
        <v>42302228.969999999</v>
      </c>
      <c r="C25" s="8">
        <f>-C19</f>
        <v>43549632.429999992</v>
      </c>
      <c r="D25" s="8">
        <f t="shared" ref="D25:F25" si="6">-D19</f>
        <v>43879603.659999996</v>
      </c>
      <c r="E25" s="8">
        <f t="shared" si="6"/>
        <v>50737200</v>
      </c>
      <c r="F25" s="8">
        <f t="shared" si="6"/>
        <v>52654000</v>
      </c>
      <c r="G25" s="8">
        <f t="shared" ref="G25:H25" si="7">-G19</f>
        <v>54359200</v>
      </c>
      <c r="H25" s="8">
        <f t="shared" si="7"/>
        <v>56125400</v>
      </c>
    </row>
    <row r="26" spans="1:8" ht="15" customHeight="1">
      <c r="A26" s="73" t="s">
        <v>2889</v>
      </c>
      <c r="B26" s="9">
        <f>'Receita LDO 2022'!D1067</f>
        <v>0</v>
      </c>
      <c r="C26" s="9">
        <f>-'Receita LDO 2022'!E1067</f>
        <v>604276.1</v>
      </c>
      <c r="D26" s="9">
        <f>-'Receita LDO 2022'!F1067</f>
        <v>593413.04</v>
      </c>
      <c r="E26" s="9">
        <f>-'Receita LDO 2022'!G1067-1741200</f>
        <v>-1232776.01</v>
      </c>
      <c r="F26" s="9">
        <v>14995300</v>
      </c>
      <c r="G26" s="9">
        <f>-'Receita LDO 2022'!I1067-1863100</f>
        <v>15482700</v>
      </c>
      <c r="H26" s="9">
        <f>-'Receita LDO 2022'!J1067-1923600</f>
        <v>15985600</v>
      </c>
    </row>
    <row r="27" spans="1:8" ht="15" customHeight="1">
      <c r="A27" s="73" t="s">
        <v>2890</v>
      </c>
      <c r="B27" s="9">
        <f>'Receita LDO 2022'!D391</f>
        <v>38988473.759999998</v>
      </c>
      <c r="C27" s="9">
        <f>'Receita LDO 2022'!E391</f>
        <v>54516356.260000005</v>
      </c>
      <c r="D27" s="9">
        <f>'Receita LDO 2022'!F391</f>
        <v>119801202.44999999</v>
      </c>
      <c r="E27" s="9">
        <f>'Receita LDO 2022'!G391</f>
        <v>27191000</v>
      </c>
      <c r="F27" s="9">
        <f>'Receita LDO 2022'!H391</f>
        <v>24673000</v>
      </c>
      <c r="G27" s="9">
        <f>'Receita LDO 2022'!I391</f>
        <v>25495000</v>
      </c>
      <c r="H27" s="9">
        <f>'Receita LDO 2022'!J391</f>
        <v>26321000</v>
      </c>
    </row>
    <row r="28" spans="1:8" ht="15" customHeight="1">
      <c r="A28" s="176" t="s">
        <v>2891</v>
      </c>
      <c r="B28" s="9">
        <f>'Receita LDO 2022'!D844</f>
        <v>489291.21</v>
      </c>
      <c r="C28" s="9">
        <f>'Receita LDO 2022'!E844</f>
        <v>2757147.72</v>
      </c>
      <c r="D28" s="9">
        <f>'Receita LDO 2022'!F844</f>
        <v>110503.11</v>
      </c>
      <c r="E28" s="9">
        <f>'Receita LDO 2022'!G844</f>
        <v>114000</v>
      </c>
      <c r="F28" s="9">
        <f>'Receita LDO 2022'!H844</f>
        <v>98000</v>
      </c>
      <c r="G28" s="9">
        <f>'Receita LDO 2022'!I844</f>
        <v>101000</v>
      </c>
      <c r="H28" s="9">
        <f>'Receita LDO 2022'!J844</f>
        <v>105000</v>
      </c>
    </row>
    <row r="29" spans="1:8" ht="15" customHeight="1">
      <c r="A29" s="176" t="s">
        <v>2892</v>
      </c>
      <c r="B29" s="9">
        <f>'Receita LDO 2022'!D311</f>
        <v>1316781.58</v>
      </c>
      <c r="C29" s="9">
        <f>'Receita LDO 2022'!E311</f>
        <v>2538904.19</v>
      </c>
      <c r="D29" s="9">
        <f>'Receita LDO 2022'!F311</f>
        <v>3458378.83</v>
      </c>
      <c r="E29" s="9">
        <f>'Receita LDO 2022'!G311</f>
        <v>939000</v>
      </c>
      <c r="F29" s="9">
        <f>'Receita LDO 2022'!H311</f>
        <v>1329000</v>
      </c>
      <c r="G29" s="9">
        <f>'Receita LDO 2022'!I311</f>
        <v>1374000</v>
      </c>
      <c r="H29" s="9">
        <f>'Receita LDO 2022'!J311</f>
        <v>1418000</v>
      </c>
    </row>
    <row r="30" spans="1:8" ht="15" customHeight="1">
      <c r="A30" s="176" t="s">
        <v>2893</v>
      </c>
      <c r="B30" s="9">
        <f>'Receita LDO 2022'!D834</f>
        <v>12775606.890000001</v>
      </c>
      <c r="C30" s="9">
        <f>'Receita LDO 2022'!E834</f>
        <v>7995139.9000000004</v>
      </c>
      <c r="D30" s="9">
        <f>'Receita LDO 2022'!F834</f>
        <v>6944007.54</v>
      </c>
      <c r="E30" s="9">
        <f>'Receita LDO 2022'!G834</f>
        <v>5800000</v>
      </c>
      <c r="F30" s="9">
        <f>'Receita LDO 2022'!H834</f>
        <v>6674000</v>
      </c>
      <c r="G30" s="9">
        <f>'Receita LDO 2022'!I834</f>
        <v>6896000</v>
      </c>
      <c r="H30" s="9">
        <f>'Receita LDO 2022'!J834</f>
        <v>7120000</v>
      </c>
    </row>
    <row r="31" spans="1:8" ht="15" customHeight="1">
      <c r="A31" s="13" t="s">
        <v>2894</v>
      </c>
      <c r="B31" s="9">
        <f>4128249.09-1531042.84</f>
        <v>2597206.25</v>
      </c>
      <c r="C31" s="9">
        <v>3568627.53</v>
      </c>
      <c r="D31" s="9">
        <v>3062979.98</v>
      </c>
      <c r="E31" s="9"/>
      <c r="F31" s="9"/>
      <c r="G31" s="9"/>
      <c r="H31" s="9"/>
    </row>
    <row r="32" spans="1:8" s="6" customFormat="1" ht="15" customHeight="1">
      <c r="A32" s="3" t="s">
        <v>2895</v>
      </c>
      <c r="B32" s="5">
        <f>SUM(B3-B24-B25-B27-B28-B29-B26-B30-B31)</f>
        <v>549971392.07299995</v>
      </c>
      <c r="C32" s="5">
        <f t="shared" ref="C32:H32" si="8">SUM(C3-C24-C25-C27-C28-C29-C26-C30-C31)</f>
        <v>573306328.87</v>
      </c>
      <c r="D32" s="5">
        <f t="shared" si="8"/>
        <v>632064728.46000028</v>
      </c>
      <c r="E32" s="5">
        <f t="shared" si="8"/>
        <v>638943341.00999999</v>
      </c>
      <c r="F32" s="5">
        <f t="shared" si="8"/>
        <v>651615000</v>
      </c>
      <c r="G32" s="5">
        <f t="shared" si="8"/>
        <v>677265600</v>
      </c>
      <c r="H32" s="5">
        <f t="shared" si="8"/>
        <v>699695300</v>
      </c>
    </row>
    <row r="34" spans="2:2">
      <c r="B34" s="109"/>
    </row>
  </sheetData>
  <mergeCells count="4">
    <mergeCell ref="A1:A2"/>
    <mergeCell ref="B1:D1"/>
    <mergeCell ref="E1:H1"/>
    <mergeCell ref="A22:H22"/>
  </mergeCells>
  <printOptions horizontalCentered="1"/>
  <pageMargins left="0.19685039370078741" right="0.19685039370078741" top="1.1399999999999999" bottom="0.19685039370078741" header="0.43" footer="0.15748031496062992"/>
  <pageSetup paperSize="9" orientation="landscape" r:id="rId1"/>
  <headerFooter>
    <oddHeader xml:space="preserve">&amp;C&amp;"-,Regular"&amp;11PREFEITURA MUNICIPAL DE SANTA MARIA
SECRETARIA DE MUNICÍPIO DE FINANÇAS&amp;12
LDO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2014 Detalhada</vt:lpstr>
      <vt:lpstr>Receita 2021 </vt:lpstr>
      <vt:lpstr>Receita LDO 2022</vt:lpstr>
      <vt:lpstr>RCL LDO</vt:lpstr>
      <vt:lpstr>'2014 Detalhada'!Area_de_impressao</vt:lpstr>
      <vt:lpstr>'Receita 2021 '!Area_de_impressao</vt:lpstr>
      <vt:lpstr>'Receita LDO 2022'!Area_de_impressao</vt:lpstr>
      <vt:lpstr>'2014 Detalhada'!Titulos_de_impressao</vt:lpstr>
      <vt:lpstr>'Receita 2021 '!Titulos_de_impressao</vt:lpstr>
      <vt:lpstr>'Receita LDO 2022'!Titulos_de_impressao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nizeti</dc:creator>
  <cp:lastModifiedBy>Nizeti</cp:lastModifiedBy>
  <cp:revision/>
  <cp:lastPrinted>2021-07-30T00:42:18Z</cp:lastPrinted>
  <dcterms:created xsi:type="dcterms:W3CDTF">2009-06-17T12:29:59Z</dcterms:created>
  <dcterms:modified xsi:type="dcterms:W3CDTF">2021-07-30T00:42:23Z</dcterms:modified>
</cp:coreProperties>
</file>