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120" windowWidth="19440" windowHeight="10920" tabRatio="584"/>
  </bookViews>
  <sheets>
    <sheet name="I P T U" sheetId="1" r:id="rId1"/>
    <sheet name="I T B I" sheetId="2" r:id="rId2"/>
    <sheet name="I S S" sheetId="3" r:id="rId3"/>
    <sheet name="F P M" sheetId="5" r:id="rId4"/>
    <sheet name="ITR" sheetId="11" r:id="rId5"/>
    <sheet name="I C M S" sheetId="4" r:id="rId6"/>
    <sheet name="I P V A" sheetId="8" r:id="rId7"/>
    <sheet name="I P I" sheetId="6" r:id="rId8"/>
  </sheets>
  <definedNames>
    <definedName name="_xlnm.Print_Area" localSheetId="1">'I T B I'!$A$1:$H$36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8" l="1"/>
  <c r="G29" i="8"/>
  <c r="F29" i="8"/>
  <c r="F29" i="5"/>
  <c r="G29" i="5" s="1"/>
  <c r="H29" i="5" s="1"/>
  <c r="H30" i="8" l="1"/>
  <c r="F29" i="6"/>
  <c r="E29" i="6"/>
  <c r="E29" i="8"/>
  <c r="F29" i="4"/>
  <c r="E29" i="4"/>
  <c r="H29" i="11"/>
  <c r="G29" i="11"/>
  <c r="F29" i="11"/>
  <c r="E29" i="11"/>
  <c r="H29" i="3"/>
  <c r="G29" i="3"/>
  <c r="F29" i="3"/>
  <c r="F30" i="3" s="1"/>
  <c r="E29" i="3"/>
  <c r="H29" i="2"/>
  <c r="G29" i="2"/>
  <c r="F29" i="2"/>
  <c r="F30" i="2"/>
  <c r="E29" i="2"/>
  <c r="F29" i="1"/>
  <c r="E29" i="1"/>
  <c r="G29" i="6" l="1"/>
  <c r="H29" i="6" s="1"/>
  <c r="H19" i="6"/>
  <c r="H20" i="6"/>
  <c r="H21" i="6"/>
  <c r="H22" i="6"/>
  <c r="H23" i="6"/>
  <c r="H24" i="6"/>
  <c r="H25" i="6"/>
  <c r="H26" i="6"/>
  <c r="H27" i="6"/>
  <c r="H28" i="6"/>
  <c r="H18" i="6"/>
  <c r="G19" i="6"/>
  <c r="G20" i="6"/>
  <c r="G21" i="6"/>
  <c r="G22" i="6"/>
  <c r="G23" i="6"/>
  <c r="G24" i="6"/>
  <c r="G25" i="6"/>
  <c r="G26" i="6"/>
  <c r="G27" i="6"/>
  <c r="G28" i="6"/>
  <c r="G18" i="6"/>
  <c r="F19" i="6"/>
  <c r="F20" i="6"/>
  <c r="F21" i="6"/>
  <c r="F22" i="6"/>
  <c r="F23" i="6"/>
  <c r="F24" i="6"/>
  <c r="F25" i="6"/>
  <c r="F26" i="6"/>
  <c r="F27" i="6"/>
  <c r="F28" i="6"/>
  <c r="F18" i="6"/>
  <c r="G29" i="4"/>
  <c r="H29" i="4" s="1"/>
  <c r="H19" i="4"/>
  <c r="H20" i="4"/>
  <c r="H21" i="4"/>
  <c r="H22" i="4"/>
  <c r="H23" i="4"/>
  <c r="H24" i="4"/>
  <c r="H25" i="4"/>
  <c r="H26" i="4"/>
  <c r="H27" i="4"/>
  <c r="H28" i="4"/>
  <c r="G19" i="4"/>
  <c r="G20" i="4"/>
  <c r="G21" i="4"/>
  <c r="G22" i="4"/>
  <c r="G23" i="4"/>
  <c r="G24" i="4"/>
  <c r="G25" i="4"/>
  <c r="G26" i="4"/>
  <c r="G27" i="4"/>
  <c r="G28" i="4"/>
  <c r="F19" i="4"/>
  <c r="F20" i="4"/>
  <c r="F21" i="4"/>
  <c r="F22" i="4"/>
  <c r="F23" i="4"/>
  <c r="F24" i="4"/>
  <c r="F25" i="4"/>
  <c r="F26" i="4"/>
  <c r="F27" i="4"/>
  <c r="F28" i="4"/>
  <c r="H18" i="4"/>
  <c r="G18" i="4"/>
  <c r="F18" i="4"/>
  <c r="F15" i="4"/>
  <c r="G15" i="4"/>
  <c r="H15" i="4"/>
  <c r="H19" i="11"/>
  <c r="H20" i="11"/>
  <c r="H21" i="11"/>
  <c r="H22" i="11"/>
  <c r="H23" i="11"/>
  <c r="H24" i="11"/>
  <c r="H25" i="11"/>
  <c r="H26" i="11"/>
  <c r="H27" i="11"/>
  <c r="H28" i="11"/>
  <c r="G19" i="11"/>
  <c r="G20" i="11"/>
  <c r="G21" i="11"/>
  <c r="G22" i="11"/>
  <c r="G23" i="11"/>
  <c r="G24" i="11"/>
  <c r="G25" i="11"/>
  <c r="G26" i="11"/>
  <c r="G27" i="11"/>
  <c r="G28" i="11"/>
  <c r="H18" i="11"/>
  <c r="G18" i="11"/>
  <c r="F19" i="11"/>
  <c r="F20" i="11"/>
  <c r="F21" i="11"/>
  <c r="F22" i="11"/>
  <c r="F23" i="11"/>
  <c r="F24" i="11"/>
  <c r="F25" i="11"/>
  <c r="F26" i="11"/>
  <c r="F27" i="11"/>
  <c r="F28" i="11"/>
  <c r="F18" i="11"/>
  <c r="E28" i="11"/>
  <c r="E27" i="11"/>
  <c r="E26" i="11"/>
  <c r="E27" i="3" l="1"/>
  <c r="E28" i="3" s="1"/>
  <c r="E26" i="3"/>
  <c r="H15" i="3"/>
  <c r="G15" i="3"/>
  <c r="F15" i="3"/>
  <c r="F18" i="3"/>
  <c r="G18" i="3"/>
  <c r="H18" i="1"/>
  <c r="G18" i="1"/>
  <c r="F18" i="1"/>
  <c r="E27" i="2"/>
  <c r="E26" i="2"/>
  <c r="H19" i="2"/>
  <c r="H20" i="2"/>
  <c r="H21" i="2"/>
  <c r="H22" i="2"/>
  <c r="H23" i="2"/>
  <c r="H24" i="2"/>
  <c r="H25" i="2"/>
  <c r="H18" i="2"/>
  <c r="G19" i="2"/>
  <c r="G20" i="2"/>
  <c r="G21" i="2"/>
  <c r="G22" i="2"/>
  <c r="G23" i="2"/>
  <c r="G24" i="2"/>
  <c r="G25" i="2"/>
  <c r="G18" i="2"/>
  <c r="F19" i="2"/>
  <c r="F20" i="2"/>
  <c r="F21" i="2"/>
  <c r="F22" i="2"/>
  <c r="F23" i="2"/>
  <c r="F24" i="2"/>
  <c r="F25" i="2"/>
  <c r="F26" i="2"/>
  <c r="G26" i="2" s="1"/>
  <c r="H26" i="2" s="1"/>
  <c r="F18" i="2"/>
  <c r="G29" i="1"/>
  <c r="H29" i="1" s="1"/>
  <c r="H15" i="1"/>
  <c r="G15" i="1"/>
  <c r="F15" i="1"/>
  <c r="H19" i="1"/>
  <c r="H20" i="1"/>
  <c r="H21" i="1"/>
  <c r="H22" i="1"/>
  <c r="H23" i="1"/>
  <c r="H24" i="1"/>
  <c r="H25" i="1"/>
  <c r="H26" i="1"/>
  <c r="H27" i="1"/>
  <c r="H28" i="1"/>
  <c r="G19" i="1"/>
  <c r="G20" i="1"/>
  <c r="G21" i="1"/>
  <c r="G22" i="1"/>
  <c r="G23" i="1"/>
  <c r="G24" i="1"/>
  <c r="G25" i="1"/>
  <c r="G26" i="1"/>
  <c r="G27" i="1"/>
  <c r="G28" i="1"/>
  <c r="F19" i="1"/>
  <c r="F20" i="1"/>
  <c r="F21" i="1"/>
  <c r="F22" i="1"/>
  <c r="F23" i="1"/>
  <c r="F24" i="1"/>
  <c r="F25" i="1"/>
  <c r="F26" i="1"/>
  <c r="F27" i="1"/>
  <c r="F28" i="1"/>
  <c r="H13" i="1"/>
  <c r="G13" i="1"/>
  <c r="E26" i="1"/>
  <c r="E27" i="1" s="1"/>
  <c r="E28" i="1" s="1"/>
  <c r="E28" i="2" l="1"/>
  <c r="F27" i="2"/>
  <c r="G27" i="2" s="1"/>
  <c r="H27" i="2" s="1"/>
  <c r="F28" i="2"/>
  <c r="G28" i="2" s="1"/>
  <c r="H28" i="2" s="1"/>
  <c r="E30" i="4" l="1"/>
  <c r="B30" i="2" l="1"/>
  <c r="G15" i="11" l="1"/>
  <c r="E30" i="11" l="1"/>
  <c r="E30" i="6"/>
  <c r="D30" i="6"/>
  <c r="C30" i="6"/>
  <c r="B30" i="6"/>
  <c r="H15" i="6"/>
  <c r="G15" i="6"/>
  <c r="F15" i="6"/>
  <c r="E30" i="8"/>
  <c r="D30" i="8"/>
  <c r="C30" i="8"/>
  <c r="B30" i="8"/>
  <c r="H15" i="8"/>
  <c r="G15" i="8"/>
  <c r="F15" i="8"/>
  <c r="D30" i="4"/>
  <c r="C30" i="4"/>
  <c r="B30" i="4"/>
  <c r="D30" i="11"/>
  <c r="C30" i="11"/>
  <c r="B30" i="11"/>
  <c r="H15" i="11"/>
  <c r="F15" i="11"/>
  <c r="E30" i="5"/>
  <c r="D30" i="5"/>
  <c r="B30" i="5"/>
  <c r="C30" i="5"/>
  <c r="H15" i="5"/>
  <c r="G15" i="5"/>
  <c r="F15" i="5"/>
  <c r="D30" i="3"/>
  <c r="C30" i="3"/>
  <c r="B30" i="3"/>
  <c r="H13" i="3"/>
  <c r="G13" i="3"/>
  <c r="D30" i="2"/>
  <c r="C30" i="2"/>
  <c r="G15" i="2"/>
  <c r="F15" i="2"/>
  <c r="H13" i="2"/>
  <c r="D30" i="1"/>
  <c r="C30" i="1"/>
  <c r="B30" i="1"/>
  <c r="F20" i="8" l="1"/>
  <c r="G20" i="8" s="1"/>
  <c r="H20" i="8" s="1"/>
  <c r="F24" i="8"/>
  <c r="G24" i="8" s="1"/>
  <c r="H24" i="8" s="1"/>
  <c r="F28" i="8"/>
  <c r="G28" i="8" s="1"/>
  <c r="H28" i="8" s="1"/>
  <c r="F21" i="8"/>
  <c r="G21" i="8" s="1"/>
  <c r="H21" i="8" s="1"/>
  <c r="F25" i="8"/>
  <c r="G25" i="8" s="1"/>
  <c r="H25" i="8" s="1"/>
  <c r="F22" i="8"/>
  <c r="G22" i="8" s="1"/>
  <c r="H22" i="8" s="1"/>
  <c r="F26" i="8"/>
  <c r="G26" i="8" s="1"/>
  <c r="H26" i="8" s="1"/>
  <c r="F19" i="8"/>
  <c r="G19" i="8" s="1"/>
  <c r="H19" i="8" s="1"/>
  <c r="F23" i="8"/>
  <c r="G23" i="8" s="1"/>
  <c r="H23" i="8" s="1"/>
  <c r="F27" i="8"/>
  <c r="G27" i="8" s="1"/>
  <c r="H27" i="8" s="1"/>
  <c r="F18" i="8"/>
  <c r="G18" i="8" s="1"/>
  <c r="H18" i="8" s="1"/>
  <c r="F22" i="5"/>
  <c r="G22" i="5" s="1"/>
  <c r="H22" i="5" s="1"/>
  <c r="F26" i="5"/>
  <c r="G26" i="5" s="1"/>
  <c r="H26" i="5" s="1"/>
  <c r="F19" i="5"/>
  <c r="G19" i="5" s="1"/>
  <c r="H19" i="5" s="1"/>
  <c r="F23" i="5"/>
  <c r="G23" i="5" s="1"/>
  <c r="H23" i="5" s="1"/>
  <c r="F27" i="5"/>
  <c r="G27" i="5" s="1"/>
  <c r="H27" i="5" s="1"/>
  <c r="F20" i="5"/>
  <c r="G20" i="5" s="1"/>
  <c r="H20" i="5" s="1"/>
  <c r="F24" i="5"/>
  <c r="G24" i="5" s="1"/>
  <c r="H24" i="5" s="1"/>
  <c r="F28" i="5"/>
  <c r="G28" i="5" s="1"/>
  <c r="H28" i="5" s="1"/>
  <c r="F21" i="5"/>
  <c r="G21" i="5" s="1"/>
  <c r="H21" i="5" s="1"/>
  <c r="F25" i="5"/>
  <c r="G25" i="5" s="1"/>
  <c r="H25" i="5" s="1"/>
  <c r="F18" i="5"/>
  <c r="G18" i="5" s="1"/>
  <c r="H18" i="5" s="1"/>
  <c r="F23" i="3"/>
  <c r="F25" i="3"/>
  <c r="G25" i="3" s="1"/>
  <c r="H25" i="3" s="1"/>
  <c r="F28" i="3"/>
  <c r="F19" i="3"/>
  <c r="F24" i="3"/>
  <c r="F26" i="3"/>
  <c r="G26" i="3" s="1"/>
  <c r="H26" i="3" s="1"/>
  <c r="H18" i="3"/>
  <c r="F21" i="3"/>
  <c r="F27" i="3"/>
  <c r="F20" i="3"/>
  <c r="G20" i="3" s="1"/>
  <c r="H20" i="3" s="1"/>
  <c r="F22" i="3"/>
  <c r="G22" i="3" s="1"/>
  <c r="H22" i="3" s="1"/>
  <c r="H15" i="2"/>
  <c r="E30" i="2"/>
  <c r="E30" i="1"/>
  <c r="F30" i="8" l="1"/>
  <c r="G28" i="3"/>
  <c r="H28" i="3" s="1"/>
  <c r="G27" i="3"/>
  <c r="H27" i="3" s="1"/>
  <c r="G24" i="3"/>
  <c r="H24" i="3" s="1"/>
  <c r="G23" i="3"/>
  <c r="H23" i="3" s="1"/>
  <c r="G21" i="3"/>
  <c r="H21" i="3" s="1"/>
  <c r="G19" i="3"/>
  <c r="H19" i="3" s="1"/>
  <c r="F30" i="4"/>
  <c r="H30" i="5"/>
  <c r="F30" i="5"/>
  <c r="F30" i="6"/>
  <c r="G30" i="5"/>
  <c r="E30" i="3"/>
  <c r="H30" i="6"/>
  <c r="G30" i="6"/>
  <c r="G30" i="8"/>
  <c r="F30" i="11"/>
  <c r="G30" i="11"/>
  <c r="H30" i="11"/>
  <c r="G30" i="2"/>
  <c r="H30" i="1"/>
  <c r="F30" i="1"/>
  <c r="G30" i="1"/>
  <c r="G30" i="4" l="1"/>
  <c r="H30" i="2"/>
  <c r="G30" i="3"/>
  <c r="H30" i="3"/>
  <c r="H30" i="4" l="1"/>
</calcChain>
</file>

<file path=xl/sharedStrings.xml><?xml version="1.0" encoding="utf-8"?>
<sst xmlns="http://schemas.openxmlformats.org/spreadsheetml/2006/main" count="241" uniqueCount="55">
  <si>
    <t>Estado do Rio Grande do Sul</t>
  </si>
  <si>
    <t>Prefeitura Municipal de Santa Maria</t>
  </si>
  <si>
    <t>Memória e Metodologia de Cálculo</t>
  </si>
  <si>
    <t>Art. 12 da LC nº 101/2.000</t>
  </si>
  <si>
    <t>Receita:</t>
  </si>
  <si>
    <t>1.1.1.8.01.1.1- I P T U - Principal</t>
  </si>
  <si>
    <t>Inflação: ...............................................................................................................................................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</si>
  <si>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</si>
  <si>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</si>
  <si>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Crescimento:.............................................................................................................................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</si>
  <si>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</si>
  <si>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</si>
  <si>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</si>
  <si>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</si>
  <si>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</si>
  <si>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</si>
  <si>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</si>
  <si>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</si>
  <si>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</si>
  <si>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</si>
  <si>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</si>
  <si>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</si>
  <si>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</si>
  <si>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</si>
  <si>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Notas: </t>
  </si>
  <si>
    <t>1.1.1.8.01.4.1 - I T B I - Principal</t>
  </si>
  <si>
    <t>1.1.1.8.02.3.1. - I S S - Principal</t>
  </si>
  <si>
    <t>Inflação: .............................................................................................................................................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</si>
  <si>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Vegetativo:...............................................................................................................</t>
  </si>
  <si>
    <t>Total Crescimento:..........................................................................................................................</t>
  </si>
  <si>
    <t>1.7.1.8.01.2.1./1.7.1.8.01.3./1.7.1.8.01.4. - F P M</t>
  </si>
  <si>
    <t>Total Crescimento:.........................................................................................................................</t>
  </si>
  <si>
    <t>1.7.1.8.01.5.1. - ITR</t>
  </si>
  <si>
    <t>1.7.2.8.01.1.1 - I C M S</t>
  </si>
  <si>
    <t>1.7.2.8.01.2.1. - I P V A - Principal</t>
  </si>
  <si>
    <t>Inflação: ...........................................................................................................................................</t>
  </si>
  <si>
    <t>1.7.2.8.01.3.1. - I P I</t>
  </si>
  <si>
    <t>Crescimento Vegetativo:.................................................................................................................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</si>
  <si>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</si>
  <si>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</t>
  </si>
  <si>
    <t>d) os valores totais previstos foram arredondados para uma melhor visualização dos mesmos.</t>
  </si>
  <si>
    <t>LOA 2022</t>
  </si>
  <si>
    <t>a) Para os exercícios de 2018 a 2020 e de janeiro a agosto/2021, o valor da receita é o efetivamente arrecadado;</t>
  </si>
  <si>
    <t>b) para os meses de set a nov/2021, foi considerado a média dos três últimos meses anteriores, e para dez/2021 a média do mesmo mês dos três últimos anos;</t>
  </si>
  <si>
    <t>Novos Loteamentos Habitacionais e Recastramento:...........................................................................................................................................</t>
  </si>
  <si>
    <t>c) para os exercícios de 2022 a 2024, o índice de inflação utilizado foi o do Relatório de Mercado FOCUS - BACEN de 10/09/2021;</t>
  </si>
  <si>
    <t>Novos Loteamentos Habitacionais:...........................................................................................................................................</t>
  </si>
  <si>
    <t>Retomada da Economia:........................................................................................................................................</t>
  </si>
  <si>
    <t/>
  </si>
  <si>
    <t>b) para o restante do exercício de 2021, foi considerado a média dos três meses anteriores;</t>
  </si>
  <si>
    <t>b) de setembro a dezembro/2021, foi utilizada a previsão de repasse constante na página da SEFAZ-RS;</t>
  </si>
  <si>
    <t>b) de setembro a dezembro/2021, foi aplicado o índice de inflação de 8,00%, conforme  Relatório de Mercado FOCUS - BACEN de 10/09/2021, no valor arrecadado nos mesmos meses do ano anterior;</t>
  </si>
  <si>
    <t>Aumento no Índice de Repasse ao Município:........................................................................................................................................</t>
  </si>
  <si>
    <t>Crescimento Conforme STN/FAMURS: ......................................................................................</t>
  </si>
  <si>
    <t>Crescimento Proposta Orçamentária Estadual/FAMURS:....................................................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</si>
</sst>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#,##0.000_);[Red]\(#,##0.000\)"/>
    <numFmt numFmtId="166" formatCode="#,##0.00_ ;\-#,##0.00\ "/>
  </numFmts>
  <fonts count="11" x14ac:knownFonts="1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.8"/>
      <name val="Lucida Sans Unicode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4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1" xfId="0" applyNumberFormat="1" applyFont="1" applyFill="1" applyBorder="1"/>
    <xf numFmtId="0" fontId="1" fillId="0" borderId="0" xfId="0" applyFont="1" applyBorder="1"/>
    <xf numFmtId="0" fontId="6" fillId="0" borderId="1" xfId="0" applyFont="1" applyBorder="1"/>
    <xf numFmtId="4" fontId="1" fillId="0" borderId="1" xfId="0" applyNumberFormat="1" applyFont="1" applyBorder="1"/>
    <xf numFmtId="39" fontId="6" fillId="0" borderId="1" xfId="0" applyNumberFormat="1" applyFont="1" applyBorder="1"/>
    <xf numFmtId="0" fontId="1" fillId="0" borderId="0" xfId="0" applyFont="1" applyFill="1" applyBorder="1"/>
    <xf numFmtId="0" fontId="0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0" xfId="0" applyFont="1"/>
    <xf numFmtId="166" fontId="9" fillId="0" borderId="0" xfId="0" applyNumberFormat="1" applyFont="1"/>
    <xf numFmtId="166" fontId="0" fillId="0" borderId="0" xfId="0" applyNumberFormat="1"/>
    <xf numFmtId="0" fontId="6" fillId="2" borderId="1" xfId="0" applyFont="1" applyFill="1" applyBorder="1" applyAlignment="1">
      <alignment horizontal="center"/>
    </xf>
    <xf numFmtId="165" fontId="1" fillId="0" borderId="1" xfId="1" applyNumberFormat="1" applyFont="1" applyFill="1" applyBorder="1" applyAlignment="1" applyProtection="1"/>
    <xf numFmtId="4" fontId="0" fillId="0" borderId="0" xfId="0" applyNumberFormat="1"/>
    <xf numFmtId="4" fontId="1" fillId="0" borderId="0" xfId="0" applyNumberFormat="1" applyFont="1"/>
    <xf numFmtId="166" fontId="1" fillId="0" borderId="0" xfId="0" applyNumberFormat="1" applyFont="1"/>
    <xf numFmtId="4" fontId="9" fillId="0" borderId="0" xfId="0" applyNumberFormat="1" applyFont="1"/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quotePrefix="1" applyFont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0</xdr:col>
      <xdr:colOff>781050</xdr:colOff>
      <xdr:row>3</xdr:row>
      <xdr:rowOff>180975</xdr:rowOff>
    </xdr:to>
    <xdr:pic>
      <xdr:nvPicPr>
        <xdr:cNvPr id="1485" name="Picture 1">
          <a:extLst>
            <a:ext uri="{FF2B5EF4-FFF2-40B4-BE49-F238E27FC236}">
              <a16:creationId xmlns="" xmlns:a16="http://schemas.microsoft.com/office/drawing/2014/main" id="{0F65CFE0-28AD-486A-9394-10E4753B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5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0</xdr:col>
      <xdr:colOff>781050</xdr:colOff>
      <xdr:row>4</xdr:row>
      <xdr:rowOff>0</xdr:rowOff>
    </xdr:to>
    <xdr:pic>
      <xdr:nvPicPr>
        <xdr:cNvPr id="2508" name="Picture 1">
          <a:extLst>
            <a:ext uri="{FF2B5EF4-FFF2-40B4-BE49-F238E27FC236}">
              <a16:creationId xmlns="" xmlns:a16="http://schemas.microsoft.com/office/drawing/2014/main" id="{6936098E-2D9F-4559-84F0-0487EEA57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66675</xdr:rowOff>
    </xdr:from>
    <xdr:to>
      <xdr:col>0</xdr:col>
      <xdr:colOff>762000</xdr:colOff>
      <xdr:row>3</xdr:row>
      <xdr:rowOff>171450</xdr:rowOff>
    </xdr:to>
    <xdr:pic>
      <xdr:nvPicPr>
        <xdr:cNvPr id="3533" name="Picture 1">
          <a:extLst>
            <a:ext uri="{FF2B5EF4-FFF2-40B4-BE49-F238E27FC236}">
              <a16:creationId xmlns="" xmlns:a16="http://schemas.microsoft.com/office/drawing/2014/main" id="{A25150E0-924E-4C9F-9D76-3896E6FE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723900</xdr:colOff>
      <xdr:row>3</xdr:row>
      <xdr:rowOff>161925</xdr:rowOff>
    </xdr:to>
    <xdr:pic>
      <xdr:nvPicPr>
        <xdr:cNvPr id="5580" name="Picture 1">
          <a:extLst>
            <a:ext uri="{FF2B5EF4-FFF2-40B4-BE49-F238E27FC236}">
              <a16:creationId xmlns="" xmlns:a16="http://schemas.microsoft.com/office/drawing/2014/main" id="{DDDAA139-65B5-4865-8410-E842262D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3</xdr:row>
      <xdr:rowOff>171450</xdr:rowOff>
    </xdr:to>
    <xdr:pic>
      <xdr:nvPicPr>
        <xdr:cNvPr id="11428" name="Picture 1">
          <a:extLst>
            <a:ext uri="{FF2B5EF4-FFF2-40B4-BE49-F238E27FC236}">
              <a16:creationId xmlns="" xmlns:a16="http://schemas.microsoft.com/office/drawing/2014/main" id="{FCC4E9A9-B95B-401D-BD81-B03D1CD6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0</xdr:col>
      <xdr:colOff>800100</xdr:colOff>
      <xdr:row>3</xdr:row>
      <xdr:rowOff>161925</xdr:rowOff>
    </xdr:to>
    <xdr:pic>
      <xdr:nvPicPr>
        <xdr:cNvPr id="4556" name="Picture 1">
          <a:extLst>
            <a:ext uri="{FF2B5EF4-FFF2-40B4-BE49-F238E27FC236}">
              <a16:creationId xmlns="" xmlns:a16="http://schemas.microsoft.com/office/drawing/2014/main" id="{D41D0F95-4AFF-49E9-A4C4-F0DBD25C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0</xdr:col>
      <xdr:colOff>809625</xdr:colOff>
      <xdr:row>3</xdr:row>
      <xdr:rowOff>180975</xdr:rowOff>
    </xdr:to>
    <xdr:pic>
      <xdr:nvPicPr>
        <xdr:cNvPr id="8652" name="Picture 1">
          <a:extLst>
            <a:ext uri="{FF2B5EF4-FFF2-40B4-BE49-F238E27FC236}">
              <a16:creationId xmlns="" xmlns:a16="http://schemas.microsoft.com/office/drawing/2014/main" id="{715CD0A5-9022-44B1-BB03-1E8905C7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0</xdr:col>
      <xdr:colOff>838200</xdr:colOff>
      <xdr:row>4</xdr:row>
      <xdr:rowOff>0</xdr:rowOff>
    </xdr:to>
    <xdr:pic>
      <xdr:nvPicPr>
        <xdr:cNvPr id="6604" name="Picture 1">
          <a:extLst>
            <a:ext uri="{FF2B5EF4-FFF2-40B4-BE49-F238E27FC236}">
              <a16:creationId xmlns="" xmlns:a16="http://schemas.microsoft.com/office/drawing/2014/main" id="{6F08E351-83BB-40EB-A5FB-440E6209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E31" sqref="E31:F31"/>
    </sheetView>
  </sheetViews>
  <sheetFormatPr defaultColWidth="11.5703125" defaultRowHeight="12" x14ac:dyDescent="0.2"/>
  <cols>
    <col min="1" max="1" width="13.140625" style="1" customWidth="1"/>
    <col min="2" max="8" width="14.28515625" style="1" customWidth="1"/>
    <col min="9" max="10" width="12.5703125" style="1" customWidth="1"/>
    <col min="11" max="16384" width="11.5703125" style="1"/>
  </cols>
  <sheetData>
    <row r="1" spans="1:8" ht="15" x14ac:dyDescent="0.25">
      <c r="A1"/>
      <c r="B1" s="29"/>
      <c r="C1" s="29"/>
      <c r="D1" s="29"/>
      <c r="E1" s="29"/>
      <c r="F1" s="2"/>
      <c r="G1" s="2"/>
      <c r="H1" s="2"/>
    </row>
    <row r="2" spans="1:8" ht="15.75" x14ac:dyDescent="0.25">
      <c r="A2"/>
      <c r="B2" s="36" t="s">
        <v>0</v>
      </c>
      <c r="C2" s="36"/>
      <c r="D2" s="36"/>
      <c r="E2" s="27"/>
      <c r="F2" s="2"/>
      <c r="G2" s="2"/>
      <c r="H2" s="2"/>
    </row>
    <row r="3" spans="1:8" ht="15" x14ac:dyDescent="0.2">
      <c r="A3"/>
      <c r="B3" s="36" t="s">
        <v>1</v>
      </c>
      <c r="C3" s="36"/>
      <c r="D3" s="36"/>
      <c r="E3" s="27"/>
      <c r="F3" s="3"/>
      <c r="G3" s="3"/>
      <c r="H3" s="3"/>
    </row>
    <row r="4" spans="1:8" ht="14.25" customHeight="1" x14ac:dyDescent="0.25">
      <c r="A4"/>
      <c r="B4" s="37"/>
      <c r="C4" s="37"/>
      <c r="D4" s="37"/>
      <c r="E4" s="28"/>
      <c r="F4" s="5"/>
      <c r="G4" s="5"/>
      <c r="H4" s="5"/>
    </row>
    <row r="5" spans="1:8" ht="18" customHeight="1" x14ac:dyDescent="0.25">
      <c r="A5" s="40"/>
      <c r="B5" s="40"/>
      <c r="C5" s="40"/>
      <c r="D5" s="40"/>
      <c r="E5" s="40"/>
      <c r="F5" s="40"/>
      <c r="G5" s="40"/>
      <c r="H5" s="40"/>
    </row>
    <row r="6" spans="1:8" ht="10.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x14ac:dyDescent="0.2">
      <c r="A7" s="39" t="s">
        <v>2</v>
      </c>
      <c r="B7" s="39"/>
      <c r="C7" s="39"/>
      <c r="D7" s="39"/>
      <c r="E7" s="39"/>
      <c r="F7" s="39"/>
      <c r="G7" s="39"/>
      <c r="H7" s="39"/>
    </row>
    <row r="8" spans="1:8" x14ac:dyDescent="0.2">
      <c r="A8" s="39" t="s">
        <v>3</v>
      </c>
      <c r="B8" s="39"/>
      <c r="C8" s="39"/>
      <c r="D8" s="39"/>
      <c r="E8" s="39"/>
      <c r="F8" s="39"/>
      <c r="G8" s="39"/>
      <c r="H8" s="39"/>
    </row>
    <row r="9" spans="1:8" ht="15" customHeight="1" x14ac:dyDescent="0.25">
      <c r="A9" s="40" t="s">
        <v>41</v>
      </c>
      <c r="B9" s="40"/>
      <c r="C9" s="40"/>
      <c r="D9" s="40"/>
      <c r="E9" s="40"/>
      <c r="F9" s="40"/>
      <c r="G9" s="40"/>
      <c r="H9" s="40"/>
    </row>
    <row r="11" spans="1:8" x14ac:dyDescent="0.2">
      <c r="A11" s="7" t="s">
        <v>4</v>
      </c>
      <c r="B11" s="35" t="s">
        <v>5</v>
      </c>
      <c r="C11" s="35"/>
      <c r="D11" s="35"/>
      <c r="E11" s="35"/>
      <c r="F11" s="21">
        <v>2022</v>
      </c>
      <c r="G11" s="21">
        <v>2023</v>
      </c>
      <c r="H11" s="21">
        <v>2024</v>
      </c>
    </row>
    <row r="12" spans="1:8" x14ac:dyDescent="0.2">
      <c r="A12" s="35" t="s">
        <v>6</v>
      </c>
      <c r="B12" s="35"/>
      <c r="C12" s="35"/>
      <c r="D12" s="35"/>
      <c r="E12" s="35"/>
      <c r="F12" s="22">
        <v>1.0403</v>
      </c>
      <c r="G12" s="22">
        <v>1.0325</v>
      </c>
      <c r="H12" s="22">
        <v>1.0303</v>
      </c>
    </row>
    <row r="13" spans="1:8" x14ac:dyDescent="0.2">
      <c r="A13" s="35" t="s">
        <v>7</v>
      </c>
      <c r="B13" s="35"/>
      <c r="C13" s="35"/>
      <c r="D13" s="35"/>
      <c r="E13" s="35"/>
      <c r="F13" s="22">
        <v>1.03</v>
      </c>
      <c r="G13" s="22">
        <f>F13</f>
        <v>1.03</v>
      </c>
      <c r="H13" s="22">
        <f>G13</f>
        <v>1.03</v>
      </c>
    </row>
    <row r="14" spans="1:8" x14ac:dyDescent="0.2">
      <c r="A14" s="38" t="s">
        <v>44</v>
      </c>
      <c r="B14" s="38"/>
      <c r="C14" s="38"/>
      <c r="D14" s="38"/>
      <c r="E14" s="38"/>
      <c r="F14" s="22">
        <v>1.05</v>
      </c>
      <c r="G14" s="22">
        <v>1</v>
      </c>
      <c r="H14" s="22">
        <v>1</v>
      </c>
    </row>
    <row r="15" spans="1:8" x14ac:dyDescent="0.2">
      <c r="A15" s="35" t="s">
        <v>9</v>
      </c>
      <c r="B15" s="35"/>
      <c r="C15" s="35"/>
      <c r="D15" s="35"/>
      <c r="E15" s="35"/>
      <c r="F15" s="8">
        <f>F12*F13*F14</f>
        <v>1.1250844500000001</v>
      </c>
      <c r="G15" s="8">
        <f>G12*G13*G14</f>
        <v>1.0634749999999999</v>
      </c>
      <c r="H15" s="8">
        <f>H12*H13*H14</f>
        <v>1.0612090000000001</v>
      </c>
    </row>
    <row r="16" spans="1:8" x14ac:dyDescent="0.2">
      <c r="A16" s="9"/>
      <c r="B16" s="9"/>
      <c r="C16" s="9"/>
      <c r="D16" s="9"/>
      <c r="E16" s="9"/>
    </row>
    <row r="17" spans="1:10" x14ac:dyDescent="0.2">
      <c r="A17" s="10" t="s">
        <v>10</v>
      </c>
      <c r="B17" s="21">
        <v>2018</v>
      </c>
      <c r="C17" s="21">
        <v>2019</v>
      </c>
      <c r="D17" s="21">
        <v>2020</v>
      </c>
      <c r="E17" s="21">
        <v>2021</v>
      </c>
      <c r="F17" s="21">
        <v>2022</v>
      </c>
      <c r="G17" s="21">
        <v>2023</v>
      </c>
      <c r="H17" s="21">
        <v>2024</v>
      </c>
    </row>
    <row r="18" spans="1:10" x14ac:dyDescent="0.2">
      <c r="A18" s="10" t="s">
        <v>11</v>
      </c>
      <c r="B18" s="11">
        <v>20974497.989999998</v>
      </c>
      <c r="C18" s="11">
        <v>12394244.07</v>
      </c>
      <c r="D18" s="11">
        <v>24898688.32</v>
      </c>
      <c r="E18" s="11">
        <v>26644192.079999998</v>
      </c>
      <c r="F18" s="11">
        <f>E18*$F$15</f>
        <v>29976966.192021158</v>
      </c>
      <c r="G18" s="11">
        <f>F18*$G$15</f>
        <v>31879754.121059701</v>
      </c>
      <c r="H18" s="11">
        <f>G18*$H$15</f>
        <v>33831081.991055645</v>
      </c>
      <c r="I18" s="24"/>
      <c r="J18" s="24"/>
    </row>
    <row r="19" spans="1:10" x14ac:dyDescent="0.2">
      <c r="A19" s="10" t="s">
        <v>12</v>
      </c>
      <c r="B19" s="11">
        <v>1433968.42</v>
      </c>
      <c r="C19" s="11">
        <v>12158499.359999999</v>
      </c>
      <c r="D19" s="11">
        <v>2335199.2799999998</v>
      </c>
      <c r="E19" s="11">
        <v>2307512.79</v>
      </c>
      <c r="F19" s="11">
        <f t="shared" ref="F19:F28" si="0">E19*$F$15</f>
        <v>2596146.7582051158</v>
      </c>
      <c r="G19" s="11">
        <f t="shared" ref="G19:G28" si="1">F19*$G$15</f>
        <v>2760937.1736821854</v>
      </c>
      <c r="H19" s="11">
        <f t="shared" ref="H19:H28" si="2">G19*$H$15</f>
        <v>2929931.3771460983</v>
      </c>
      <c r="I19" s="24"/>
      <c r="J19" s="24"/>
    </row>
    <row r="20" spans="1:10" x14ac:dyDescent="0.2">
      <c r="A20" s="10" t="s">
        <v>13</v>
      </c>
      <c r="B20" s="11">
        <v>1536397.52</v>
      </c>
      <c r="C20" s="11">
        <v>1906361.41</v>
      </c>
      <c r="D20" s="11">
        <v>1947349.66</v>
      </c>
      <c r="E20" s="11">
        <v>1979848.18</v>
      </c>
      <c r="F20" s="11">
        <f t="shared" si="0"/>
        <v>2227496.4006788014</v>
      </c>
      <c r="G20" s="11">
        <f t="shared" si="1"/>
        <v>2368886.7347118882</v>
      </c>
      <c r="H20" s="11">
        <f t="shared" si="2"/>
        <v>2513883.9228568682</v>
      </c>
      <c r="I20" s="24"/>
      <c r="J20" s="24"/>
    </row>
    <row r="21" spans="1:10" x14ac:dyDescent="0.2">
      <c r="A21" s="10" t="s">
        <v>14</v>
      </c>
      <c r="B21" s="11">
        <v>1458411.64</v>
      </c>
      <c r="C21" s="11">
        <v>1845819.84</v>
      </c>
      <c r="D21" s="11">
        <v>1273799.6599999999</v>
      </c>
      <c r="E21" s="11">
        <v>1681332.54</v>
      </c>
      <c r="F21" s="11">
        <f t="shared" si="0"/>
        <v>1891641.0960330032</v>
      </c>
      <c r="G21" s="11">
        <f t="shared" si="1"/>
        <v>2011713.0146036979</v>
      </c>
      <c r="H21" s="11">
        <f t="shared" si="2"/>
        <v>2134847.956514576</v>
      </c>
      <c r="I21" s="24"/>
      <c r="J21" s="24"/>
    </row>
    <row r="22" spans="1:10" x14ac:dyDescent="0.2">
      <c r="A22" s="10" t="s">
        <v>15</v>
      </c>
      <c r="B22" s="11">
        <v>1317394.28</v>
      </c>
      <c r="C22" s="11">
        <v>1750836.72</v>
      </c>
      <c r="D22" s="11">
        <v>1644185.42</v>
      </c>
      <c r="E22" s="11">
        <v>1572054.89</v>
      </c>
      <c r="F22" s="11">
        <f t="shared" si="0"/>
        <v>1768694.5112854606</v>
      </c>
      <c r="G22" s="11">
        <f t="shared" si="1"/>
        <v>1880962.395389305</v>
      </c>
      <c r="H22" s="11">
        <f t="shared" si="2"/>
        <v>1996094.2226486891</v>
      </c>
      <c r="I22" s="24"/>
      <c r="J22" s="24"/>
    </row>
    <row r="23" spans="1:10" x14ac:dyDescent="0.2">
      <c r="A23" s="10" t="s">
        <v>16</v>
      </c>
      <c r="B23" s="11">
        <v>1323750.32</v>
      </c>
      <c r="C23" s="11">
        <v>1625376.55</v>
      </c>
      <c r="D23" s="11">
        <v>1640089.69</v>
      </c>
      <c r="E23" s="11">
        <v>1622677.44</v>
      </c>
      <c r="F23" s="11">
        <f t="shared" si="0"/>
        <v>1825649.1551098081</v>
      </c>
      <c r="G23" s="11">
        <f t="shared" si="1"/>
        <v>1941532.235230403</v>
      </c>
      <c r="H23" s="11">
        <f t="shared" si="2"/>
        <v>2060371.4818166208</v>
      </c>
      <c r="I23" s="24"/>
      <c r="J23" s="24"/>
    </row>
    <row r="24" spans="1:10" x14ac:dyDescent="0.2">
      <c r="A24" s="10" t="s">
        <v>17</v>
      </c>
      <c r="B24" s="11">
        <v>1438834.15</v>
      </c>
      <c r="C24" s="11">
        <v>1703904.89</v>
      </c>
      <c r="D24" s="11">
        <v>1584128.41</v>
      </c>
      <c r="E24" s="11">
        <v>1655083.13</v>
      </c>
      <c r="F24" s="11">
        <f t="shared" si="0"/>
        <v>1862108.2930203285</v>
      </c>
      <c r="G24" s="11">
        <f t="shared" si="1"/>
        <v>1980305.6169197937</v>
      </c>
      <c r="H24" s="11">
        <f t="shared" si="2"/>
        <v>2101518.1434258376</v>
      </c>
      <c r="I24" s="24"/>
      <c r="J24" s="24"/>
    </row>
    <row r="25" spans="1:10" x14ac:dyDescent="0.2">
      <c r="A25" s="10" t="s">
        <v>18</v>
      </c>
      <c r="B25" s="11">
        <v>1427220.76</v>
      </c>
      <c r="C25" s="11">
        <v>1553129.57</v>
      </c>
      <c r="D25" s="11">
        <v>1663864.78</v>
      </c>
      <c r="E25" s="11">
        <v>1616904.6</v>
      </c>
      <c r="F25" s="11">
        <f t="shared" si="0"/>
        <v>1819154.2225934702</v>
      </c>
      <c r="G25" s="11">
        <f t="shared" si="1"/>
        <v>1934625.0368725907</v>
      </c>
      <c r="H25" s="11">
        <f t="shared" si="2"/>
        <v>2053041.5007545252</v>
      </c>
      <c r="I25" s="24"/>
      <c r="J25" s="24"/>
    </row>
    <row r="26" spans="1:10" x14ac:dyDescent="0.2">
      <c r="A26" s="10" t="s">
        <v>19</v>
      </c>
      <c r="B26" s="11">
        <v>1566300.68</v>
      </c>
      <c r="C26" s="11">
        <v>1535764.36</v>
      </c>
      <c r="D26" s="11">
        <v>1631451.65</v>
      </c>
      <c r="E26" s="11">
        <f>SUM(E23:E25)/3</f>
        <v>1631555.0566666666</v>
      </c>
      <c r="F26" s="11">
        <f t="shared" si="0"/>
        <v>1835637.2235745357</v>
      </c>
      <c r="G26" s="11">
        <f t="shared" si="1"/>
        <v>1952154.2963409293</v>
      </c>
      <c r="H26" s="11">
        <f t="shared" si="2"/>
        <v>2071643.7086656615</v>
      </c>
      <c r="I26" s="24"/>
      <c r="J26" s="24"/>
    </row>
    <row r="27" spans="1:10" x14ac:dyDescent="0.2">
      <c r="A27" s="10" t="s">
        <v>20</v>
      </c>
      <c r="B27" s="11">
        <v>1518556.58</v>
      </c>
      <c r="C27" s="11">
        <v>1488027.11</v>
      </c>
      <c r="D27" s="11">
        <v>1487487.78</v>
      </c>
      <c r="E27" s="11">
        <f t="shared" ref="E27:E28" si="3">SUM(E24:E26)/3</f>
        <v>1634514.2622222223</v>
      </c>
      <c r="F27" s="11">
        <f t="shared" si="0"/>
        <v>1838966.579729445</v>
      </c>
      <c r="G27" s="11">
        <f t="shared" si="1"/>
        <v>1955694.9833777715</v>
      </c>
      <c r="H27" s="11">
        <f t="shared" si="2"/>
        <v>2075401.1176153417</v>
      </c>
      <c r="I27" s="24"/>
      <c r="J27" s="24"/>
    </row>
    <row r="28" spans="1:10" x14ac:dyDescent="0.2">
      <c r="A28" s="10" t="s">
        <v>21</v>
      </c>
      <c r="B28" s="11">
        <v>1572495.61</v>
      </c>
      <c r="C28" s="11">
        <v>1473132.9</v>
      </c>
      <c r="D28" s="11">
        <v>1486782.13</v>
      </c>
      <c r="E28" s="11">
        <f t="shared" si="3"/>
        <v>1627657.9729629632</v>
      </c>
      <c r="F28" s="11">
        <f t="shared" si="0"/>
        <v>1831252.6752991504</v>
      </c>
      <c r="G28" s="11">
        <f t="shared" si="1"/>
        <v>1947491.4388637638</v>
      </c>
      <c r="H28" s="11">
        <f t="shared" si="2"/>
        <v>2066695.4423451761</v>
      </c>
      <c r="I28" s="24"/>
      <c r="J28" s="24"/>
    </row>
    <row r="29" spans="1:10" x14ac:dyDescent="0.2">
      <c r="A29" s="10" t="s">
        <v>22</v>
      </c>
      <c r="B29" s="11">
        <v>3632720.59</v>
      </c>
      <c r="C29" s="11">
        <v>2814902.07</v>
      </c>
      <c r="D29" s="11">
        <v>3998987.95</v>
      </c>
      <c r="E29" s="11">
        <f>SUM(B29:D29)/3-536.48</f>
        <v>3481667.0566666666</v>
      </c>
      <c r="F29" s="11">
        <f>E29*$F$15-882.57</f>
        <v>3916286.8955329359</v>
      </c>
      <c r="G29" s="11">
        <f>F29*$G$15+1069.75</f>
        <v>4165942.9562268886</v>
      </c>
      <c r="H29" s="11">
        <f>G29*$H$15-447.02</f>
        <v>4420489.1386345811</v>
      </c>
      <c r="I29" s="24"/>
      <c r="J29" s="24"/>
    </row>
    <row r="30" spans="1:10" x14ac:dyDescent="0.2">
      <c r="A30" s="10" t="s">
        <v>23</v>
      </c>
      <c r="B30" s="12">
        <f t="shared" ref="B30:H30" si="4">SUM(B18:B29)</f>
        <v>39200548.539999992</v>
      </c>
      <c r="C30" s="12">
        <f t="shared" si="4"/>
        <v>42249998.849999994</v>
      </c>
      <c r="D30" s="12">
        <f t="shared" si="4"/>
        <v>45592014.730000004</v>
      </c>
      <c r="E30" s="12">
        <f t="shared" si="4"/>
        <v>47454999.998518512</v>
      </c>
      <c r="F30" s="12">
        <f t="shared" si="4"/>
        <v>53390000.003083222</v>
      </c>
      <c r="G30" s="12">
        <f t="shared" si="4"/>
        <v>56780000.003278896</v>
      </c>
      <c r="H30" s="12">
        <f t="shared" si="4"/>
        <v>60255000.003479615</v>
      </c>
      <c r="I30" s="24"/>
      <c r="J30" s="24"/>
    </row>
    <row r="31" spans="1:10" x14ac:dyDescent="0.2">
      <c r="C31" s="24"/>
      <c r="D31" s="24"/>
      <c r="E31" s="24"/>
      <c r="F31" s="24"/>
      <c r="G31" s="24"/>
      <c r="H31" s="24"/>
    </row>
    <row r="32" spans="1:10" s="18" customFormat="1" ht="11.25" x14ac:dyDescent="0.2">
      <c r="A32" s="17" t="s">
        <v>24</v>
      </c>
      <c r="E32" s="19"/>
      <c r="F32" s="19"/>
      <c r="G32" s="19"/>
      <c r="H32" s="19"/>
    </row>
    <row r="33" spans="1:8" s="18" customFormat="1" ht="22.5" customHeight="1" x14ac:dyDescent="0.2">
      <c r="A33" s="33" t="s">
        <v>42</v>
      </c>
      <c r="B33" s="33"/>
      <c r="C33" s="33"/>
      <c r="D33" s="33"/>
      <c r="E33" s="33"/>
      <c r="F33" s="33"/>
      <c r="G33" s="33"/>
      <c r="H33" s="33"/>
    </row>
    <row r="34" spans="1:8" s="18" customFormat="1" ht="15.75" customHeight="1" x14ac:dyDescent="0.2">
      <c r="A34" s="33" t="s">
        <v>43</v>
      </c>
      <c r="B34" s="33"/>
      <c r="C34" s="33"/>
      <c r="D34" s="33"/>
      <c r="E34" s="33"/>
      <c r="F34" s="33"/>
      <c r="G34" s="33"/>
      <c r="H34" s="33"/>
    </row>
    <row r="35" spans="1:8" s="18" customFormat="1" ht="14.25" customHeight="1" x14ac:dyDescent="0.2">
      <c r="A35" s="33" t="s">
        <v>45</v>
      </c>
      <c r="B35" s="33"/>
      <c r="C35" s="33"/>
      <c r="D35" s="33"/>
      <c r="E35" s="33"/>
      <c r="F35" s="33"/>
      <c r="G35" s="33"/>
      <c r="H35" s="33"/>
    </row>
    <row r="36" spans="1:8" ht="14.25" customHeight="1" x14ac:dyDescent="0.2">
      <c r="A36" s="34" t="s">
        <v>40</v>
      </c>
      <c r="B36" s="34"/>
      <c r="C36" s="34"/>
      <c r="D36" s="34"/>
      <c r="E36" s="34"/>
      <c r="F36" s="34"/>
      <c r="G36" s="34"/>
      <c r="H36" s="34"/>
    </row>
    <row r="37" spans="1:8" x14ac:dyDescent="0.2">
      <c r="A37" s="13"/>
    </row>
    <row r="38" spans="1:8" x14ac:dyDescent="0.2">
      <c r="F38" s="24"/>
      <c r="G38" s="25"/>
    </row>
  </sheetData>
  <mergeCells count="16">
    <mergeCell ref="B2:D2"/>
    <mergeCell ref="B3:D3"/>
    <mergeCell ref="B4:D4"/>
    <mergeCell ref="A13:E13"/>
    <mergeCell ref="A14:E14"/>
    <mergeCell ref="B11:E11"/>
    <mergeCell ref="A12:E12"/>
    <mergeCell ref="A7:H7"/>
    <mergeCell ref="A8:H8"/>
    <mergeCell ref="A9:H9"/>
    <mergeCell ref="A5:H5"/>
    <mergeCell ref="A34:H34"/>
    <mergeCell ref="A33:H33"/>
    <mergeCell ref="A36:H36"/>
    <mergeCell ref="A35:H35"/>
    <mergeCell ref="A15:E15"/>
  </mergeCells>
  <printOptions horizontalCentered="1"/>
  <pageMargins left="0.36" right="0.36" top="0.78749999999999998" bottom="0.78749999999999998" header="0.51180555555555562" footer="0.51180555555555562"/>
  <pageSetup paperSize="9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E31" sqref="E31:F31"/>
    </sheetView>
  </sheetViews>
  <sheetFormatPr defaultRowHeight="12.75" x14ac:dyDescent="0.2"/>
  <cols>
    <col min="1" max="1" width="12.5703125" customWidth="1"/>
    <col min="2" max="8" width="14.28515625" customWidth="1"/>
    <col min="9" max="9" width="11.7109375" customWidth="1"/>
  </cols>
  <sheetData>
    <row r="1" spans="1:8" ht="15" x14ac:dyDescent="0.25">
      <c r="A1" s="29"/>
      <c r="B1" s="29"/>
      <c r="C1" s="29"/>
      <c r="D1" s="29"/>
      <c r="E1" s="29"/>
      <c r="F1" s="29"/>
      <c r="G1" s="29"/>
      <c r="H1" s="29"/>
    </row>
    <row r="2" spans="1:8" ht="15.75" x14ac:dyDescent="0.25">
      <c r="B2" s="36" t="s">
        <v>0</v>
      </c>
      <c r="C2" s="36"/>
      <c r="D2" s="36"/>
      <c r="E2" s="29"/>
      <c r="F2" s="29"/>
      <c r="G2" s="29"/>
      <c r="H2" s="29"/>
    </row>
    <row r="3" spans="1:8" ht="15" x14ac:dyDescent="0.2">
      <c r="B3" s="36" t="s">
        <v>1</v>
      </c>
      <c r="C3" s="36"/>
      <c r="D3" s="36"/>
      <c r="E3" s="4"/>
      <c r="F3" s="4"/>
      <c r="G3" s="4"/>
      <c r="H3" s="4"/>
    </row>
    <row r="4" spans="1:8" ht="15.75" x14ac:dyDescent="0.25">
      <c r="B4" s="37"/>
      <c r="C4" s="37"/>
      <c r="D4" s="37"/>
      <c r="E4" s="15"/>
      <c r="F4" s="15"/>
      <c r="G4" s="15"/>
      <c r="H4" s="15"/>
    </row>
    <row r="5" spans="1:8" s="1" customFormat="1" ht="17.25" hidden="1" customHeight="1" x14ac:dyDescent="0.25">
      <c r="A5" s="40"/>
      <c r="B5" s="40"/>
      <c r="C5" s="40"/>
      <c r="D5" s="40"/>
      <c r="E5" s="40"/>
      <c r="F5" s="40"/>
      <c r="G5" s="40"/>
      <c r="H5" s="40"/>
    </row>
    <row r="6" spans="1:8" s="1" customFormat="1" ht="12.75" customHeight="1" x14ac:dyDescent="0.25">
      <c r="A6" s="31"/>
      <c r="B6" s="31"/>
      <c r="C6" s="31"/>
      <c r="D6" s="31"/>
      <c r="E6" s="31"/>
      <c r="F6" s="31"/>
      <c r="G6" s="31"/>
      <c r="H6" s="31"/>
    </row>
    <row r="7" spans="1:8" s="1" customFormat="1" ht="12" x14ac:dyDescent="0.2">
      <c r="A7" s="39" t="s">
        <v>2</v>
      </c>
      <c r="B7" s="39"/>
      <c r="C7" s="39"/>
      <c r="D7" s="39"/>
      <c r="E7" s="39"/>
      <c r="F7" s="39"/>
      <c r="G7" s="39"/>
      <c r="H7" s="39"/>
    </row>
    <row r="8" spans="1:8" s="1" customFormat="1" ht="12" x14ac:dyDescent="0.2">
      <c r="A8" s="39" t="s">
        <v>3</v>
      </c>
      <c r="B8" s="39"/>
      <c r="C8" s="39"/>
      <c r="D8" s="39"/>
      <c r="E8" s="39"/>
      <c r="F8" s="39"/>
      <c r="G8" s="39"/>
      <c r="H8" s="39"/>
    </row>
    <row r="9" spans="1:8" s="1" customFormat="1" ht="15" customHeight="1" x14ac:dyDescent="0.25">
      <c r="A9" s="40" t="s">
        <v>41</v>
      </c>
      <c r="B9" s="40"/>
      <c r="C9" s="40"/>
      <c r="D9" s="40"/>
      <c r="E9" s="40"/>
      <c r="F9" s="40"/>
      <c r="G9" s="40"/>
      <c r="H9" s="40"/>
    </row>
    <row r="10" spans="1:8" ht="15" x14ac:dyDescent="0.25">
      <c r="A10" s="40"/>
      <c r="B10" s="40"/>
      <c r="C10" s="40"/>
      <c r="D10" s="40"/>
      <c r="E10" s="40"/>
      <c r="F10" s="40"/>
      <c r="G10" s="40"/>
      <c r="H10" s="40"/>
    </row>
    <row r="11" spans="1:8" x14ac:dyDescent="0.2">
      <c r="A11" s="7" t="s">
        <v>4</v>
      </c>
      <c r="B11" s="35" t="s">
        <v>25</v>
      </c>
      <c r="C11" s="35"/>
      <c r="D11" s="35"/>
      <c r="E11" s="35"/>
      <c r="F11" s="21">
        <v>2022</v>
      </c>
      <c r="G11" s="21">
        <v>2023</v>
      </c>
      <c r="H11" s="21">
        <v>2024</v>
      </c>
    </row>
    <row r="12" spans="1:8" x14ac:dyDescent="0.2">
      <c r="A12" s="35" t="s">
        <v>6</v>
      </c>
      <c r="B12" s="35"/>
      <c r="C12" s="35"/>
      <c r="D12" s="35"/>
      <c r="E12" s="35"/>
      <c r="F12" s="22">
        <v>1.0403</v>
      </c>
      <c r="G12" s="22">
        <v>1.0325</v>
      </c>
      <c r="H12" s="22">
        <v>1.0303</v>
      </c>
    </row>
    <row r="13" spans="1:8" x14ac:dyDescent="0.2">
      <c r="A13" s="35" t="s">
        <v>7</v>
      </c>
      <c r="B13" s="35"/>
      <c r="C13" s="35"/>
      <c r="D13" s="35"/>
      <c r="E13" s="35"/>
      <c r="F13" s="22">
        <v>1</v>
      </c>
      <c r="G13" s="22">
        <v>1</v>
      </c>
      <c r="H13" s="22">
        <f>G13</f>
        <v>1</v>
      </c>
    </row>
    <row r="14" spans="1:8" x14ac:dyDescent="0.2">
      <c r="A14" s="38" t="s">
        <v>46</v>
      </c>
      <c r="B14" s="38"/>
      <c r="C14" s="38"/>
      <c r="D14" s="38"/>
      <c r="E14" s="38"/>
      <c r="F14" s="22">
        <v>1.05</v>
      </c>
      <c r="G14" s="22">
        <v>1</v>
      </c>
      <c r="H14" s="22">
        <v>1</v>
      </c>
    </row>
    <row r="15" spans="1:8" x14ac:dyDescent="0.2">
      <c r="A15" s="35" t="s">
        <v>9</v>
      </c>
      <c r="B15" s="35"/>
      <c r="C15" s="35"/>
      <c r="D15" s="35"/>
      <c r="E15" s="35"/>
      <c r="F15" s="8">
        <f>F12*F13*F14</f>
        <v>1.0923150000000001</v>
      </c>
      <c r="G15" s="8">
        <f>G12*G13*G14</f>
        <v>1.0325</v>
      </c>
      <c r="H15" s="8">
        <f>H12*H13*H14</f>
        <v>1.0303</v>
      </c>
    </row>
    <row r="16" spans="1:8" x14ac:dyDescent="0.2">
      <c r="A16" s="9"/>
      <c r="B16" s="9"/>
      <c r="C16" s="9"/>
      <c r="D16" s="9"/>
      <c r="E16" s="9"/>
      <c r="F16" s="9"/>
      <c r="G16" s="9"/>
      <c r="H16" s="1"/>
    </row>
    <row r="17" spans="1:13" x14ac:dyDescent="0.2">
      <c r="A17" s="10" t="s">
        <v>10</v>
      </c>
      <c r="B17" s="21">
        <v>2018</v>
      </c>
      <c r="C17" s="21">
        <v>2019</v>
      </c>
      <c r="D17" s="21">
        <v>2020</v>
      </c>
      <c r="E17" s="21">
        <v>2021</v>
      </c>
      <c r="F17" s="21">
        <v>2022</v>
      </c>
      <c r="G17" s="21">
        <v>2023</v>
      </c>
      <c r="H17" s="21">
        <v>2024</v>
      </c>
    </row>
    <row r="18" spans="1:13" x14ac:dyDescent="0.2">
      <c r="A18" s="10" t="s">
        <v>11</v>
      </c>
      <c r="B18" s="11">
        <v>1385179.91</v>
      </c>
      <c r="C18" s="11">
        <v>1196593.6200000001</v>
      </c>
      <c r="D18" s="11">
        <v>1466853.28</v>
      </c>
      <c r="E18" s="11">
        <v>2116989.86</v>
      </c>
      <c r="F18" s="11">
        <f>E18*$F$15</f>
        <v>2312419.7789259003</v>
      </c>
      <c r="G18" s="11">
        <f>F18*$G$15</f>
        <v>2387573.421740992</v>
      </c>
      <c r="H18" s="11">
        <f>G18*$H$15</f>
        <v>2459916.896419744</v>
      </c>
      <c r="I18" s="23"/>
      <c r="J18" s="23"/>
    </row>
    <row r="19" spans="1:13" x14ac:dyDescent="0.2">
      <c r="A19" s="10" t="s">
        <v>12</v>
      </c>
      <c r="B19" s="11">
        <v>1381130.45</v>
      </c>
      <c r="C19" s="11">
        <v>1535584.86</v>
      </c>
      <c r="D19" s="11">
        <v>1590795.21</v>
      </c>
      <c r="E19" s="11">
        <v>1794219.24</v>
      </c>
      <c r="F19" s="11">
        <f t="shared" ref="F19:F28" si="0">E19*$F$15</f>
        <v>1959852.5891406003</v>
      </c>
      <c r="G19" s="11">
        <f t="shared" ref="G19:G28" si="1">F19*$G$15</f>
        <v>2023547.7982876697</v>
      </c>
      <c r="H19" s="11">
        <f t="shared" ref="H19:H28" si="2">G19*$H$15</f>
        <v>2084861.2965757861</v>
      </c>
      <c r="I19" s="23"/>
      <c r="J19" s="23"/>
    </row>
    <row r="20" spans="1:13" x14ac:dyDescent="0.2">
      <c r="A20" s="10" t="s">
        <v>13</v>
      </c>
      <c r="B20" s="11">
        <v>1707781.14</v>
      </c>
      <c r="C20" s="11">
        <v>1186167.1200000001</v>
      </c>
      <c r="D20" s="11">
        <v>1432670.68</v>
      </c>
      <c r="E20" s="11">
        <v>2480729.86</v>
      </c>
      <c r="F20" s="11">
        <f t="shared" si="0"/>
        <v>2709738.4370259</v>
      </c>
      <c r="G20" s="11">
        <f t="shared" si="1"/>
        <v>2797804.9362292415</v>
      </c>
      <c r="H20" s="11">
        <f t="shared" si="2"/>
        <v>2882578.4257969875</v>
      </c>
      <c r="I20" s="23"/>
      <c r="J20" s="23"/>
    </row>
    <row r="21" spans="1:13" x14ac:dyDescent="0.2">
      <c r="A21" s="10" t="s">
        <v>14</v>
      </c>
      <c r="B21" s="11">
        <v>1931663.33</v>
      </c>
      <c r="C21" s="11">
        <v>1607254.72</v>
      </c>
      <c r="D21" s="11">
        <v>642094.74</v>
      </c>
      <c r="E21" s="11">
        <v>2453614.25</v>
      </c>
      <c r="F21" s="11">
        <f t="shared" si="0"/>
        <v>2680119.6494887504</v>
      </c>
      <c r="G21" s="11">
        <f t="shared" si="1"/>
        <v>2767223.5380971348</v>
      </c>
      <c r="H21" s="11">
        <f t="shared" si="2"/>
        <v>2851070.4113014778</v>
      </c>
      <c r="I21" s="23"/>
      <c r="J21" s="23"/>
    </row>
    <row r="22" spans="1:13" x14ac:dyDescent="0.2">
      <c r="A22" s="10" t="s">
        <v>15</v>
      </c>
      <c r="B22" s="11">
        <v>1545750.23</v>
      </c>
      <c r="C22" s="11">
        <v>1864284.23</v>
      </c>
      <c r="D22" s="11">
        <v>1238849.3799999999</v>
      </c>
      <c r="E22" s="11">
        <v>2454048.5</v>
      </c>
      <c r="F22" s="11">
        <f t="shared" si="0"/>
        <v>2680593.9872775003</v>
      </c>
      <c r="G22" s="11">
        <f t="shared" si="1"/>
        <v>2767713.2918640189</v>
      </c>
      <c r="H22" s="11">
        <f t="shared" si="2"/>
        <v>2851575.0046074986</v>
      </c>
      <c r="I22" s="23"/>
      <c r="J22" s="23"/>
    </row>
    <row r="23" spans="1:13" x14ac:dyDescent="0.2">
      <c r="A23" s="10" t="s">
        <v>16</v>
      </c>
      <c r="B23" s="11">
        <v>1697614.11</v>
      </c>
      <c r="C23" s="11">
        <v>1683264.16</v>
      </c>
      <c r="D23" s="11">
        <v>1549461.78</v>
      </c>
      <c r="E23" s="11">
        <v>2931217.02</v>
      </c>
      <c r="F23" s="11">
        <f t="shared" si="0"/>
        <v>3201812.3192013004</v>
      </c>
      <c r="G23" s="11">
        <f t="shared" si="1"/>
        <v>3305871.2195753427</v>
      </c>
      <c r="H23" s="11">
        <f t="shared" si="2"/>
        <v>3406039.1175284754</v>
      </c>
      <c r="I23" s="23"/>
      <c r="J23" s="23"/>
    </row>
    <row r="24" spans="1:13" x14ac:dyDescent="0.2">
      <c r="A24" s="10" t="s">
        <v>17</v>
      </c>
      <c r="B24" s="11">
        <v>2201217.52</v>
      </c>
      <c r="C24" s="11">
        <v>2066923.03</v>
      </c>
      <c r="D24" s="11">
        <v>2126581.5299999998</v>
      </c>
      <c r="E24" s="11">
        <v>3508316.64</v>
      </c>
      <c r="F24" s="11">
        <f t="shared" si="0"/>
        <v>3832186.8906216007</v>
      </c>
      <c r="G24" s="11">
        <f t="shared" si="1"/>
        <v>3956732.9645668026</v>
      </c>
      <c r="H24" s="11">
        <f t="shared" si="2"/>
        <v>4076621.9733931767</v>
      </c>
      <c r="I24" s="23"/>
      <c r="J24" s="23"/>
    </row>
    <row r="25" spans="1:13" x14ac:dyDescent="0.2">
      <c r="A25" s="10" t="s">
        <v>18</v>
      </c>
      <c r="B25" s="11">
        <v>1957613.47</v>
      </c>
      <c r="C25" s="11">
        <v>1981545</v>
      </c>
      <c r="D25" s="11">
        <v>2016774.37</v>
      </c>
      <c r="E25" s="11">
        <v>3466997.88</v>
      </c>
      <c r="F25" s="11">
        <f t="shared" si="0"/>
        <v>3787053.7892922005</v>
      </c>
      <c r="G25" s="11">
        <f t="shared" si="1"/>
        <v>3910133.0374441971</v>
      </c>
      <c r="H25" s="11">
        <f t="shared" si="2"/>
        <v>4028610.0684787561</v>
      </c>
      <c r="I25" s="23"/>
      <c r="J25" s="23"/>
    </row>
    <row r="26" spans="1:13" x14ac:dyDescent="0.2">
      <c r="A26" s="10" t="s">
        <v>19</v>
      </c>
      <c r="B26" s="11">
        <v>1950156.81</v>
      </c>
      <c r="C26" s="11">
        <v>1542696.39</v>
      </c>
      <c r="D26" s="11">
        <v>2177370.7200000002</v>
      </c>
      <c r="E26" s="11">
        <f>SUM(E23:E25)/3</f>
        <v>3302177.1799999997</v>
      </c>
      <c r="F26" s="11">
        <f t="shared" si="0"/>
        <v>3607017.6663717004</v>
      </c>
      <c r="G26" s="11">
        <f t="shared" si="1"/>
        <v>3724245.7405287805</v>
      </c>
      <c r="H26" s="11">
        <f t="shared" si="2"/>
        <v>3837090.3864668026</v>
      </c>
      <c r="I26" s="23"/>
      <c r="J26" s="23"/>
    </row>
    <row r="27" spans="1:13" x14ac:dyDescent="0.2">
      <c r="A27" s="10" t="s">
        <v>20</v>
      </c>
      <c r="B27" s="11">
        <v>2133326.17</v>
      </c>
      <c r="C27" s="11">
        <v>2174709.3199999998</v>
      </c>
      <c r="D27" s="11">
        <v>2517491.5499999998</v>
      </c>
      <c r="E27" s="11">
        <f t="shared" ref="E27:E28" si="3">SUM(E24:E26)/3</f>
        <v>3425830.5666666664</v>
      </c>
      <c r="F27" s="11">
        <f t="shared" si="0"/>
        <v>3742086.1154285003</v>
      </c>
      <c r="G27" s="11">
        <f t="shared" si="1"/>
        <v>3863703.9141799263</v>
      </c>
      <c r="H27" s="11">
        <f t="shared" si="2"/>
        <v>3980774.142779578</v>
      </c>
      <c r="I27" s="23"/>
      <c r="J27" s="23"/>
    </row>
    <row r="28" spans="1:13" x14ac:dyDescent="0.2">
      <c r="A28" s="10" t="s">
        <v>21</v>
      </c>
      <c r="B28" s="11">
        <v>1777335.94</v>
      </c>
      <c r="C28" s="11">
        <v>1691198.86</v>
      </c>
      <c r="D28" s="11">
        <v>1952813.56</v>
      </c>
      <c r="E28" s="11">
        <f t="shared" si="3"/>
        <v>3398335.2088888884</v>
      </c>
      <c r="F28" s="11">
        <f t="shared" si="0"/>
        <v>3712052.5236974666</v>
      </c>
      <c r="G28" s="11">
        <f t="shared" si="1"/>
        <v>3832694.2307176343</v>
      </c>
      <c r="H28" s="11">
        <f t="shared" si="2"/>
        <v>3948824.8659083787</v>
      </c>
      <c r="I28" s="23"/>
      <c r="J28" s="23"/>
    </row>
    <row r="29" spans="1:13" x14ac:dyDescent="0.2">
      <c r="A29" s="10" t="s">
        <v>22</v>
      </c>
      <c r="B29" s="11">
        <v>1754237.66</v>
      </c>
      <c r="C29" s="11">
        <v>2015308.06</v>
      </c>
      <c r="D29" s="11">
        <v>2363247.9300000002</v>
      </c>
      <c r="E29" s="11">
        <f>SUM(E26:E28)/3+76.14</f>
        <v>3375523.7918518516</v>
      </c>
      <c r="F29" s="11">
        <f>E29*$F$15-69.02</f>
        <v>3687066.2506966558</v>
      </c>
      <c r="G29" s="11">
        <f>F29*$G$15-140</f>
        <v>3806755.9038442969</v>
      </c>
      <c r="H29" s="11">
        <f>G29*$H$15-63.2</f>
        <v>3922037.4077307791</v>
      </c>
      <c r="I29" s="23"/>
      <c r="J29" s="23"/>
    </row>
    <row r="30" spans="1:13" x14ac:dyDescent="0.2">
      <c r="A30" s="10" t="s">
        <v>23</v>
      </c>
      <c r="B30" s="12">
        <f t="shared" ref="B30:G30" si="4">SUM(B18:B29)</f>
        <v>21423006.740000002</v>
      </c>
      <c r="C30" s="12">
        <f t="shared" si="4"/>
        <v>20545529.369999997</v>
      </c>
      <c r="D30" s="12">
        <f t="shared" si="4"/>
        <v>21075004.729999997</v>
      </c>
      <c r="E30" s="12">
        <f t="shared" si="4"/>
        <v>34707999.997407399</v>
      </c>
      <c r="F30" s="12">
        <f>SUM(F18:F29)</f>
        <v>37911999.997168079</v>
      </c>
      <c r="G30" s="12">
        <f t="shared" si="4"/>
        <v>39143999.997076035</v>
      </c>
      <c r="H30" s="12">
        <f>SUM(H18:H29)</f>
        <v>40329999.99698744</v>
      </c>
    </row>
    <row r="31" spans="1:13" ht="11.25" customHeight="1" x14ac:dyDescent="0.2">
      <c r="A31" s="1"/>
      <c r="B31" s="1"/>
      <c r="C31" s="24"/>
      <c r="D31" s="24"/>
      <c r="E31" s="24"/>
      <c r="F31" s="24"/>
      <c r="G31" s="24"/>
      <c r="H31" s="24"/>
    </row>
    <row r="32" spans="1:13" s="18" customFormat="1" ht="11.25" x14ac:dyDescent="0.2">
      <c r="A32" s="17" t="s">
        <v>24</v>
      </c>
      <c r="E32" s="26"/>
      <c r="F32" s="19"/>
      <c r="G32" s="19"/>
      <c r="H32" s="19"/>
      <c r="M32" s="32" t="s">
        <v>48</v>
      </c>
    </row>
    <row r="33" spans="1:8" s="18" customFormat="1" ht="22.5" customHeight="1" x14ac:dyDescent="0.2">
      <c r="A33" s="33" t="s">
        <v>42</v>
      </c>
      <c r="B33" s="33"/>
      <c r="C33" s="33"/>
      <c r="D33" s="33"/>
      <c r="E33" s="33"/>
      <c r="F33" s="33"/>
      <c r="G33" s="33"/>
      <c r="H33" s="33"/>
    </row>
    <row r="34" spans="1:8" s="18" customFormat="1" ht="15.75" customHeight="1" x14ac:dyDescent="0.2">
      <c r="A34" s="33" t="s">
        <v>49</v>
      </c>
      <c r="B34" s="33"/>
      <c r="C34" s="33"/>
      <c r="D34" s="33"/>
      <c r="E34" s="33"/>
      <c r="F34" s="33"/>
      <c r="G34" s="33"/>
      <c r="H34" s="33"/>
    </row>
    <row r="35" spans="1:8" s="18" customFormat="1" ht="14.25" customHeight="1" x14ac:dyDescent="0.2">
      <c r="A35" s="33" t="s">
        <v>45</v>
      </c>
      <c r="B35" s="33"/>
      <c r="C35" s="33"/>
      <c r="D35" s="33"/>
      <c r="E35" s="33"/>
      <c r="F35" s="33"/>
      <c r="G35" s="33"/>
      <c r="H35" s="33"/>
    </row>
    <row r="36" spans="1:8" s="1" customFormat="1" ht="14.25" customHeight="1" x14ac:dyDescent="0.2">
      <c r="A36" s="34" t="s">
        <v>40</v>
      </c>
      <c r="B36" s="34"/>
      <c r="C36" s="34"/>
      <c r="D36" s="34"/>
      <c r="E36" s="34"/>
      <c r="F36" s="34"/>
      <c r="G36" s="34"/>
      <c r="H36" s="34"/>
    </row>
  </sheetData>
  <mergeCells count="17">
    <mergeCell ref="B2:D2"/>
    <mergeCell ref="B3:D3"/>
    <mergeCell ref="B4:D4"/>
    <mergeCell ref="A10:H10"/>
    <mergeCell ref="A14:E14"/>
    <mergeCell ref="A13:E13"/>
    <mergeCell ref="B11:E11"/>
    <mergeCell ref="A12:E12"/>
    <mergeCell ref="A7:H7"/>
    <mergeCell ref="A8:H8"/>
    <mergeCell ref="A9:H9"/>
    <mergeCell ref="A33:H33"/>
    <mergeCell ref="A35:H35"/>
    <mergeCell ref="A34:H34"/>
    <mergeCell ref="A5:H5"/>
    <mergeCell ref="A36:H36"/>
    <mergeCell ref="A15:E15"/>
  </mergeCells>
  <printOptions horizontalCentered="1"/>
  <pageMargins left="0.33" right="0.33" top="0.78749999999999998" bottom="0.63" header="0.51180555555555562" footer="0.37"/>
  <pageSetup paperSize="9" firstPageNumber="0" orientation="landscape" r:id="rId1"/>
  <headerFooter alignWithMargins="0"/>
  <colBreaks count="3" manualBreakCount="3">
    <brk id="9" max="36" man="1"/>
    <brk id="9458" max="36" man="1"/>
    <brk id="9631" max="3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31" sqref="E31:F31"/>
    </sheetView>
  </sheetViews>
  <sheetFormatPr defaultRowHeight="12.75" x14ac:dyDescent="0.2"/>
  <cols>
    <col min="1" max="1" width="13.28515625" customWidth="1"/>
    <col min="2" max="8" width="14.28515625" customWidth="1"/>
  </cols>
  <sheetData>
    <row r="1" spans="1:10" ht="15" x14ac:dyDescent="0.25">
      <c r="B1" s="2"/>
      <c r="C1" s="2"/>
      <c r="D1" s="2"/>
      <c r="E1" s="29"/>
      <c r="F1" s="29"/>
      <c r="G1" s="29"/>
      <c r="H1" s="29"/>
      <c r="I1" s="30"/>
      <c r="J1" s="30"/>
    </row>
    <row r="2" spans="1:10" ht="15.75" x14ac:dyDescent="0.25">
      <c r="B2" s="36" t="s">
        <v>0</v>
      </c>
      <c r="C2" s="36"/>
      <c r="D2" s="36"/>
      <c r="E2" s="29"/>
      <c r="F2" s="29"/>
      <c r="G2" s="29"/>
      <c r="H2" s="29"/>
      <c r="I2" s="30"/>
      <c r="J2" s="30"/>
    </row>
    <row r="3" spans="1:10" ht="15" x14ac:dyDescent="0.2">
      <c r="B3" s="36" t="s">
        <v>1</v>
      </c>
      <c r="C3" s="36"/>
      <c r="D3" s="36"/>
      <c r="E3" s="4"/>
      <c r="F3" s="4"/>
      <c r="G3" s="4"/>
      <c r="H3" s="4"/>
      <c r="I3" s="30"/>
      <c r="J3" s="30"/>
    </row>
    <row r="4" spans="1:10" ht="15.75" x14ac:dyDescent="0.25">
      <c r="B4" s="37"/>
      <c r="C4" s="37"/>
      <c r="D4" s="37"/>
      <c r="E4" s="15"/>
      <c r="F4" s="15"/>
      <c r="G4" s="15"/>
      <c r="H4" s="15"/>
      <c r="I4" s="30"/>
      <c r="J4" s="30"/>
    </row>
    <row r="5" spans="1:10" s="1" customFormat="1" ht="17.25" customHeight="1" x14ac:dyDescent="0.25">
      <c r="A5" s="40"/>
      <c r="B5" s="40"/>
      <c r="C5" s="40"/>
      <c r="D5" s="40"/>
      <c r="E5" s="40"/>
      <c r="F5" s="40"/>
      <c r="G5" s="40"/>
      <c r="H5" s="40"/>
    </row>
    <row r="6" spans="1:10" s="1" customFormat="1" ht="12.75" customHeight="1" x14ac:dyDescent="0.25">
      <c r="A6" s="31"/>
      <c r="B6" s="31"/>
      <c r="C6" s="31"/>
      <c r="D6" s="31"/>
      <c r="E6" s="31"/>
      <c r="F6" s="31"/>
      <c r="G6" s="31"/>
      <c r="H6" s="31"/>
    </row>
    <row r="7" spans="1:10" s="1" customFormat="1" ht="12" x14ac:dyDescent="0.2">
      <c r="A7" s="39" t="s">
        <v>2</v>
      </c>
      <c r="B7" s="39"/>
      <c r="C7" s="39"/>
      <c r="D7" s="39"/>
      <c r="E7" s="39"/>
      <c r="F7" s="39"/>
      <c r="G7" s="39"/>
      <c r="H7" s="39"/>
    </row>
    <row r="8" spans="1:10" s="1" customFormat="1" ht="12" x14ac:dyDescent="0.2">
      <c r="A8" s="39" t="s">
        <v>3</v>
      </c>
      <c r="B8" s="39"/>
      <c r="C8" s="39"/>
      <c r="D8" s="39"/>
      <c r="E8" s="39"/>
      <c r="F8" s="39"/>
      <c r="G8" s="39"/>
      <c r="H8" s="39"/>
    </row>
    <row r="9" spans="1:10" s="1" customFormat="1" ht="15" customHeight="1" x14ac:dyDescent="0.25">
      <c r="A9" s="40" t="s">
        <v>41</v>
      </c>
      <c r="B9" s="40"/>
      <c r="C9" s="40"/>
      <c r="D9" s="40"/>
      <c r="E9" s="40"/>
      <c r="F9" s="40"/>
      <c r="G9" s="40"/>
      <c r="H9" s="40"/>
    </row>
    <row r="10" spans="1:10" x14ac:dyDescent="0.2">
      <c r="A10" s="1"/>
      <c r="B10" s="1"/>
      <c r="C10" s="1"/>
      <c r="D10" s="1"/>
      <c r="E10" s="1"/>
      <c r="F10" s="1"/>
      <c r="G10" s="1"/>
      <c r="H10" s="1"/>
    </row>
    <row r="11" spans="1:10" x14ac:dyDescent="0.2">
      <c r="A11" s="7" t="s">
        <v>4</v>
      </c>
      <c r="B11" s="35" t="s">
        <v>26</v>
      </c>
      <c r="C11" s="35"/>
      <c r="D11" s="35"/>
      <c r="E11" s="35"/>
      <c r="F11" s="21">
        <v>2022</v>
      </c>
      <c r="G11" s="21">
        <v>2023</v>
      </c>
      <c r="H11" s="21">
        <v>2024</v>
      </c>
    </row>
    <row r="12" spans="1:10" x14ac:dyDescent="0.2">
      <c r="A12" s="35" t="s">
        <v>27</v>
      </c>
      <c r="B12" s="35"/>
      <c r="C12" s="35"/>
      <c r="D12" s="35"/>
      <c r="E12" s="35"/>
      <c r="F12" s="22">
        <v>1.0403</v>
      </c>
      <c r="G12" s="22">
        <v>1.0325</v>
      </c>
      <c r="H12" s="22">
        <v>1.0303</v>
      </c>
    </row>
    <row r="13" spans="1:10" x14ac:dyDescent="0.2">
      <c r="A13" s="35" t="s">
        <v>28</v>
      </c>
      <c r="B13" s="35"/>
      <c r="C13" s="35"/>
      <c r="D13" s="35"/>
      <c r="E13" s="35"/>
      <c r="F13" s="22">
        <v>1.03</v>
      </c>
      <c r="G13" s="22">
        <f>F13</f>
        <v>1.03</v>
      </c>
      <c r="H13" s="22">
        <f>F13</f>
        <v>1.03</v>
      </c>
    </row>
    <row r="14" spans="1:10" x14ac:dyDescent="0.2">
      <c r="A14" s="38" t="s">
        <v>47</v>
      </c>
      <c r="B14" s="38"/>
      <c r="C14" s="38"/>
      <c r="D14" s="38"/>
      <c r="E14" s="38"/>
      <c r="F14" s="22">
        <v>1.03</v>
      </c>
      <c r="G14" s="22">
        <v>1</v>
      </c>
      <c r="H14" s="22">
        <v>1</v>
      </c>
    </row>
    <row r="15" spans="1:10" x14ac:dyDescent="0.2">
      <c r="A15" s="35" t="s">
        <v>29</v>
      </c>
      <c r="B15" s="35"/>
      <c r="C15" s="35"/>
      <c r="D15" s="35"/>
      <c r="E15" s="35"/>
      <c r="F15" s="8">
        <f>F12*F13*F14</f>
        <v>1.10365427</v>
      </c>
      <c r="G15" s="8">
        <f>G12*G13*G14</f>
        <v>1.0634749999999999</v>
      </c>
      <c r="H15" s="8">
        <f>H12*H13*H14</f>
        <v>1.0612090000000001</v>
      </c>
    </row>
    <row r="16" spans="1:10" x14ac:dyDescent="0.2">
      <c r="A16" s="9"/>
      <c r="B16" s="9"/>
      <c r="C16" s="9"/>
      <c r="D16" s="9"/>
      <c r="E16" s="9"/>
      <c r="F16" s="9"/>
      <c r="G16" s="9"/>
      <c r="H16" s="1"/>
    </row>
    <row r="17" spans="1:8" x14ac:dyDescent="0.2">
      <c r="A17" s="10" t="s">
        <v>10</v>
      </c>
      <c r="B17" s="21">
        <v>2018</v>
      </c>
      <c r="C17" s="21">
        <v>2019</v>
      </c>
      <c r="D17" s="21">
        <v>2020</v>
      </c>
      <c r="E17" s="21">
        <v>2021</v>
      </c>
      <c r="F17" s="21">
        <v>2022</v>
      </c>
      <c r="G17" s="21">
        <v>2023</v>
      </c>
      <c r="H17" s="21">
        <v>2024</v>
      </c>
    </row>
    <row r="18" spans="1:8" x14ac:dyDescent="0.2">
      <c r="A18" s="10" t="s">
        <v>11</v>
      </c>
      <c r="B18" s="11">
        <v>6262163.4900000002</v>
      </c>
      <c r="C18" s="11">
        <v>5876884.9199999999</v>
      </c>
      <c r="D18" s="11">
        <v>6572086.1799999997</v>
      </c>
      <c r="E18" s="11">
        <v>6803226.2300000004</v>
      </c>
      <c r="F18" s="11">
        <f>E18*$F$15</f>
        <v>7508409.6785155032</v>
      </c>
      <c r="G18" s="11">
        <f>F18*$G$15</f>
        <v>7985005.9828592744</v>
      </c>
      <c r="H18" s="11">
        <f>G18*$H$15</f>
        <v>8473760.2140641082</v>
      </c>
    </row>
    <row r="19" spans="1:8" x14ac:dyDescent="0.2">
      <c r="A19" s="10" t="s">
        <v>12</v>
      </c>
      <c r="B19" s="11">
        <v>5009623.12</v>
      </c>
      <c r="C19" s="11">
        <v>5249227.17</v>
      </c>
      <c r="D19" s="11">
        <v>5500268.3399999999</v>
      </c>
      <c r="E19" s="11">
        <v>5532022.8399999999</v>
      </c>
      <c r="F19" s="11">
        <f t="shared" ref="F19:F28" si="0">E19*$F$15</f>
        <v>6105440.6291035265</v>
      </c>
      <c r="G19" s="11">
        <f t="shared" ref="G19:G28" si="1">F19*$G$15</f>
        <v>6492983.4730358729</v>
      </c>
      <c r="H19" s="11">
        <f t="shared" ref="H19:H28" si="2">G19*$H$15</f>
        <v>6890412.4984369259</v>
      </c>
    </row>
    <row r="20" spans="1:8" x14ac:dyDescent="0.2">
      <c r="A20" s="10" t="s">
        <v>13</v>
      </c>
      <c r="B20" s="11">
        <v>4410336.01</v>
      </c>
      <c r="C20" s="11">
        <v>4869381.79</v>
      </c>
      <c r="D20" s="11">
        <v>5343072.2300000004</v>
      </c>
      <c r="E20" s="11">
        <v>6072773.6100000003</v>
      </c>
      <c r="F20" s="11">
        <f t="shared" si="0"/>
        <v>6702242.5254198154</v>
      </c>
      <c r="G20" s="11">
        <f t="shared" si="1"/>
        <v>7127667.369720838</v>
      </c>
      <c r="H20" s="11">
        <f t="shared" si="2"/>
        <v>7563944.7617540816</v>
      </c>
    </row>
    <row r="21" spans="1:8" x14ac:dyDescent="0.2">
      <c r="A21" s="10" t="s">
        <v>14</v>
      </c>
      <c r="B21" s="11">
        <v>5772165.3399999999</v>
      </c>
      <c r="C21" s="11">
        <v>5880210.1100000003</v>
      </c>
      <c r="D21" s="11">
        <v>4348907.75</v>
      </c>
      <c r="E21" s="11">
        <v>5692716.5599999996</v>
      </c>
      <c r="F21" s="11">
        <f t="shared" si="0"/>
        <v>6282790.9393437114</v>
      </c>
      <c r="G21" s="11">
        <f t="shared" si="1"/>
        <v>6681591.094218553</v>
      </c>
      <c r="H21" s="11">
        <f t="shared" si="2"/>
        <v>7090564.6035045767</v>
      </c>
    </row>
    <row r="22" spans="1:8" x14ac:dyDescent="0.2">
      <c r="A22" s="10" t="s">
        <v>15</v>
      </c>
      <c r="B22" s="11">
        <v>5323842.6100000003</v>
      </c>
      <c r="C22" s="11">
        <v>5374983.3799999999</v>
      </c>
      <c r="D22" s="11">
        <v>4346929.21</v>
      </c>
      <c r="E22" s="11">
        <v>5842094.4800000004</v>
      </c>
      <c r="F22" s="11">
        <f t="shared" si="0"/>
        <v>6447652.5185954301</v>
      </c>
      <c r="G22" s="11">
        <f t="shared" si="1"/>
        <v>6856917.2622132748</v>
      </c>
      <c r="H22" s="11">
        <f t="shared" si="2"/>
        <v>7276622.3109160876</v>
      </c>
    </row>
    <row r="23" spans="1:8" x14ac:dyDescent="0.2">
      <c r="A23" s="10" t="s">
        <v>16</v>
      </c>
      <c r="B23" s="11">
        <v>5168863.58</v>
      </c>
      <c r="C23" s="11">
        <v>5480265.9100000001</v>
      </c>
      <c r="D23" s="11">
        <v>4583552.25</v>
      </c>
      <c r="E23" s="11">
        <v>5973613.4800000004</v>
      </c>
      <c r="F23" s="11">
        <f t="shared" si="0"/>
        <v>6592804.02453156</v>
      </c>
      <c r="G23" s="11">
        <f t="shared" si="1"/>
        <v>7011282.2599887</v>
      </c>
      <c r="H23" s="11">
        <f t="shared" si="2"/>
        <v>7440435.8358403491</v>
      </c>
    </row>
    <row r="24" spans="1:8" x14ac:dyDescent="0.2">
      <c r="A24" s="10" t="s">
        <v>17</v>
      </c>
      <c r="B24" s="11">
        <v>5879606.9299999997</v>
      </c>
      <c r="C24" s="11">
        <v>6239589.5599999996</v>
      </c>
      <c r="D24" s="11">
        <v>5911128.1699999999</v>
      </c>
      <c r="E24" s="11">
        <v>7125889.2999999998</v>
      </c>
      <c r="F24" s="11">
        <f t="shared" si="0"/>
        <v>7864518.153492311</v>
      </c>
      <c r="G24" s="11">
        <f t="shared" si="1"/>
        <v>8363718.4432852352</v>
      </c>
      <c r="H24" s="11">
        <f t="shared" si="2"/>
        <v>8875653.2854802813</v>
      </c>
    </row>
    <row r="25" spans="1:8" x14ac:dyDescent="0.2">
      <c r="A25" s="10" t="s">
        <v>18</v>
      </c>
      <c r="B25" s="11">
        <v>5486399.6299999999</v>
      </c>
      <c r="C25" s="11">
        <v>5746117.1900000004</v>
      </c>
      <c r="D25" s="11">
        <v>6003819.71</v>
      </c>
      <c r="E25" s="11">
        <v>6701999.8799999999</v>
      </c>
      <c r="F25" s="11">
        <f t="shared" si="0"/>
        <v>7396690.7851014882</v>
      </c>
      <c r="G25" s="11">
        <f t="shared" si="1"/>
        <v>7866195.7326858044</v>
      </c>
      <c r="H25" s="11">
        <f t="shared" si="2"/>
        <v>8347677.7072877707</v>
      </c>
    </row>
    <row r="26" spans="1:8" x14ac:dyDescent="0.2">
      <c r="A26" s="10" t="s">
        <v>19</v>
      </c>
      <c r="B26" s="11">
        <v>4942642.7699999996</v>
      </c>
      <c r="C26" s="11">
        <v>5971020.4699999997</v>
      </c>
      <c r="D26" s="11">
        <v>6211674.8700000001</v>
      </c>
      <c r="E26" s="11">
        <f>SUM(E23:E25)/3</f>
        <v>6600500.8866666667</v>
      </c>
      <c r="F26" s="11">
        <f t="shared" si="0"/>
        <v>7284670.9877084531</v>
      </c>
      <c r="G26" s="11">
        <f t="shared" si="1"/>
        <v>7747065.4786532465</v>
      </c>
      <c r="H26" s="11">
        <f t="shared" si="2"/>
        <v>8221255.6095361337</v>
      </c>
    </row>
    <row r="27" spans="1:8" x14ac:dyDescent="0.2">
      <c r="A27" s="10" t="s">
        <v>20</v>
      </c>
      <c r="B27" s="11">
        <v>5747673.96</v>
      </c>
      <c r="C27" s="11">
        <v>6009832.3700000001</v>
      </c>
      <c r="D27" s="11">
        <v>5786847.2400000002</v>
      </c>
      <c r="E27" s="11">
        <f t="shared" ref="E27:E28" si="3">SUM(E24:E26)/3</f>
        <v>6809463.3555555558</v>
      </c>
      <c r="F27" s="11">
        <f t="shared" si="0"/>
        <v>7515293.3087674174</v>
      </c>
      <c r="G27" s="11">
        <f t="shared" si="1"/>
        <v>7992326.551541429</v>
      </c>
      <c r="H27" s="11">
        <f t="shared" si="2"/>
        <v>8481528.8674347289</v>
      </c>
    </row>
    <row r="28" spans="1:8" x14ac:dyDescent="0.2">
      <c r="A28" s="10" t="s">
        <v>21</v>
      </c>
      <c r="B28" s="11">
        <v>5342726.3099999996</v>
      </c>
      <c r="C28" s="11">
        <v>6223604.96</v>
      </c>
      <c r="D28" s="11">
        <v>6169530.3600000003</v>
      </c>
      <c r="E28" s="11">
        <f t="shared" si="3"/>
        <v>6703988.0407407405</v>
      </c>
      <c r="F28" s="11">
        <f t="shared" si="0"/>
        <v>7398885.0271924529</v>
      </c>
      <c r="G28" s="11">
        <f t="shared" si="1"/>
        <v>7868529.2542934939</v>
      </c>
      <c r="H28" s="11">
        <f t="shared" si="2"/>
        <v>8350154.0614195447</v>
      </c>
    </row>
    <row r="29" spans="1:8" x14ac:dyDescent="0.2">
      <c r="A29" s="10" t="s">
        <v>22</v>
      </c>
      <c r="B29" s="11">
        <v>5656107.0599999996</v>
      </c>
      <c r="C29" s="11">
        <v>6469013.0899999999</v>
      </c>
      <c r="D29" s="11">
        <v>6285618.0999999996</v>
      </c>
      <c r="E29" s="11">
        <f>SUM(E26:E28)/3+60.58</f>
        <v>6704711.3409876544</v>
      </c>
      <c r="F29" s="11">
        <f>E29*$F$15+918.12</f>
        <v>7400601.420598451</v>
      </c>
      <c r="G29" s="11">
        <f>F29*$G$15-637.5</f>
        <v>7869717.0957709374</v>
      </c>
      <c r="H29" s="11">
        <f>G29*$H$15-424.37</f>
        <v>8350990.2394859809</v>
      </c>
    </row>
    <row r="30" spans="1:8" x14ac:dyDescent="0.2">
      <c r="A30" s="10" t="s">
        <v>23</v>
      </c>
      <c r="B30" s="12">
        <f t="shared" ref="B30:H30" si="4">SUM(B18:B29)</f>
        <v>65002150.81000001</v>
      </c>
      <c r="C30" s="12">
        <f t="shared" si="4"/>
        <v>69390130.919999987</v>
      </c>
      <c r="D30" s="12">
        <f t="shared" si="4"/>
        <v>67063434.410000004</v>
      </c>
      <c r="E30" s="12">
        <f t="shared" si="4"/>
        <v>76563000.003950611</v>
      </c>
      <c r="F30" s="12">
        <f>SUM(F18:F29)</f>
        <v>84499999.998370126</v>
      </c>
      <c r="G30" s="12">
        <f t="shared" si="4"/>
        <v>89862999.998266652</v>
      </c>
      <c r="H30" s="12">
        <f t="shared" si="4"/>
        <v>95362999.995160565</v>
      </c>
    </row>
    <row r="31" spans="1:8" ht="15" customHeight="1" x14ac:dyDescent="0.2">
      <c r="A31" s="1"/>
      <c r="B31" s="1"/>
      <c r="C31" s="24"/>
      <c r="D31" s="24"/>
      <c r="E31" s="24"/>
      <c r="F31" s="24"/>
      <c r="G31" s="24"/>
      <c r="H31" s="24"/>
    </row>
    <row r="32" spans="1:8" s="18" customFormat="1" ht="11.25" x14ac:dyDescent="0.2">
      <c r="A32" s="17" t="s">
        <v>24</v>
      </c>
      <c r="E32" s="26"/>
      <c r="F32" s="19"/>
      <c r="G32" s="19"/>
      <c r="H32" s="19"/>
    </row>
    <row r="33" spans="1:8" s="18" customFormat="1" ht="22.5" customHeight="1" x14ac:dyDescent="0.2">
      <c r="A33" s="33" t="s">
        <v>42</v>
      </c>
      <c r="B33" s="33"/>
      <c r="C33" s="33"/>
      <c r="D33" s="33"/>
      <c r="E33" s="33"/>
      <c r="F33" s="33"/>
      <c r="G33" s="33"/>
      <c r="H33" s="33"/>
    </row>
    <row r="34" spans="1:8" s="18" customFormat="1" ht="15.75" customHeight="1" x14ac:dyDescent="0.2">
      <c r="A34" s="33" t="s">
        <v>49</v>
      </c>
      <c r="B34" s="33"/>
      <c r="C34" s="33"/>
      <c r="D34" s="33"/>
      <c r="E34" s="33"/>
      <c r="F34" s="33"/>
      <c r="G34" s="33"/>
      <c r="H34" s="33"/>
    </row>
    <row r="35" spans="1:8" s="18" customFormat="1" ht="14.25" customHeight="1" x14ac:dyDescent="0.2">
      <c r="A35" s="33" t="s">
        <v>45</v>
      </c>
      <c r="B35" s="33"/>
      <c r="C35" s="33"/>
      <c r="D35" s="33"/>
      <c r="E35" s="33"/>
      <c r="F35" s="33"/>
      <c r="G35" s="33"/>
      <c r="H35" s="33"/>
    </row>
    <row r="36" spans="1:8" s="1" customFormat="1" ht="14.25" customHeight="1" x14ac:dyDescent="0.2">
      <c r="A36" s="34" t="s">
        <v>40</v>
      </c>
      <c r="B36" s="34"/>
      <c r="C36" s="34"/>
      <c r="D36" s="34"/>
      <c r="E36" s="34"/>
      <c r="F36" s="34"/>
      <c r="G36" s="34"/>
      <c r="H36" s="34"/>
    </row>
    <row r="37" spans="1:8" x14ac:dyDescent="0.2">
      <c r="F37" s="20"/>
      <c r="G37" s="20"/>
    </row>
  </sheetData>
  <mergeCells count="16">
    <mergeCell ref="B2:D2"/>
    <mergeCell ref="B3:D3"/>
    <mergeCell ref="B4:D4"/>
    <mergeCell ref="A13:E13"/>
    <mergeCell ref="A15:E15"/>
    <mergeCell ref="B11:E11"/>
    <mergeCell ref="A12:E12"/>
    <mergeCell ref="A14:E14"/>
    <mergeCell ref="A5:H5"/>
    <mergeCell ref="A36:H36"/>
    <mergeCell ref="A34:H34"/>
    <mergeCell ref="A33:H33"/>
    <mergeCell ref="A35:H35"/>
    <mergeCell ref="A7:H7"/>
    <mergeCell ref="A8:H8"/>
    <mergeCell ref="A9:H9"/>
  </mergeCells>
  <printOptions horizontalCentered="1"/>
  <pageMargins left="0.31" right="0.27" top="0.78749999999999998" bottom="0.78749999999999998" header="0.51180555555555562" footer="0.51180555555555562"/>
  <pageSetup paperSize="9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H30" sqref="H30"/>
    </sheetView>
  </sheetViews>
  <sheetFormatPr defaultRowHeight="12.75" x14ac:dyDescent="0.2"/>
  <cols>
    <col min="1" max="1" width="14" customWidth="1"/>
    <col min="2" max="8" width="14.28515625" customWidth="1"/>
  </cols>
  <sheetData>
    <row r="1" spans="1:9" ht="15" x14ac:dyDescent="0.25">
      <c r="A1" s="29"/>
      <c r="B1" s="29"/>
      <c r="C1" s="29"/>
      <c r="D1" s="29"/>
      <c r="E1" s="29"/>
      <c r="F1" s="29"/>
      <c r="G1" s="29"/>
      <c r="H1" s="29"/>
      <c r="I1" s="15"/>
    </row>
    <row r="2" spans="1:9" ht="15.75" x14ac:dyDescent="0.25">
      <c r="A2" s="29"/>
      <c r="B2" s="36" t="s">
        <v>0</v>
      </c>
      <c r="C2" s="36"/>
      <c r="D2" s="36"/>
      <c r="E2" s="29"/>
      <c r="F2" s="29"/>
      <c r="G2" s="29"/>
      <c r="H2" s="29"/>
      <c r="I2" s="15"/>
    </row>
    <row r="3" spans="1:9" ht="15" x14ac:dyDescent="0.2">
      <c r="A3" s="4"/>
      <c r="B3" s="36" t="s">
        <v>1</v>
      </c>
      <c r="C3" s="36"/>
      <c r="D3" s="36"/>
      <c r="E3" s="4"/>
      <c r="F3" s="4"/>
      <c r="G3" s="4"/>
      <c r="H3" s="4"/>
      <c r="I3" s="15"/>
    </row>
    <row r="4" spans="1:9" ht="15.75" x14ac:dyDescent="0.25">
      <c r="A4" s="15"/>
      <c r="B4" s="37"/>
      <c r="C4" s="37"/>
      <c r="D4" s="37"/>
      <c r="E4" s="15"/>
      <c r="F4" s="15"/>
      <c r="G4" s="15"/>
      <c r="H4" s="15"/>
      <c r="I4" s="15"/>
    </row>
    <row r="5" spans="1:9" s="1" customFormat="1" ht="18" customHeight="1" x14ac:dyDescent="0.25">
      <c r="A5" s="40"/>
      <c r="B5" s="40"/>
      <c r="C5" s="40"/>
      <c r="D5" s="40"/>
      <c r="E5" s="40"/>
      <c r="F5" s="40"/>
      <c r="G5" s="40"/>
      <c r="H5" s="40"/>
    </row>
    <row r="6" spans="1:9" s="1" customFormat="1" ht="12.75" customHeight="1" x14ac:dyDescent="0.25">
      <c r="A6" s="31"/>
      <c r="B6" s="31"/>
      <c r="C6" s="31"/>
      <c r="D6" s="31"/>
      <c r="E6" s="31"/>
      <c r="F6" s="31"/>
      <c r="G6" s="31"/>
      <c r="H6" s="31"/>
    </row>
    <row r="7" spans="1:9" s="1" customFormat="1" ht="12" x14ac:dyDescent="0.2">
      <c r="A7" s="39" t="s">
        <v>2</v>
      </c>
      <c r="B7" s="39"/>
      <c r="C7" s="39"/>
      <c r="D7" s="39"/>
      <c r="E7" s="39"/>
      <c r="F7" s="39"/>
      <c r="G7" s="39"/>
      <c r="H7" s="39"/>
    </row>
    <row r="8" spans="1:9" s="1" customFormat="1" ht="12" x14ac:dyDescent="0.2">
      <c r="A8" s="39" t="s">
        <v>3</v>
      </c>
      <c r="B8" s="39"/>
      <c r="C8" s="39"/>
      <c r="D8" s="39"/>
      <c r="E8" s="39"/>
      <c r="F8" s="39"/>
      <c r="G8" s="39"/>
      <c r="H8" s="39"/>
    </row>
    <row r="9" spans="1:9" s="1" customFormat="1" ht="15" customHeight="1" x14ac:dyDescent="0.25">
      <c r="A9" s="40" t="s">
        <v>41</v>
      </c>
      <c r="B9" s="40"/>
      <c r="C9" s="40"/>
      <c r="D9" s="40"/>
      <c r="E9" s="40"/>
      <c r="F9" s="40"/>
      <c r="G9" s="40"/>
      <c r="H9" s="40"/>
    </row>
    <row r="10" spans="1:9" ht="15" x14ac:dyDescent="0.25">
      <c r="A10" s="40"/>
      <c r="B10" s="40"/>
      <c r="C10" s="40"/>
      <c r="D10" s="40"/>
      <c r="E10" s="40"/>
      <c r="F10" s="40"/>
      <c r="G10" s="40"/>
      <c r="H10" s="40"/>
      <c r="I10" s="15"/>
    </row>
    <row r="11" spans="1:9" ht="12.75" customHeight="1" x14ac:dyDescent="0.2">
      <c r="A11" s="7" t="s">
        <v>4</v>
      </c>
      <c r="B11" s="35" t="s">
        <v>30</v>
      </c>
      <c r="C11" s="35"/>
      <c r="D11" s="35"/>
      <c r="E11" s="35"/>
      <c r="F11" s="21">
        <v>2022</v>
      </c>
      <c r="G11" s="21">
        <v>2023</v>
      </c>
      <c r="H11" s="21">
        <v>2024</v>
      </c>
    </row>
    <row r="12" spans="1:9" x14ac:dyDescent="0.2">
      <c r="A12" s="35" t="s">
        <v>27</v>
      </c>
      <c r="B12" s="35"/>
      <c r="C12" s="35"/>
      <c r="D12" s="35"/>
      <c r="E12" s="35"/>
      <c r="F12" s="22">
        <v>1.0403</v>
      </c>
      <c r="G12" s="22">
        <v>1.0325</v>
      </c>
      <c r="H12" s="22">
        <v>1.0303</v>
      </c>
    </row>
    <row r="13" spans="1:9" x14ac:dyDescent="0.2">
      <c r="A13" s="38" t="s">
        <v>53</v>
      </c>
      <c r="B13" s="38"/>
      <c r="C13" s="38"/>
      <c r="D13" s="38"/>
      <c r="E13" s="41"/>
      <c r="F13" s="22">
        <v>1.0581</v>
      </c>
      <c r="G13" s="22">
        <v>1</v>
      </c>
      <c r="H13" s="22">
        <v>1</v>
      </c>
    </row>
    <row r="14" spans="1:9" x14ac:dyDescent="0.2">
      <c r="A14" s="35" t="s">
        <v>39</v>
      </c>
      <c r="B14" s="35"/>
      <c r="C14" s="35"/>
      <c r="D14" s="35"/>
      <c r="E14" s="42"/>
      <c r="F14" s="22">
        <v>1</v>
      </c>
      <c r="G14" s="22">
        <v>1</v>
      </c>
      <c r="H14" s="22">
        <v>1</v>
      </c>
    </row>
    <row r="15" spans="1:9" x14ac:dyDescent="0.2">
      <c r="A15" s="35" t="s">
        <v>31</v>
      </c>
      <c r="B15" s="35"/>
      <c r="C15" s="35"/>
      <c r="D15" s="35"/>
      <c r="E15" s="35"/>
      <c r="F15" s="8">
        <f>F12*F13*F14</f>
        <v>1.10074143</v>
      </c>
      <c r="G15" s="8">
        <f>G12*G13*G14</f>
        <v>1.0325</v>
      </c>
      <c r="H15" s="8">
        <f>H12*H13*H14</f>
        <v>1.0303</v>
      </c>
    </row>
    <row r="16" spans="1:9" x14ac:dyDescent="0.2">
      <c r="A16" s="9"/>
      <c r="B16" s="9"/>
      <c r="C16" s="9"/>
      <c r="D16" s="9"/>
      <c r="E16" s="9"/>
      <c r="F16" s="9"/>
      <c r="G16" s="1"/>
      <c r="H16" s="1"/>
    </row>
    <row r="17" spans="1:8" x14ac:dyDescent="0.2">
      <c r="A17" s="10" t="s">
        <v>10</v>
      </c>
      <c r="B17" s="21">
        <v>2018</v>
      </c>
      <c r="C17" s="21">
        <v>2019</v>
      </c>
      <c r="D17" s="21">
        <v>2020</v>
      </c>
      <c r="E17" s="21">
        <v>2021</v>
      </c>
      <c r="F17" s="21">
        <v>2022</v>
      </c>
      <c r="G17" s="21">
        <v>2023</v>
      </c>
      <c r="H17" s="21">
        <v>2024</v>
      </c>
    </row>
    <row r="18" spans="1:8" x14ac:dyDescent="0.2">
      <c r="A18" s="10" t="s">
        <v>11</v>
      </c>
      <c r="B18" s="11">
        <v>5644793.6600000001</v>
      </c>
      <c r="C18" s="11">
        <v>6609920.3799999999</v>
      </c>
      <c r="D18" s="11">
        <v>5999124.5999999996</v>
      </c>
      <c r="E18" s="11">
        <v>7226647.0999999996</v>
      </c>
      <c r="F18" s="11">
        <f>E18*$F$15</f>
        <v>7954669.8629593523</v>
      </c>
      <c r="G18" s="11">
        <f>F18*$G$15</f>
        <v>8213196.6335055307</v>
      </c>
      <c r="H18" s="11">
        <f>G18*$H$15</f>
        <v>8462056.4915007483</v>
      </c>
    </row>
    <row r="19" spans="1:8" x14ac:dyDescent="0.2">
      <c r="A19" s="10" t="s">
        <v>12</v>
      </c>
      <c r="B19" s="11">
        <v>7379510.7199999997</v>
      </c>
      <c r="C19" s="11">
        <v>7260601.7599999998</v>
      </c>
      <c r="D19" s="11">
        <v>8668467.2599999998</v>
      </c>
      <c r="E19" s="11">
        <v>9472302.0399999991</v>
      </c>
      <c r="F19" s="11">
        <f t="shared" ref="F19:F28" si="0">E19*$F$15</f>
        <v>10426555.292901516</v>
      </c>
      <c r="G19" s="11">
        <f t="shared" ref="G19:G28" si="1">F19*$G$15</f>
        <v>10765418.339920815</v>
      </c>
      <c r="H19" s="11">
        <f t="shared" ref="H19:H28" si="2">G19*$H$15</f>
        <v>11091610.515620416</v>
      </c>
    </row>
    <row r="20" spans="1:8" x14ac:dyDescent="0.2">
      <c r="A20" s="10" t="s">
        <v>13</v>
      </c>
      <c r="B20" s="11">
        <v>4969295.7300000004</v>
      </c>
      <c r="C20" s="11">
        <v>5436325.4100000001</v>
      </c>
      <c r="D20" s="11">
        <v>5068692.7</v>
      </c>
      <c r="E20" s="11">
        <v>6349085.0300000003</v>
      </c>
      <c r="F20" s="11">
        <f t="shared" si="0"/>
        <v>6988700.9351137932</v>
      </c>
      <c r="G20" s="11">
        <f t="shared" si="1"/>
        <v>7215833.7155049909</v>
      </c>
      <c r="H20" s="11">
        <f t="shared" si="2"/>
        <v>7434473.4770847922</v>
      </c>
    </row>
    <row r="21" spans="1:8" x14ac:dyDescent="0.2">
      <c r="A21" s="10" t="s">
        <v>14</v>
      </c>
      <c r="B21" s="11">
        <v>5210144.66</v>
      </c>
      <c r="C21" s="11">
        <v>5303733.78</v>
      </c>
      <c r="D21" s="11">
        <v>4968440.92</v>
      </c>
      <c r="E21" s="11">
        <v>6637487.3499999996</v>
      </c>
      <c r="F21" s="11">
        <f t="shared" si="0"/>
        <v>7306157.3172459099</v>
      </c>
      <c r="G21" s="11">
        <f t="shared" si="1"/>
        <v>7543607.4300564015</v>
      </c>
      <c r="H21" s="11">
        <f t="shared" si="2"/>
        <v>7772178.7351871105</v>
      </c>
    </row>
    <row r="22" spans="1:8" x14ac:dyDescent="0.2">
      <c r="A22" s="10" t="s">
        <v>15</v>
      </c>
      <c r="B22" s="11">
        <v>6394113.29</v>
      </c>
      <c r="C22" s="11">
        <v>6806418.1299999999</v>
      </c>
      <c r="D22" s="11">
        <v>5190895.99</v>
      </c>
      <c r="E22" s="11">
        <v>7977345.79</v>
      </c>
      <c r="F22" s="11">
        <f t="shared" si="0"/>
        <v>8780995.0124890804</v>
      </c>
      <c r="G22" s="11">
        <f t="shared" si="1"/>
        <v>9066377.3503949754</v>
      </c>
      <c r="H22" s="11">
        <f t="shared" si="2"/>
        <v>9341088.5841119438</v>
      </c>
    </row>
    <row r="23" spans="1:8" x14ac:dyDescent="0.2">
      <c r="A23" s="10" t="s">
        <v>16</v>
      </c>
      <c r="B23" s="11">
        <v>5987783.04</v>
      </c>
      <c r="C23" s="11">
        <v>5361400.6399999997</v>
      </c>
      <c r="D23" s="11">
        <v>4225667.78</v>
      </c>
      <c r="E23" s="11">
        <v>6899165.4000000004</v>
      </c>
      <c r="F23" s="11">
        <f t="shared" si="0"/>
        <v>7594197.1882025227</v>
      </c>
      <c r="G23" s="11">
        <f t="shared" si="1"/>
        <v>7841008.5968191046</v>
      </c>
      <c r="H23" s="11">
        <f t="shared" si="2"/>
        <v>8078591.1573027233</v>
      </c>
    </row>
    <row r="24" spans="1:8" x14ac:dyDescent="0.2">
      <c r="A24" s="10" t="s">
        <v>17</v>
      </c>
      <c r="B24" s="11">
        <v>6897668.8300000001</v>
      </c>
      <c r="C24" s="11">
        <v>7331695.3200000003</v>
      </c>
      <c r="D24" s="11">
        <v>7284619.0499999998</v>
      </c>
      <c r="E24" s="11">
        <v>9426891.1999999993</v>
      </c>
      <c r="F24" s="11">
        <f t="shared" si="0"/>
        <v>10376569.699942416</v>
      </c>
      <c r="G24" s="11">
        <f t="shared" si="1"/>
        <v>10713808.215190545</v>
      </c>
      <c r="H24" s="11">
        <f t="shared" si="2"/>
        <v>11038436.604110818</v>
      </c>
    </row>
    <row r="25" spans="1:8" x14ac:dyDescent="0.2">
      <c r="A25" s="10" t="s">
        <v>18</v>
      </c>
      <c r="B25" s="11">
        <v>5130444.4400000004</v>
      </c>
      <c r="C25" s="11">
        <v>5351637.6500000004</v>
      </c>
      <c r="D25" s="11">
        <v>4627365.55</v>
      </c>
      <c r="E25" s="11">
        <v>7537100.29</v>
      </c>
      <c r="F25" s="11">
        <f t="shared" si="0"/>
        <v>8296398.5512680151</v>
      </c>
      <c r="G25" s="11">
        <f t="shared" si="1"/>
        <v>8566031.5041842256</v>
      </c>
      <c r="H25" s="11">
        <f t="shared" si="2"/>
        <v>8825582.2587610073</v>
      </c>
    </row>
    <row r="26" spans="1:8" x14ac:dyDescent="0.2">
      <c r="A26" s="10" t="s">
        <v>19</v>
      </c>
      <c r="B26" s="11">
        <v>3869385.1</v>
      </c>
      <c r="C26" s="11">
        <v>4763746.74</v>
      </c>
      <c r="D26" s="11">
        <v>3727383.72</v>
      </c>
      <c r="E26" s="11">
        <v>5008298.75</v>
      </c>
      <c r="F26" s="11">
        <f t="shared" si="0"/>
        <v>5512841.9279422127</v>
      </c>
      <c r="G26" s="11">
        <f t="shared" si="1"/>
        <v>5692009.2906003343</v>
      </c>
      <c r="H26" s="11">
        <f t="shared" si="2"/>
        <v>5864477.1721055247</v>
      </c>
    </row>
    <row r="27" spans="1:8" x14ac:dyDescent="0.2">
      <c r="A27" s="10" t="s">
        <v>20</v>
      </c>
      <c r="B27" s="11">
        <v>4395596.38</v>
      </c>
      <c r="C27" s="11">
        <v>4385647.55</v>
      </c>
      <c r="D27" s="11">
        <v>5015553.9000000004</v>
      </c>
      <c r="E27" s="11">
        <v>5149095</v>
      </c>
      <c r="F27" s="11">
        <f t="shared" si="0"/>
        <v>5667822.1935058497</v>
      </c>
      <c r="G27" s="11">
        <f t="shared" si="1"/>
        <v>5852026.4147947896</v>
      </c>
      <c r="H27" s="11">
        <f t="shared" si="2"/>
        <v>6029342.8151630713</v>
      </c>
    </row>
    <row r="28" spans="1:8" x14ac:dyDescent="0.2">
      <c r="A28" s="10" t="s">
        <v>21</v>
      </c>
      <c r="B28" s="11">
        <v>5521391.9000000004</v>
      </c>
      <c r="C28" s="11">
        <v>5951951.2699999996</v>
      </c>
      <c r="D28" s="11">
        <v>6647736.8200000003</v>
      </c>
      <c r="E28" s="11">
        <v>6607227.5</v>
      </c>
      <c r="F28" s="11">
        <f t="shared" si="0"/>
        <v>7272849.046685325</v>
      </c>
      <c r="G28" s="11">
        <f t="shared" si="1"/>
        <v>7509216.6407025978</v>
      </c>
      <c r="H28" s="11">
        <f t="shared" si="2"/>
        <v>7736745.904915886</v>
      </c>
    </row>
    <row r="29" spans="1:8" x14ac:dyDescent="0.2">
      <c r="A29" s="10" t="s">
        <v>22</v>
      </c>
      <c r="B29" s="11">
        <v>9662473.25</v>
      </c>
      <c r="C29" s="11">
        <v>10147094.390000001</v>
      </c>
      <c r="D29" s="11">
        <v>9912289.0700000003</v>
      </c>
      <c r="E29" s="11">
        <v>12170354.550000001</v>
      </c>
      <c r="F29" s="11">
        <f>E29*$F$15-170.5</f>
        <v>13396242.970974008</v>
      </c>
      <c r="G29" s="11">
        <f>F29*$G$15-155</f>
        <v>13831465.867530663</v>
      </c>
      <c r="H29" s="11">
        <f>G29*$H$15-143</f>
        <v>14250416.283316841</v>
      </c>
    </row>
    <row r="30" spans="1:8" x14ac:dyDescent="0.2">
      <c r="A30" s="10" t="s">
        <v>23</v>
      </c>
      <c r="B30" s="12">
        <f t="shared" ref="B30:H30" si="3">SUM(B18:B29)</f>
        <v>71062601</v>
      </c>
      <c r="C30" s="12">
        <f t="shared" si="3"/>
        <v>74710173.019999996</v>
      </c>
      <c r="D30" s="12">
        <f t="shared" si="3"/>
        <v>71336237.359999985</v>
      </c>
      <c r="E30" s="12">
        <f t="shared" si="3"/>
        <v>90460999.999999985</v>
      </c>
      <c r="F30" s="12">
        <f t="shared" si="3"/>
        <v>99573999.999230012</v>
      </c>
      <c r="G30" s="12">
        <f t="shared" si="3"/>
        <v>102809999.99920498</v>
      </c>
      <c r="H30" s="12">
        <f t="shared" si="3"/>
        <v>105924999.99918087</v>
      </c>
    </row>
    <row r="31" spans="1:8" ht="18.75" customHeight="1" x14ac:dyDescent="0.2">
      <c r="A31" s="1"/>
      <c r="B31" s="1"/>
      <c r="C31" s="24"/>
      <c r="D31" s="24"/>
      <c r="E31" s="24"/>
      <c r="F31" s="24"/>
      <c r="G31" s="24"/>
      <c r="H31" s="24"/>
    </row>
    <row r="32" spans="1:8" s="18" customFormat="1" ht="11.25" x14ac:dyDescent="0.2">
      <c r="A32" s="17" t="s">
        <v>24</v>
      </c>
      <c r="D32" s="26"/>
      <c r="E32" s="26"/>
      <c r="F32" s="19"/>
      <c r="G32" s="19"/>
      <c r="H32" s="19"/>
    </row>
    <row r="33" spans="1:8" s="18" customFormat="1" ht="22.5" customHeight="1" x14ac:dyDescent="0.2">
      <c r="A33" s="33" t="s">
        <v>42</v>
      </c>
      <c r="B33" s="33"/>
      <c r="C33" s="33"/>
      <c r="D33" s="33"/>
      <c r="E33" s="33"/>
      <c r="F33" s="33"/>
      <c r="G33" s="33"/>
      <c r="H33" s="33"/>
    </row>
    <row r="34" spans="1:8" s="18" customFormat="1" ht="15" customHeight="1" x14ac:dyDescent="0.2">
      <c r="A34" s="33" t="s">
        <v>50</v>
      </c>
      <c r="B34" s="33"/>
      <c r="C34" s="33"/>
      <c r="D34" s="33"/>
      <c r="E34" s="33"/>
      <c r="F34" s="33"/>
      <c r="G34" s="33"/>
      <c r="H34" s="33"/>
    </row>
    <row r="35" spans="1:8" s="18" customFormat="1" ht="14.25" customHeight="1" x14ac:dyDescent="0.2">
      <c r="A35" s="33" t="s">
        <v>45</v>
      </c>
      <c r="B35" s="33"/>
      <c r="C35" s="33"/>
      <c r="D35" s="33"/>
      <c r="E35" s="33"/>
      <c r="F35" s="33"/>
      <c r="G35" s="33"/>
      <c r="H35" s="33"/>
    </row>
    <row r="36" spans="1:8" s="1" customFormat="1" ht="14.25" customHeight="1" x14ac:dyDescent="0.2">
      <c r="A36" s="34" t="s">
        <v>40</v>
      </c>
      <c r="B36" s="34"/>
      <c r="C36" s="34"/>
      <c r="D36" s="34"/>
      <c r="E36" s="34"/>
      <c r="F36" s="34"/>
      <c r="G36" s="34"/>
      <c r="H36" s="34"/>
    </row>
  </sheetData>
  <mergeCells count="17">
    <mergeCell ref="B11:E11"/>
    <mergeCell ref="A12:E12"/>
    <mergeCell ref="B2:D2"/>
    <mergeCell ref="B3:D3"/>
    <mergeCell ref="B4:D4"/>
    <mergeCell ref="A10:H10"/>
    <mergeCell ref="A7:H7"/>
    <mergeCell ref="A8:H8"/>
    <mergeCell ref="A9:H9"/>
    <mergeCell ref="A5:H5"/>
    <mergeCell ref="A33:H33"/>
    <mergeCell ref="A36:H36"/>
    <mergeCell ref="A35:H35"/>
    <mergeCell ref="A13:E13"/>
    <mergeCell ref="A14:E14"/>
    <mergeCell ref="A15:E15"/>
    <mergeCell ref="A34:H34"/>
  </mergeCells>
  <printOptions horizontalCentered="1"/>
  <pageMargins left="0.35" right="0.34" top="0.78749999999999998" bottom="0.5" header="0.51180555555555562" footer="0.23"/>
  <pageSetup paperSize="9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H30" sqref="H30"/>
    </sheetView>
  </sheetViews>
  <sheetFormatPr defaultRowHeight="12.75" x14ac:dyDescent="0.2"/>
  <cols>
    <col min="1" max="1" width="14.42578125" customWidth="1"/>
    <col min="2" max="8" width="14.28515625" customWidth="1"/>
  </cols>
  <sheetData>
    <row r="1" spans="1:9" ht="15" x14ac:dyDescent="0.25">
      <c r="A1" s="29"/>
      <c r="B1" s="29"/>
      <c r="C1" s="29"/>
      <c r="D1" s="29"/>
      <c r="E1" s="29"/>
      <c r="F1" s="29"/>
      <c r="G1" s="29"/>
      <c r="H1" s="29"/>
      <c r="I1" s="15"/>
    </row>
    <row r="2" spans="1:9" ht="15.75" x14ac:dyDescent="0.25">
      <c r="A2" s="29"/>
      <c r="B2" s="36" t="s">
        <v>0</v>
      </c>
      <c r="C2" s="36"/>
      <c r="D2" s="36"/>
      <c r="E2" s="29"/>
      <c r="F2" s="29"/>
      <c r="G2" s="29"/>
      <c r="H2" s="29"/>
      <c r="I2" s="15"/>
    </row>
    <row r="3" spans="1:9" ht="15" x14ac:dyDescent="0.2">
      <c r="A3" s="4"/>
      <c r="B3" s="36" t="s">
        <v>1</v>
      </c>
      <c r="C3" s="36"/>
      <c r="D3" s="36"/>
      <c r="E3" s="4"/>
      <c r="F3" s="4"/>
      <c r="G3" s="4"/>
      <c r="H3" s="4"/>
      <c r="I3" s="15"/>
    </row>
    <row r="4" spans="1:9" ht="15.75" x14ac:dyDescent="0.25">
      <c r="A4" s="15"/>
      <c r="B4" s="37"/>
      <c r="C4" s="37"/>
      <c r="D4" s="37"/>
      <c r="E4" s="15"/>
      <c r="F4" s="15"/>
      <c r="G4" s="15"/>
      <c r="H4" s="15"/>
      <c r="I4" s="15"/>
    </row>
    <row r="5" spans="1:9" s="1" customFormat="1" ht="21.75" customHeight="1" x14ac:dyDescent="0.25">
      <c r="A5" s="40"/>
      <c r="B5" s="40"/>
      <c r="C5" s="40"/>
      <c r="D5" s="40"/>
      <c r="E5" s="40"/>
      <c r="F5" s="40"/>
      <c r="G5" s="40"/>
      <c r="H5" s="40"/>
    </row>
    <row r="6" spans="1:9" s="1" customFormat="1" ht="12.75" customHeight="1" x14ac:dyDescent="0.25">
      <c r="A6" s="31"/>
      <c r="B6" s="31"/>
      <c r="C6" s="31"/>
      <c r="D6" s="31"/>
      <c r="E6" s="31"/>
      <c r="F6" s="31"/>
      <c r="G6" s="31"/>
      <c r="H6" s="31"/>
    </row>
    <row r="7" spans="1:9" s="1" customFormat="1" ht="12" x14ac:dyDescent="0.2">
      <c r="A7" s="39" t="s">
        <v>2</v>
      </c>
      <c r="B7" s="39"/>
      <c r="C7" s="39"/>
      <c r="D7" s="39"/>
      <c r="E7" s="39"/>
      <c r="F7" s="39"/>
      <c r="G7" s="39"/>
      <c r="H7" s="39"/>
    </row>
    <row r="8" spans="1:9" s="1" customFormat="1" ht="12" x14ac:dyDescent="0.2">
      <c r="A8" s="39" t="s">
        <v>3</v>
      </c>
      <c r="B8" s="39"/>
      <c r="C8" s="39"/>
      <c r="D8" s="39"/>
      <c r="E8" s="39"/>
      <c r="F8" s="39"/>
      <c r="G8" s="39"/>
      <c r="H8" s="39"/>
    </row>
    <row r="9" spans="1:9" s="1" customFormat="1" ht="15" customHeight="1" x14ac:dyDescent="0.25">
      <c r="A9" s="40" t="s">
        <v>41</v>
      </c>
      <c r="B9" s="40"/>
      <c r="C9" s="40"/>
      <c r="D9" s="40"/>
      <c r="E9" s="40"/>
      <c r="F9" s="40"/>
      <c r="G9" s="40"/>
      <c r="H9" s="40"/>
    </row>
    <row r="10" spans="1:9" x14ac:dyDescent="0.2">
      <c r="A10" s="1"/>
      <c r="B10" s="1"/>
      <c r="C10" s="1"/>
      <c r="D10" s="1"/>
      <c r="E10" s="1"/>
      <c r="F10" s="1"/>
      <c r="G10" s="1"/>
      <c r="H10" s="1"/>
    </row>
    <row r="11" spans="1:9" x14ac:dyDescent="0.2">
      <c r="A11" s="7" t="s">
        <v>4</v>
      </c>
      <c r="B11" s="35" t="s">
        <v>32</v>
      </c>
      <c r="C11" s="35"/>
      <c r="D11" s="35"/>
      <c r="E11" s="35"/>
      <c r="F11" s="21">
        <v>2022</v>
      </c>
      <c r="G11" s="21">
        <v>2023</v>
      </c>
      <c r="H11" s="21">
        <v>2024</v>
      </c>
    </row>
    <row r="12" spans="1:9" x14ac:dyDescent="0.2">
      <c r="A12" s="35" t="s">
        <v>6</v>
      </c>
      <c r="B12" s="35"/>
      <c r="C12" s="35"/>
      <c r="D12" s="35"/>
      <c r="E12" s="42"/>
      <c r="F12" s="22">
        <v>1.0403</v>
      </c>
      <c r="G12" s="22">
        <v>1.0325</v>
      </c>
      <c r="H12" s="22">
        <v>1.0303</v>
      </c>
    </row>
    <row r="13" spans="1:9" x14ac:dyDescent="0.2">
      <c r="A13" s="35" t="s">
        <v>7</v>
      </c>
      <c r="B13" s="35"/>
      <c r="C13" s="35"/>
      <c r="D13" s="35"/>
      <c r="E13" s="35"/>
      <c r="F13" s="22">
        <v>1</v>
      </c>
      <c r="G13" s="22">
        <v>1</v>
      </c>
      <c r="H13" s="22">
        <v>1</v>
      </c>
    </row>
    <row r="14" spans="1:9" x14ac:dyDescent="0.2">
      <c r="A14" s="38" t="s">
        <v>8</v>
      </c>
      <c r="B14" s="38"/>
      <c r="C14" s="38"/>
      <c r="D14" s="38"/>
      <c r="E14" s="38"/>
      <c r="F14" s="22">
        <v>1</v>
      </c>
      <c r="G14" s="22">
        <v>1</v>
      </c>
      <c r="H14" s="22">
        <v>1</v>
      </c>
    </row>
    <row r="15" spans="1:9" x14ac:dyDescent="0.2">
      <c r="A15" s="35" t="s">
        <v>9</v>
      </c>
      <c r="B15" s="35"/>
      <c r="C15" s="35"/>
      <c r="D15" s="35"/>
      <c r="E15" s="35"/>
      <c r="F15" s="8">
        <f>F12*F13*F14</f>
        <v>1.0403</v>
      </c>
      <c r="G15" s="8">
        <f>G12*G13*G14</f>
        <v>1.0325</v>
      </c>
      <c r="H15" s="8">
        <f>H12*H13*H14</f>
        <v>1.0303</v>
      </c>
    </row>
    <row r="16" spans="1:9" x14ac:dyDescent="0.2">
      <c r="A16" s="9"/>
      <c r="B16" s="9"/>
      <c r="C16" s="9"/>
      <c r="D16" s="9"/>
      <c r="E16" s="9"/>
      <c r="F16" s="9"/>
      <c r="G16" s="1"/>
      <c r="H16" s="1"/>
    </row>
    <row r="17" spans="1:8" x14ac:dyDescent="0.2">
      <c r="A17" s="10" t="s">
        <v>10</v>
      </c>
      <c r="B17" s="21">
        <v>2018</v>
      </c>
      <c r="C17" s="21">
        <v>2019</v>
      </c>
      <c r="D17" s="21">
        <v>2020</v>
      </c>
      <c r="E17" s="21">
        <v>2021</v>
      </c>
      <c r="F17" s="21">
        <v>2022</v>
      </c>
      <c r="G17" s="21">
        <v>2023</v>
      </c>
      <c r="H17" s="21">
        <v>2024</v>
      </c>
    </row>
    <row r="18" spans="1:8" x14ac:dyDescent="0.2">
      <c r="A18" s="10" t="s">
        <v>11</v>
      </c>
      <c r="B18" s="11">
        <v>50802.85</v>
      </c>
      <c r="C18" s="11">
        <v>52287.71</v>
      </c>
      <c r="D18" s="11">
        <v>57913.91</v>
      </c>
      <c r="E18" s="11">
        <v>48992.95</v>
      </c>
      <c r="F18" s="11">
        <f>E18*$F$15</f>
        <v>50967.365884999999</v>
      </c>
      <c r="G18" s="11">
        <f>F18*$G$15</f>
        <v>52623.805276262501</v>
      </c>
      <c r="H18" s="11">
        <f>G18*$H$15</f>
        <v>54218.306576133255</v>
      </c>
    </row>
    <row r="19" spans="1:8" x14ac:dyDescent="0.2">
      <c r="A19" s="10" t="s">
        <v>12</v>
      </c>
      <c r="B19" s="11">
        <v>1195.42</v>
      </c>
      <c r="C19" s="11">
        <v>7704.78</v>
      </c>
      <c r="D19" s="11">
        <v>1384.67</v>
      </c>
      <c r="E19" s="11">
        <v>1935.28</v>
      </c>
      <c r="F19" s="11">
        <f t="shared" ref="F19:F28" si="0">E19*$F$15</f>
        <v>2013.271784</v>
      </c>
      <c r="G19" s="11">
        <f t="shared" ref="G19:G28" si="1">F19*$G$15</f>
        <v>2078.7031169799998</v>
      </c>
      <c r="H19" s="11">
        <f t="shared" ref="H19:H28" si="2">G19*$H$15</f>
        <v>2141.6878214244939</v>
      </c>
    </row>
    <row r="20" spans="1:8" x14ac:dyDescent="0.2">
      <c r="A20" s="10" t="s">
        <v>13</v>
      </c>
      <c r="B20" s="11">
        <v>1413.34</v>
      </c>
      <c r="C20" s="11">
        <v>6696.68</v>
      </c>
      <c r="D20" s="11">
        <v>3244.36</v>
      </c>
      <c r="E20" s="11">
        <v>3029.36</v>
      </c>
      <c r="F20" s="11">
        <f t="shared" si="0"/>
        <v>3151.4432080000001</v>
      </c>
      <c r="G20" s="11">
        <f t="shared" si="1"/>
        <v>3253.8651122599999</v>
      </c>
      <c r="H20" s="11">
        <f t="shared" si="2"/>
        <v>3352.4572251614777</v>
      </c>
    </row>
    <row r="21" spans="1:8" x14ac:dyDescent="0.2">
      <c r="A21" s="10" t="s">
        <v>14</v>
      </c>
      <c r="B21" s="11">
        <v>4361.8999999999996</v>
      </c>
      <c r="C21" s="11">
        <v>4444.2700000000004</v>
      </c>
      <c r="D21" s="11">
        <v>4083.21</v>
      </c>
      <c r="E21" s="11">
        <v>1244.5999999999999</v>
      </c>
      <c r="F21" s="11">
        <f t="shared" si="0"/>
        <v>1294.75738</v>
      </c>
      <c r="G21" s="11">
        <f t="shared" si="1"/>
        <v>1336.8369948499999</v>
      </c>
      <c r="H21" s="11">
        <f t="shared" si="2"/>
        <v>1377.3431557939548</v>
      </c>
    </row>
    <row r="22" spans="1:8" x14ac:dyDescent="0.2">
      <c r="A22" s="10" t="s">
        <v>15</v>
      </c>
      <c r="B22" s="11">
        <v>53902.61</v>
      </c>
      <c r="C22" s="11">
        <v>9015.57</v>
      </c>
      <c r="D22" s="11">
        <v>4030.92</v>
      </c>
      <c r="E22" s="11">
        <v>7349.89</v>
      </c>
      <c r="F22" s="11">
        <f t="shared" si="0"/>
        <v>7646.0905670000002</v>
      </c>
      <c r="G22" s="11">
        <f t="shared" si="1"/>
        <v>7894.5885104275003</v>
      </c>
      <c r="H22" s="11">
        <f t="shared" si="2"/>
        <v>8133.7945422934536</v>
      </c>
    </row>
    <row r="23" spans="1:8" x14ac:dyDescent="0.2">
      <c r="A23" s="10" t="s">
        <v>16</v>
      </c>
      <c r="B23" s="11">
        <v>11848.05</v>
      </c>
      <c r="C23" s="11">
        <v>3138.21</v>
      </c>
      <c r="D23" s="11">
        <v>1900.81</v>
      </c>
      <c r="E23" s="11">
        <v>11030.64</v>
      </c>
      <c r="F23" s="11">
        <f t="shared" si="0"/>
        <v>11475.174792</v>
      </c>
      <c r="G23" s="11">
        <f t="shared" si="1"/>
        <v>11848.117972739999</v>
      </c>
      <c r="H23" s="11">
        <f t="shared" si="2"/>
        <v>12207.115947314021</v>
      </c>
    </row>
    <row r="24" spans="1:8" x14ac:dyDescent="0.2">
      <c r="A24" s="10" t="s">
        <v>17</v>
      </c>
      <c r="B24" s="11">
        <v>1931.66</v>
      </c>
      <c r="C24" s="11">
        <v>8071.2</v>
      </c>
      <c r="D24" s="11">
        <v>12473.94</v>
      </c>
      <c r="E24" s="11">
        <v>3893.42</v>
      </c>
      <c r="F24" s="11">
        <f t="shared" si="0"/>
        <v>4050.324826</v>
      </c>
      <c r="G24" s="11">
        <f t="shared" si="1"/>
        <v>4181.9603828449999</v>
      </c>
      <c r="H24" s="11">
        <f t="shared" si="2"/>
        <v>4308.673782445203</v>
      </c>
    </row>
    <row r="25" spans="1:8" x14ac:dyDescent="0.2">
      <c r="A25" s="10" t="s">
        <v>18</v>
      </c>
      <c r="B25" s="11">
        <v>0</v>
      </c>
      <c r="C25" s="11">
        <v>17198.96</v>
      </c>
      <c r="D25" s="11">
        <v>9174.91</v>
      </c>
      <c r="E25" s="11">
        <v>9343.16</v>
      </c>
      <c r="F25" s="11">
        <f t="shared" si="0"/>
        <v>9719.6893479999999</v>
      </c>
      <c r="G25" s="11">
        <f t="shared" si="1"/>
        <v>10035.579251809999</v>
      </c>
      <c r="H25" s="11">
        <f t="shared" si="2"/>
        <v>10339.657303139842</v>
      </c>
    </row>
    <row r="26" spans="1:8" x14ac:dyDescent="0.2">
      <c r="A26" s="10" t="s">
        <v>19</v>
      </c>
      <c r="B26" s="11">
        <v>143459.92000000001</v>
      </c>
      <c r="C26" s="11">
        <v>149973.09</v>
      </c>
      <c r="D26" s="11">
        <v>161725.94</v>
      </c>
      <c r="E26" s="11">
        <f>D26*1.08</f>
        <v>174664.01520000002</v>
      </c>
      <c r="F26" s="11">
        <f t="shared" si="0"/>
        <v>181702.97501256003</v>
      </c>
      <c r="G26" s="11">
        <f t="shared" si="1"/>
        <v>187608.32170046822</v>
      </c>
      <c r="H26" s="11">
        <f t="shared" si="2"/>
        <v>193292.8538479924</v>
      </c>
    </row>
    <row r="27" spans="1:8" x14ac:dyDescent="0.2">
      <c r="A27" s="10" t="s">
        <v>20</v>
      </c>
      <c r="B27" s="11">
        <v>538070.68999999994</v>
      </c>
      <c r="C27" s="11">
        <v>596705.15</v>
      </c>
      <c r="D27" s="11">
        <v>634416.94999999995</v>
      </c>
      <c r="E27" s="11">
        <f>D27*1.08</f>
        <v>685170.30599999998</v>
      </c>
      <c r="F27" s="11">
        <f t="shared" si="0"/>
        <v>712782.66933179996</v>
      </c>
      <c r="G27" s="11">
        <f t="shared" si="1"/>
        <v>735948.10608508345</v>
      </c>
      <c r="H27" s="11">
        <f t="shared" si="2"/>
        <v>758247.33369946142</v>
      </c>
    </row>
    <row r="28" spans="1:8" x14ac:dyDescent="0.2">
      <c r="A28" s="10" t="s">
        <v>21</v>
      </c>
      <c r="B28" s="11">
        <v>77878.899999999994</v>
      </c>
      <c r="C28" s="11">
        <v>82595.759999999995</v>
      </c>
      <c r="D28" s="11">
        <v>75517.929999999993</v>
      </c>
      <c r="E28" s="11">
        <f>D28*1.08</f>
        <v>81559.364399999991</v>
      </c>
      <c r="F28" s="11">
        <f t="shared" si="0"/>
        <v>84846.206785319984</v>
      </c>
      <c r="G28" s="11">
        <f t="shared" si="1"/>
        <v>87603.708505842878</v>
      </c>
      <c r="H28" s="11">
        <f t="shared" si="2"/>
        <v>90258.100873569914</v>
      </c>
    </row>
    <row r="29" spans="1:8" x14ac:dyDescent="0.2">
      <c r="A29" s="10" t="s">
        <v>22</v>
      </c>
      <c r="B29" s="11">
        <v>72187.69</v>
      </c>
      <c r="C29" s="11">
        <v>61794.69</v>
      </c>
      <c r="D29" s="11">
        <v>66352.479999999996</v>
      </c>
      <c r="E29" s="11">
        <f>D29*1.08+126.34</f>
        <v>71787.018400000001</v>
      </c>
      <c r="F29" s="11">
        <f>E29*$F$15-330</f>
        <v>74350.035241520003</v>
      </c>
      <c r="G29" s="11">
        <f>F29*$G$15-180</f>
        <v>76586.411386869397</v>
      </c>
      <c r="H29" s="11">
        <f>G29*$H$15-784.3</f>
        <v>78122.679651891536</v>
      </c>
    </row>
    <row r="30" spans="1:8" x14ac:dyDescent="0.2">
      <c r="A30" s="10" t="s">
        <v>23</v>
      </c>
      <c r="B30" s="12">
        <f t="shared" ref="B30:H30" si="3">SUM(B18:B29)</f>
        <v>957053.03</v>
      </c>
      <c r="C30" s="12">
        <f t="shared" si="3"/>
        <v>999626.07000000007</v>
      </c>
      <c r="D30" s="12">
        <f t="shared" si="3"/>
        <v>1032220.03</v>
      </c>
      <c r="E30" s="12">
        <f t="shared" si="3"/>
        <v>1100000.004</v>
      </c>
      <c r="F30" s="12">
        <f t="shared" si="3"/>
        <v>1144000.0041612</v>
      </c>
      <c r="G30" s="12">
        <f t="shared" si="3"/>
        <v>1181000.004296439</v>
      </c>
      <c r="H30" s="12">
        <f t="shared" si="3"/>
        <v>1216000.0044266211</v>
      </c>
    </row>
    <row r="31" spans="1:8" ht="13.5" customHeight="1" x14ac:dyDescent="0.2">
      <c r="A31" s="1"/>
      <c r="B31" s="1"/>
      <c r="C31" s="24"/>
      <c r="D31" s="24"/>
      <c r="E31" s="24"/>
      <c r="F31" s="24"/>
      <c r="G31" s="24"/>
      <c r="H31" s="24"/>
    </row>
    <row r="32" spans="1:8" s="18" customFormat="1" ht="11.25" x14ac:dyDescent="0.2">
      <c r="A32" s="17" t="s">
        <v>24</v>
      </c>
      <c r="E32" s="19"/>
      <c r="F32" s="19"/>
      <c r="G32" s="19"/>
    </row>
    <row r="33" spans="1:8" s="18" customFormat="1" ht="22.5" customHeight="1" x14ac:dyDescent="0.2">
      <c r="A33" s="33" t="s">
        <v>42</v>
      </c>
      <c r="B33" s="33"/>
      <c r="C33" s="33"/>
      <c r="D33" s="33"/>
      <c r="E33" s="33"/>
      <c r="F33" s="33"/>
      <c r="G33" s="33"/>
      <c r="H33" s="33"/>
    </row>
    <row r="34" spans="1:8" s="18" customFormat="1" ht="27.75" customHeight="1" x14ac:dyDescent="0.2">
      <c r="A34" s="33" t="s">
        <v>51</v>
      </c>
      <c r="B34" s="33"/>
      <c r="C34" s="33"/>
      <c r="D34" s="33"/>
      <c r="E34" s="33"/>
      <c r="F34" s="33"/>
      <c r="G34" s="33"/>
      <c r="H34" s="33"/>
    </row>
    <row r="35" spans="1:8" s="18" customFormat="1" ht="14.25" customHeight="1" x14ac:dyDescent="0.2">
      <c r="A35" s="33" t="s">
        <v>45</v>
      </c>
      <c r="B35" s="33"/>
      <c r="C35" s="33"/>
      <c r="D35" s="33"/>
      <c r="E35" s="33"/>
      <c r="F35" s="33"/>
      <c r="G35" s="33"/>
      <c r="H35" s="33"/>
    </row>
    <row r="36" spans="1:8" s="1" customFormat="1" ht="14.25" customHeight="1" x14ac:dyDescent="0.2">
      <c r="A36" s="34" t="s">
        <v>40</v>
      </c>
      <c r="B36" s="34"/>
      <c r="C36" s="34"/>
      <c r="D36" s="34"/>
      <c r="E36" s="34"/>
      <c r="F36" s="34"/>
      <c r="G36" s="34"/>
      <c r="H36" s="34"/>
    </row>
    <row r="37" spans="1:8" ht="18.75" customHeight="1" x14ac:dyDescent="0.2">
      <c r="F37" s="20"/>
    </row>
  </sheetData>
  <mergeCells count="16">
    <mergeCell ref="A8:H8"/>
    <mergeCell ref="A9:H9"/>
    <mergeCell ref="B2:D2"/>
    <mergeCell ref="B3:D3"/>
    <mergeCell ref="B4:D4"/>
    <mergeCell ref="A7:H7"/>
    <mergeCell ref="A5:H5"/>
    <mergeCell ref="A15:E15"/>
    <mergeCell ref="A33:H33"/>
    <mergeCell ref="A35:H35"/>
    <mergeCell ref="A36:H36"/>
    <mergeCell ref="B11:E11"/>
    <mergeCell ref="A12:E12"/>
    <mergeCell ref="A13:E13"/>
    <mergeCell ref="A14:E14"/>
    <mergeCell ref="A34:H34"/>
  </mergeCells>
  <printOptions horizontalCentered="1"/>
  <pageMargins left="0.22" right="0.27" top="0.78749999999999998" bottom="0.63" header="0.51180555555555562" footer="0.37"/>
  <pageSetup paperSize="9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E31" sqref="E31:F31"/>
    </sheetView>
  </sheetViews>
  <sheetFormatPr defaultRowHeight="12.75" x14ac:dyDescent="0.2"/>
  <cols>
    <col min="1" max="1" width="13.85546875" customWidth="1"/>
    <col min="2" max="8" width="14.28515625" customWidth="1"/>
  </cols>
  <sheetData>
    <row r="1" spans="1:9" ht="15" x14ac:dyDescent="0.25">
      <c r="A1" s="29"/>
      <c r="B1" s="29"/>
      <c r="C1" s="29"/>
      <c r="D1" s="29"/>
      <c r="E1" s="29"/>
      <c r="F1" s="29"/>
      <c r="G1" s="29"/>
      <c r="H1" s="29"/>
      <c r="I1" s="6"/>
    </row>
    <row r="2" spans="1:9" ht="15.75" x14ac:dyDescent="0.25">
      <c r="A2" s="29"/>
      <c r="B2" s="36" t="s">
        <v>0</v>
      </c>
      <c r="C2" s="36"/>
      <c r="D2" s="36"/>
      <c r="E2" s="29"/>
      <c r="F2" s="29"/>
      <c r="G2" s="29"/>
      <c r="H2" s="29"/>
      <c r="I2" s="6"/>
    </row>
    <row r="3" spans="1:9" ht="15" x14ac:dyDescent="0.2">
      <c r="A3" s="4"/>
      <c r="B3" s="36" t="s">
        <v>1</v>
      </c>
      <c r="C3" s="36"/>
      <c r="D3" s="36"/>
      <c r="E3" s="4"/>
      <c r="F3" s="4"/>
      <c r="G3" s="4"/>
      <c r="H3" s="4"/>
      <c r="I3" s="6"/>
    </row>
    <row r="4" spans="1:9" ht="15.75" x14ac:dyDescent="0.25">
      <c r="A4" s="15"/>
      <c r="B4" s="37"/>
      <c r="C4" s="37"/>
      <c r="D4" s="37"/>
      <c r="E4" s="15"/>
      <c r="F4" s="15"/>
      <c r="G4" s="15"/>
      <c r="H4" s="15"/>
      <c r="I4" s="6"/>
    </row>
    <row r="5" spans="1:9" s="1" customFormat="1" ht="17.25" customHeight="1" x14ac:dyDescent="0.25">
      <c r="A5" s="40"/>
      <c r="B5" s="40"/>
      <c r="C5" s="40"/>
      <c r="D5" s="40"/>
      <c r="E5" s="40"/>
      <c r="F5" s="40"/>
      <c r="G5" s="40"/>
      <c r="H5" s="40"/>
    </row>
    <row r="6" spans="1:9" s="1" customFormat="1" ht="12.75" customHeight="1" x14ac:dyDescent="0.25">
      <c r="A6" s="31"/>
      <c r="B6" s="31"/>
      <c r="C6" s="31"/>
      <c r="D6" s="31"/>
      <c r="E6" s="31"/>
      <c r="F6" s="31"/>
      <c r="G6" s="31"/>
      <c r="H6" s="31"/>
    </row>
    <row r="7" spans="1:9" s="1" customFormat="1" ht="12" x14ac:dyDescent="0.2">
      <c r="A7" s="39" t="s">
        <v>2</v>
      </c>
      <c r="B7" s="39"/>
      <c r="C7" s="39"/>
      <c r="D7" s="39"/>
      <c r="E7" s="39"/>
      <c r="F7" s="39"/>
      <c r="G7" s="39"/>
      <c r="H7" s="39"/>
    </row>
    <row r="8" spans="1:9" s="1" customFormat="1" ht="12" x14ac:dyDescent="0.2">
      <c r="A8" s="39" t="s">
        <v>3</v>
      </c>
      <c r="B8" s="39"/>
      <c r="C8" s="39"/>
      <c r="D8" s="39"/>
      <c r="E8" s="39"/>
      <c r="F8" s="39"/>
      <c r="G8" s="39"/>
      <c r="H8" s="39"/>
    </row>
    <row r="9" spans="1:9" s="1" customFormat="1" ht="15" customHeight="1" x14ac:dyDescent="0.25">
      <c r="A9" s="40" t="s">
        <v>41</v>
      </c>
      <c r="B9" s="40"/>
      <c r="C9" s="40"/>
      <c r="D9" s="40"/>
      <c r="E9" s="40"/>
      <c r="F9" s="40"/>
      <c r="G9" s="40"/>
      <c r="H9" s="40"/>
    </row>
    <row r="10" spans="1:9" ht="15" x14ac:dyDescent="0.25">
      <c r="A10" s="40"/>
      <c r="B10" s="40"/>
      <c r="C10" s="40"/>
      <c r="D10" s="40"/>
      <c r="E10" s="40"/>
      <c r="F10" s="40"/>
      <c r="G10" s="40"/>
      <c r="H10" s="40"/>
      <c r="I10" s="6"/>
    </row>
    <row r="11" spans="1:9" x14ac:dyDescent="0.2">
      <c r="A11" s="7" t="s">
        <v>4</v>
      </c>
      <c r="B11" s="35" t="s">
        <v>33</v>
      </c>
      <c r="C11" s="35"/>
      <c r="D11" s="35"/>
      <c r="E11" s="35"/>
      <c r="F11" s="21">
        <v>2022</v>
      </c>
      <c r="G11" s="21">
        <v>2023</v>
      </c>
      <c r="H11" s="21">
        <v>2024</v>
      </c>
    </row>
    <row r="12" spans="1:9" x14ac:dyDescent="0.2">
      <c r="A12" s="35" t="s">
        <v>27</v>
      </c>
      <c r="B12" s="35"/>
      <c r="C12" s="35"/>
      <c r="D12" s="35"/>
      <c r="E12" s="35"/>
      <c r="F12" s="22">
        <v>1.0403</v>
      </c>
      <c r="G12" s="22">
        <v>1.0325</v>
      </c>
      <c r="H12" s="22">
        <v>1.0303</v>
      </c>
    </row>
    <row r="13" spans="1:9" x14ac:dyDescent="0.2">
      <c r="A13" s="35" t="s">
        <v>7</v>
      </c>
      <c r="B13" s="35"/>
      <c r="C13" s="35"/>
      <c r="D13" s="35"/>
      <c r="E13" s="35"/>
      <c r="F13" s="22">
        <v>1</v>
      </c>
      <c r="G13" s="22">
        <v>1</v>
      </c>
      <c r="H13" s="22">
        <v>1</v>
      </c>
    </row>
    <row r="14" spans="1:9" x14ac:dyDescent="0.2">
      <c r="A14" s="38" t="s">
        <v>52</v>
      </c>
      <c r="B14" s="38"/>
      <c r="C14" s="38"/>
      <c r="D14" s="38"/>
      <c r="E14" s="38"/>
      <c r="F14" s="22">
        <v>1.0251999999999999</v>
      </c>
      <c r="G14" s="22">
        <v>1</v>
      </c>
      <c r="H14" s="22">
        <v>1</v>
      </c>
    </row>
    <row r="15" spans="1:9" x14ac:dyDescent="0.2">
      <c r="A15" s="35" t="s">
        <v>29</v>
      </c>
      <c r="B15" s="35"/>
      <c r="C15" s="35"/>
      <c r="D15" s="35"/>
      <c r="E15" s="35"/>
      <c r="F15" s="8">
        <f>(F12*F13*F14)</f>
        <v>1.0665155599999998</v>
      </c>
      <c r="G15" s="8">
        <f t="shared" ref="G15:H15" si="0">(G12*G13*G14)</f>
        <v>1.0325</v>
      </c>
      <c r="H15" s="8">
        <f t="shared" si="0"/>
        <v>1.0303</v>
      </c>
    </row>
    <row r="16" spans="1:9" x14ac:dyDescent="0.2">
      <c r="A16" s="9"/>
      <c r="B16" s="9"/>
      <c r="C16" s="9"/>
      <c r="D16" s="9"/>
      <c r="E16" s="9"/>
      <c r="F16" s="1"/>
      <c r="G16" s="9"/>
      <c r="H16" s="9"/>
    </row>
    <row r="17" spans="1:10" x14ac:dyDescent="0.2">
      <c r="A17" s="10" t="s">
        <v>10</v>
      </c>
      <c r="B17" s="21">
        <v>2018</v>
      </c>
      <c r="C17" s="21">
        <v>2019</v>
      </c>
      <c r="D17" s="21">
        <v>2020</v>
      </c>
      <c r="E17" s="21">
        <v>2021</v>
      </c>
      <c r="F17" s="21">
        <v>2022</v>
      </c>
      <c r="G17" s="21">
        <v>2023</v>
      </c>
      <c r="H17" s="21">
        <v>2024</v>
      </c>
    </row>
    <row r="18" spans="1:10" x14ac:dyDescent="0.2">
      <c r="A18" s="10" t="s">
        <v>11</v>
      </c>
      <c r="B18" s="11">
        <v>8045722.21</v>
      </c>
      <c r="C18" s="11">
        <v>7143983.2599999998</v>
      </c>
      <c r="D18" s="11">
        <v>7579973.3300000001</v>
      </c>
      <c r="E18" s="11">
        <v>8098829.7800000003</v>
      </c>
      <c r="F18" s="11">
        <f>E18*$F$15</f>
        <v>8637527.978161376</v>
      </c>
      <c r="G18" s="11">
        <f>F18*$G$15</f>
        <v>8918247.6374516208</v>
      </c>
      <c r="H18" s="11">
        <f>G18*$H$15</f>
        <v>9188470.5408664048</v>
      </c>
      <c r="I18" s="23"/>
      <c r="J18" s="23"/>
    </row>
    <row r="19" spans="1:10" x14ac:dyDescent="0.2">
      <c r="A19" s="10" t="s">
        <v>12</v>
      </c>
      <c r="B19" s="11">
        <v>6530148.3499999996</v>
      </c>
      <c r="C19" s="11">
        <v>7034156.2599999998</v>
      </c>
      <c r="D19" s="11">
        <v>9039560.1400000006</v>
      </c>
      <c r="E19" s="11">
        <v>9329202.0999999996</v>
      </c>
      <c r="F19" s="11">
        <f t="shared" ref="F19:F28" si="1">E19*$F$15</f>
        <v>9949739.2020346746</v>
      </c>
      <c r="G19" s="11">
        <f t="shared" ref="G19:G28" si="2">F19*$G$15</f>
        <v>10273105.726100801</v>
      </c>
      <c r="H19" s="11">
        <f t="shared" ref="H19:H28" si="3">G19*$H$15</f>
        <v>10584380.829601655</v>
      </c>
      <c r="I19" s="23"/>
      <c r="J19" s="23"/>
    </row>
    <row r="20" spans="1:10" x14ac:dyDescent="0.2">
      <c r="A20" s="10" t="s">
        <v>13</v>
      </c>
      <c r="B20" s="11">
        <v>7116649.1500000004</v>
      </c>
      <c r="C20" s="11">
        <v>7797408.3300000001</v>
      </c>
      <c r="D20" s="11">
        <v>10570400.130000001</v>
      </c>
      <c r="E20" s="11">
        <v>11402869.75</v>
      </c>
      <c r="F20" s="11">
        <f t="shared" si="1"/>
        <v>12161338.017028308</v>
      </c>
      <c r="G20" s="11">
        <f t="shared" si="2"/>
        <v>12556581.502581727</v>
      </c>
      <c r="H20" s="11">
        <f t="shared" si="3"/>
        <v>12937045.922109952</v>
      </c>
      <c r="I20" s="23"/>
      <c r="J20" s="23"/>
    </row>
    <row r="21" spans="1:10" x14ac:dyDescent="0.2">
      <c r="A21" s="10" t="s">
        <v>14</v>
      </c>
      <c r="B21" s="11">
        <v>7739614.0499999998</v>
      </c>
      <c r="C21" s="11">
        <v>9901718.2899999991</v>
      </c>
      <c r="D21" s="11">
        <v>5757116.9000000004</v>
      </c>
      <c r="E21" s="11">
        <v>8957194.4900000002</v>
      </c>
      <c r="F21" s="11">
        <f t="shared" si="1"/>
        <v>9552987.297531262</v>
      </c>
      <c r="G21" s="11">
        <f t="shared" si="2"/>
        <v>9863459.3847010285</v>
      </c>
      <c r="H21" s="11">
        <f t="shared" si="3"/>
        <v>10162322.20405747</v>
      </c>
      <c r="I21" s="23"/>
      <c r="J21" s="23"/>
    </row>
    <row r="22" spans="1:10" x14ac:dyDescent="0.2">
      <c r="A22" s="10" t="s">
        <v>15</v>
      </c>
      <c r="B22" s="11">
        <v>9100397.5899999999</v>
      </c>
      <c r="C22" s="11">
        <v>7174227.6799999997</v>
      </c>
      <c r="D22" s="11">
        <v>6173068.71</v>
      </c>
      <c r="E22" s="11">
        <v>10678603.49</v>
      </c>
      <c r="F22" s="11">
        <f t="shared" si="1"/>
        <v>11388896.781155303</v>
      </c>
      <c r="G22" s="11">
        <f t="shared" si="2"/>
        <v>11759035.92654285</v>
      </c>
      <c r="H22" s="11">
        <f t="shared" si="3"/>
        <v>12115334.715117099</v>
      </c>
      <c r="I22" s="23"/>
      <c r="J22" s="23"/>
    </row>
    <row r="23" spans="1:10" x14ac:dyDescent="0.2">
      <c r="A23" s="10" t="s">
        <v>16</v>
      </c>
      <c r="B23" s="11">
        <v>5856984.9299999997</v>
      </c>
      <c r="C23" s="11">
        <v>7973410.4800000004</v>
      </c>
      <c r="D23" s="11">
        <v>8088715.4299999997</v>
      </c>
      <c r="E23" s="11">
        <v>10570586.59</v>
      </c>
      <c r="F23" s="11">
        <f t="shared" si="1"/>
        <v>11273695.076562338</v>
      </c>
      <c r="G23" s="11">
        <f t="shared" si="2"/>
        <v>11640090.166550614</v>
      </c>
      <c r="H23" s="11">
        <f t="shared" si="3"/>
        <v>11992784.898597097</v>
      </c>
      <c r="I23" s="23"/>
      <c r="J23" s="23"/>
    </row>
    <row r="24" spans="1:10" x14ac:dyDescent="0.2">
      <c r="A24" s="10" t="s">
        <v>17</v>
      </c>
      <c r="B24" s="11">
        <v>10355756.449999999</v>
      </c>
      <c r="C24" s="11">
        <v>9212896.6099999994</v>
      </c>
      <c r="D24" s="11">
        <v>6719592.8099999996</v>
      </c>
      <c r="E24" s="11">
        <v>17030455.010000002</v>
      </c>
      <c r="F24" s="11">
        <f t="shared" si="1"/>
        <v>18163245.262044955</v>
      </c>
      <c r="G24" s="11">
        <f t="shared" si="2"/>
        <v>18753550.733061414</v>
      </c>
      <c r="H24" s="11">
        <f t="shared" si="3"/>
        <v>19321783.320273176</v>
      </c>
      <c r="I24" s="23"/>
      <c r="J24" s="23"/>
    </row>
    <row r="25" spans="1:10" x14ac:dyDescent="0.2">
      <c r="A25" s="10" t="s">
        <v>18</v>
      </c>
      <c r="B25" s="11">
        <v>6253438.8499999996</v>
      </c>
      <c r="C25" s="11">
        <v>7401385.9199999999</v>
      </c>
      <c r="D25" s="11">
        <v>8278547.75</v>
      </c>
      <c r="E25" s="11">
        <v>12344243.460000001</v>
      </c>
      <c r="F25" s="11">
        <f t="shared" si="1"/>
        <v>13165327.726518236</v>
      </c>
      <c r="G25" s="11">
        <f t="shared" si="2"/>
        <v>13593200.877630079</v>
      </c>
      <c r="H25" s="11">
        <f t="shared" si="3"/>
        <v>14005074.864222271</v>
      </c>
      <c r="I25" s="23"/>
      <c r="J25" s="23"/>
    </row>
    <row r="26" spans="1:10" x14ac:dyDescent="0.2">
      <c r="A26" s="10" t="s">
        <v>19</v>
      </c>
      <c r="B26" s="11">
        <v>8638813.1099999994</v>
      </c>
      <c r="C26" s="11">
        <v>8139184.04</v>
      </c>
      <c r="D26" s="11">
        <v>9811234.1500000004</v>
      </c>
      <c r="E26" s="11">
        <v>8811800</v>
      </c>
      <c r="F26" s="11">
        <f t="shared" si="1"/>
        <v>9397921.8116079979</v>
      </c>
      <c r="G26" s="11">
        <f t="shared" si="2"/>
        <v>9703354.2704852577</v>
      </c>
      <c r="H26" s="11">
        <f t="shared" si="3"/>
        <v>9997365.9048809614</v>
      </c>
      <c r="I26" s="23"/>
      <c r="J26" s="23"/>
    </row>
    <row r="27" spans="1:10" x14ac:dyDescent="0.2">
      <c r="A27" s="10" t="s">
        <v>20</v>
      </c>
      <c r="B27" s="11">
        <v>10037030.93</v>
      </c>
      <c r="C27" s="11">
        <v>9849303.4000000004</v>
      </c>
      <c r="D27" s="11">
        <v>9603162.0399999991</v>
      </c>
      <c r="E27" s="11">
        <v>10539672.5</v>
      </c>
      <c r="F27" s="11">
        <f t="shared" si="1"/>
        <v>11240724.718554098</v>
      </c>
      <c r="G27" s="11">
        <f t="shared" si="2"/>
        <v>11606048.271907106</v>
      </c>
      <c r="H27" s="11">
        <f t="shared" si="3"/>
        <v>11957711.534545891</v>
      </c>
      <c r="I27" s="23"/>
      <c r="J27" s="23"/>
    </row>
    <row r="28" spans="1:10" x14ac:dyDescent="0.2">
      <c r="A28" s="10" t="s">
        <v>21</v>
      </c>
      <c r="B28" s="11">
        <v>7713924.9500000002</v>
      </c>
      <c r="C28" s="11">
        <v>8043266.4900000002</v>
      </c>
      <c r="D28" s="11">
        <v>10057077.060000001</v>
      </c>
      <c r="E28" s="11">
        <v>12612476.25</v>
      </c>
      <c r="F28" s="11">
        <f t="shared" si="1"/>
        <v>13451402.170755448</v>
      </c>
      <c r="G28" s="11">
        <f t="shared" si="2"/>
        <v>13888572.741304999</v>
      </c>
      <c r="H28" s="11">
        <f t="shared" si="3"/>
        <v>14309396.49536654</v>
      </c>
      <c r="I28" s="23"/>
      <c r="J28" s="23"/>
    </row>
    <row r="29" spans="1:10" x14ac:dyDescent="0.2">
      <c r="A29" s="10" t="s">
        <v>22</v>
      </c>
      <c r="B29" s="11">
        <v>13086122.460000001</v>
      </c>
      <c r="C29" s="11">
        <v>13458421.699999999</v>
      </c>
      <c r="D29" s="11">
        <v>13077848.59</v>
      </c>
      <c r="E29" s="11">
        <f>9826715-648.42</f>
        <v>9826066.5800000001</v>
      </c>
      <c r="F29" s="11">
        <f>E29*$F$15+541.06</f>
        <v>10480193.961165983</v>
      </c>
      <c r="G29" s="11">
        <f>F29*$G$15-47.5</f>
        <v>10820752.764903877</v>
      </c>
      <c r="H29" s="11">
        <f>G29*$H$15-292.8</f>
        <v>11148328.773680463</v>
      </c>
      <c r="I29" s="23"/>
      <c r="J29" s="23"/>
    </row>
    <row r="30" spans="1:10" x14ac:dyDescent="0.2">
      <c r="A30" s="10" t="s">
        <v>23</v>
      </c>
      <c r="B30" s="12">
        <f t="shared" ref="B30:H30" si="4">SUM(B18:B29)</f>
        <v>100474603.03</v>
      </c>
      <c r="C30" s="12">
        <f t="shared" si="4"/>
        <v>103129362.46000001</v>
      </c>
      <c r="D30" s="12">
        <f t="shared" si="4"/>
        <v>104756297.04000002</v>
      </c>
      <c r="E30" s="12">
        <f>SUM(E18:E29)</f>
        <v>130202000.00000001</v>
      </c>
      <c r="F30" s="12">
        <f>SUM(F18:F29)</f>
        <v>138863000.00311998</v>
      </c>
      <c r="G30" s="12">
        <f>SUM(G18:G29)</f>
        <v>143376000.00322136</v>
      </c>
      <c r="H30" s="12">
        <f t="shared" si="4"/>
        <v>147720000.00331897</v>
      </c>
    </row>
    <row r="31" spans="1:10" ht="16.5" customHeight="1" x14ac:dyDescent="0.2">
      <c r="A31" s="1"/>
      <c r="B31" s="1"/>
      <c r="C31" s="24"/>
      <c r="D31" s="24"/>
      <c r="E31" s="24"/>
      <c r="F31" s="24"/>
      <c r="G31" s="24"/>
      <c r="H31" s="24"/>
    </row>
    <row r="32" spans="1:10" s="18" customFormat="1" ht="11.25" x14ac:dyDescent="0.2">
      <c r="A32" s="17" t="s">
        <v>24</v>
      </c>
      <c r="E32" s="19"/>
      <c r="F32" s="19"/>
      <c r="G32" s="19"/>
    </row>
    <row r="33" spans="1:8" s="18" customFormat="1" ht="22.5" customHeight="1" x14ac:dyDescent="0.2">
      <c r="A33" s="33" t="s">
        <v>42</v>
      </c>
      <c r="B33" s="33"/>
      <c r="C33" s="33"/>
      <c r="D33" s="33"/>
      <c r="E33" s="33"/>
      <c r="F33" s="33"/>
      <c r="G33" s="33"/>
      <c r="H33" s="33"/>
    </row>
    <row r="34" spans="1:8" s="18" customFormat="1" ht="15" customHeight="1" x14ac:dyDescent="0.2">
      <c r="A34" s="33" t="s">
        <v>50</v>
      </c>
      <c r="B34" s="33"/>
      <c r="C34" s="33"/>
      <c r="D34" s="33"/>
      <c r="E34" s="33"/>
      <c r="F34" s="33"/>
      <c r="G34" s="33"/>
      <c r="H34" s="33"/>
    </row>
    <row r="35" spans="1:8" s="18" customFormat="1" ht="14.25" customHeight="1" x14ac:dyDescent="0.2">
      <c r="A35" s="33" t="s">
        <v>45</v>
      </c>
      <c r="B35" s="33"/>
      <c r="C35" s="33"/>
      <c r="D35" s="33"/>
      <c r="E35" s="33"/>
      <c r="F35" s="33"/>
      <c r="G35" s="33"/>
      <c r="H35" s="33"/>
    </row>
    <row r="36" spans="1:8" s="1" customFormat="1" ht="14.25" customHeight="1" x14ac:dyDescent="0.2">
      <c r="A36" s="34" t="s">
        <v>40</v>
      </c>
      <c r="B36" s="34"/>
      <c r="C36" s="34"/>
      <c r="D36" s="34"/>
      <c r="E36" s="34"/>
      <c r="F36" s="34"/>
      <c r="G36" s="34"/>
      <c r="H36" s="34"/>
    </row>
  </sheetData>
  <mergeCells count="17">
    <mergeCell ref="B2:D2"/>
    <mergeCell ref="B3:D3"/>
    <mergeCell ref="B4:D4"/>
    <mergeCell ref="A10:H10"/>
    <mergeCell ref="A7:H7"/>
    <mergeCell ref="A8:H8"/>
    <mergeCell ref="A9:H9"/>
    <mergeCell ref="A5:H5"/>
    <mergeCell ref="A34:H34"/>
    <mergeCell ref="B11:E11"/>
    <mergeCell ref="A12:E12"/>
    <mergeCell ref="A13:E13"/>
    <mergeCell ref="A36:H36"/>
    <mergeCell ref="A14:E14"/>
    <mergeCell ref="A15:E15"/>
    <mergeCell ref="A35:H35"/>
    <mergeCell ref="A33:H33"/>
  </mergeCells>
  <printOptions horizontalCentered="1"/>
  <pageMargins left="0.2" right="0.33" top="0.68" bottom="0.66" header="0.4" footer="0.34"/>
  <pageSetup paperSize="9" firstPageNumber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E31" sqref="E31:F31"/>
    </sheetView>
  </sheetViews>
  <sheetFormatPr defaultRowHeight="12.75" x14ac:dyDescent="0.2"/>
  <cols>
    <col min="1" max="1" width="14.7109375" customWidth="1"/>
    <col min="2" max="8" width="14.28515625" customWidth="1"/>
  </cols>
  <sheetData>
    <row r="1" spans="1:8" ht="15" x14ac:dyDescent="0.25">
      <c r="A1" s="29"/>
      <c r="B1" s="29"/>
      <c r="C1" s="29"/>
      <c r="D1" s="29"/>
      <c r="E1" s="29"/>
      <c r="F1" s="29"/>
      <c r="G1" s="29"/>
      <c r="H1" s="29"/>
    </row>
    <row r="2" spans="1:8" ht="15.75" x14ac:dyDescent="0.25">
      <c r="A2" s="29"/>
      <c r="B2" s="36" t="s">
        <v>0</v>
      </c>
      <c r="C2" s="36"/>
      <c r="D2" s="36"/>
      <c r="E2" s="29"/>
      <c r="F2" s="29"/>
      <c r="G2" s="29"/>
      <c r="H2" s="29"/>
    </row>
    <row r="3" spans="1:8" ht="15" x14ac:dyDescent="0.2">
      <c r="A3" s="4"/>
      <c r="B3" s="36" t="s">
        <v>1</v>
      </c>
      <c r="C3" s="36"/>
      <c r="D3" s="36"/>
      <c r="E3" s="4"/>
      <c r="F3" s="4"/>
      <c r="G3" s="4"/>
      <c r="H3" s="4"/>
    </row>
    <row r="4" spans="1:8" ht="15.75" x14ac:dyDescent="0.25">
      <c r="A4" s="15"/>
      <c r="B4" s="37"/>
      <c r="C4" s="37"/>
      <c r="D4" s="37"/>
      <c r="E4" s="15"/>
      <c r="F4" s="15"/>
      <c r="G4" s="15"/>
      <c r="H4" s="15"/>
    </row>
    <row r="5" spans="1:8" s="1" customFormat="1" ht="16.5" customHeight="1" x14ac:dyDescent="0.25">
      <c r="A5" s="40"/>
      <c r="B5" s="40"/>
      <c r="C5" s="40"/>
      <c r="D5" s="40"/>
      <c r="E5" s="40"/>
      <c r="F5" s="40"/>
      <c r="G5" s="40"/>
      <c r="H5" s="40"/>
    </row>
    <row r="6" spans="1:8" s="1" customFormat="1" ht="7.5" customHeight="1" x14ac:dyDescent="0.25">
      <c r="A6" s="31"/>
      <c r="B6" s="31"/>
      <c r="C6" s="31"/>
      <c r="D6" s="31"/>
      <c r="E6" s="31"/>
      <c r="F6" s="31"/>
      <c r="G6" s="31"/>
      <c r="H6" s="31"/>
    </row>
    <row r="7" spans="1:8" s="1" customFormat="1" ht="12" x14ac:dyDescent="0.2">
      <c r="A7" s="39" t="s">
        <v>2</v>
      </c>
      <c r="B7" s="39"/>
      <c r="C7" s="39"/>
      <c r="D7" s="39"/>
      <c r="E7" s="39"/>
      <c r="F7" s="39"/>
      <c r="G7" s="39"/>
      <c r="H7" s="39"/>
    </row>
    <row r="8" spans="1:8" s="1" customFormat="1" ht="12" x14ac:dyDescent="0.2">
      <c r="A8" s="39" t="s">
        <v>3</v>
      </c>
      <c r="B8" s="39"/>
      <c r="C8" s="39"/>
      <c r="D8" s="39"/>
      <c r="E8" s="39"/>
      <c r="F8" s="39"/>
      <c r="G8" s="39"/>
      <c r="H8" s="39"/>
    </row>
    <row r="9" spans="1:8" s="1" customFormat="1" ht="15" customHeight="1" x14ac:dyDescent="0.25">
      <c r="A9" s="40" t="s">
        <v>41</v>
      </c>
      <c r="B9" s="40"/>
      <c r="C9" s="40"/>
      <c r="D9" s="40"/>
      <c r="E9" s="40"/>
      <c r="F9" s="40"/>
      <c r="G9" s="40"/>
      <c r="H9" s="40"/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7" t="s">
        <v>4</v>
      </c>
      <c r="B11" s="35" t="s">
        <v>34</v>
      </c>
      <c r="C11" s="35"/>
      <c r="D11" s="35"/>
      <c r="E11" s="35"/>
      <c r="F11" s="21">
        <v>2022</v>
      </c>
      <c r="G11" s="21">
        <v>2023</v>
      </c>
      <c r="H11" s="21">
        <v>2024</v>
      </c>
    </row>
    <row r="12" spans="1:8" x14ac:dyDescent="0.2">
      <c r="A12" s="35" t="s">
        <v>35</v>
      </c>
      <c r="B12" s="35"/>
      <c r="C12" s="35"/>
      <c r="D12" s="35"/>
      <c r="E12" s="35"/>
      <c r="F12" s="22">
        <v>1.0403</v>
      </c>
      <c r="G12" s="22">
        <v>1.0325</v>
      </c>
      <c r="H12" s="22">
        <v>1.0303</v>
      </c>
    </row>
    <row r="13" spans="1:8" x14ac:dyDescent="0.2">
      <c r="A13" s="35" t="s">
        <v>54</v>
      </c>
      <c r="B13" s="35"/>
      <c r="C13" s="35"/>
      <c r="D13" s="35"/>
      <c r="E13" s="35"/>
      <c r="F13" s="22">
        <v>1.06</v>
      </c>
      <c r="G13" s="22">
        <v>1</v>
      </c>
      <c r="H13" s="22">
        <v>1</v>
      </c>
    </row>
    <row r="14" spans="1:8" x14ac:dyDescent="0.2">
      <c r="A14" s="38" t="s">
        <v>39</v>
      </c>
      <c r="B14" s="38"/>
      <c r="C14" s="38"/>
      <c r="D14" s="38"/>
      <c r="E14" s="38"/>
      <c r="F14" s="22">
        <v>1</v>
      </c>
      <c r="G14" s="22">
        <v>1</v>
      </c>
      <c r="H14" s="22">
        <v>1</v>
      </c>
    </row>
    <row r="15" spans="1:8" x14ac:dyDescent="0.2">
      <c r="A15" s="35" t="s">
        <v>31</v>
      </c>
      <c r="B15" s="35"/>
      <c r="C15" s="35"/>
      <c r="D15" s="35"/>
      <c r="E15" s="35"/>
      <c r="F15" s="8">
        <f>F12*F13*F14</f>
        <v>1.1027180000000001</v>
      </c>
      <c r="G15" s="8">
        <f>G12*G13*G14</f>
        <v>1.0325</v>
      </c>
      <c r="H15" s="8">
        <f>H12*H13*H14</f>
        <v>1.0303</v>
      </c>
    </row>
    <row r="16" spans="1:8" x14ac:dyDescent="0.2">
      <c r="A16" s="9"/>
      <c r="B16" s="9"/>
      <c r="C16" s="9"/>
      <c r="D16" s="9"/>
      <c r="E16" s="9"/>
      <c r="F16" s="9"/>
      <c r="G16" s="1"/>
      <c r="H16" s="1"/>
    </row>
    <row r="17" spans="1:8" x14ac:dyDescent="0.2">
      <c r="A17" s="10" t="s">
        <v>10</v>
      </c>
      <c r="B17" s="21">
        <v>2018</v>
      </c>
      <c r="C17" s="21">
        <v>2019</v>
      </c>
      <c r="D17" s="21">
        <v>2020</v>
      </c>
      <c r="E17" s="21">
        <v>2021</v>
      </c>
      <c r="F17" s="21">
        <v>2022</v>
      </c>
      <c r="G17" s="21">
        <v>2023</v>
      </c>
      <c r="H17" s="21">
        <v>2024</v>
      </c>
    </row>
    <row r="18" spans="1:8" x14ac:dyDescent="0.2">
      <c r="A18" s="10" t="s">
        <v>11</v>
      </c>
      <c r="B18" s="11">
        <v>10819307.51</v>
      </c>
      <c r="C18" s="11">
        <v>9719570.3000000007</v>
      </c>
      <c r="D18" s="11">
        <v>11224687.109999999</v>
      </c>
      <c r="E18" s="11">
        <v>10158022.130000001</v>
      </c>
      <c r="F18" s="11">
        <f>E18*$F$15</f>
        <v>11201433.847149342</v>
      </c>
      <c r="G18" s="11">
        <f>F18*$G$15</f>
        <v>11565480.447181696</v>
      </c>
      <c r="H18" s="11">
        <f>G18*$H$15</f>
        <v>11915914.504731301</v>
      </c>
    </row>
    <row r="19" spans="1:8" x14ac:dyDescent="0.2">
      <c r="A19" s="10" t="s">
        <v>12</v>
      </c>
      <c r="B19" s="11">
        <v>2864925.72</v>
      </c>
      <c r="C19" s="11">
        <v>3247970.91</v>
      </c>
      <c r="D19" s="11">
        <v>3542874.01</v>
      </c>
      <c r="E19" s="11">
        <v>3436266.22</v>
      </c>
      <c r="F19" s="11">
        <f t="shared" ref="F19:F28" si="0">E19*$F$15</f>
        <v>3789232.6135859606</v>
      </c>
      <c r="G19" s="11">
        <f t="shared" ref="G19:G28" si="1">F19*$G$15</f>
        <v>3912382.6735275043</v>
      </c>
      <c r="H19" s="11">
        <f t="shared" ref="H19:H28" si="2">G19*$H$15</f>
        <v>4030927.8685353878</v>
      </c>
    </row>
    <row r="20" spans="1:8" x14ac:dyDescent="0.2">
      <c r="A20" s="10" t="s">
        <v>13</v>
      </c>
      <c r="B20" s="11">
        <v>3996120.68</v>
      </c>
      <c r="C20" s="11">
        <v>3672284.47</v>
      </c>
      <c r="D20" s="11">
        <v>3979097.41</v>
      </c>
      <c r="E20" s="11">
        <v>4489825.71</v>
      </c>
      <c r="F20" s="11">
        <f t="shared" si="0"/>
        <v>4951011.6272797808</v>
      </c>
      <c r="G20" s="11">
        <f t="shared" si="1"/>
        <v>5111919.5051663732</v>
      </c>
      <c r="H20" s="11">
        <f t="shared" si="2"/>
        <v>5266810.6661729142</v>
      </c>
    </row>
    <row r="21" spans="1:8" x14ac:dyDescent="0.2">
      <c r="A21" s="10" t="s">
        <v>14</v>
      </c>
      <c r="B21" s="11">
        <v>10793311.16</v>
      </c>
      <c r="C21" s="11">
        <v>10557030.35</v>
      </c>
      <c r="D21" s="11">
        <v>9912426.9000000004</v>
      </c>
      <c r="E21" s="11">
        <v>10339276.09</v>
      </c>
      <c r="F21" s="11">
        <f t="shared" si="0"/>
        <v>11401305.85141262</v>
      </c>
      <c r="G21" s="11">
        <f t="shared" si="1"/>
        <v>11771848.291583531</v>
      </c>
      <c r="H21" s="11">
        <f t="shared" si="2"/>
        <v>12128535.294818511</v>
      </c>
    </row>
    <row r="22" spans="1:8" x14ac:dyDescent="0.2">
      <c r="A22" s="10" t="s">
        <v>15</v>
      </c>
      <c r="B22" s="11">
        <v>3209587.34</v>
      </c>
      <c r="C22" s="11">
        <v>4275414.6100000003</v>
      </c>
      <c r="D22" s="11">
        <v>4174591.14</v>
      </c>
      <c r="E22" s="11">
        <v>4548353.7699999996</v>
      </c>
      <c r="F22" s="11">
        <f t="shared" si="0"/>
        <v>5015551.5725468602</v>
      </c>
      <c r="G22" s="11">
        <f t="shared" si="1"/>
        <v>5178556.9986546328</v>
      </c>
      <c r="H22" s="11">
        <f t="shared" si="2"/>
        <v>5335467.2757138684</v>
      </c>
    </row>
    <row r="23" spans="1:8" x14ac:dyDescent="0.2">
      <c r="A23" s="10" t="s">
        <v>16</v>
      </c>
      <c r="B23" s="11">
        <v>1666535.72</v>
      </c>
      <c r="C23" s="11">
        <v>1828281.99</v>
      </c>
      <c r="D23" s="11">
        <v>2294924.1800000002</v>
      </c>
      <c r="E23" s="11">
        <v>2733032.99</v>
      </c>
      <c r="F23" s="11">
        <f t="shared" si="0"/>
        <v>3013764.6726668207</v>
      </c>
      <c r="G23" s="11">
        <f t="shared" si="1"/>
        <v>3111712.0245284922</v>
      </c>
      <c r="H23" s="11">
        <f t="shared" si="2"/>
        <v>3205996.8988717054</v>
      </c>
    </row>
    <row r="24" spans="1:8" x14ac:dyDescent="0.2">
      <c r="A24" s="10" t="s">
        <v>17</v>
      </c>
      <c r="B24" s="11">
        <v>1268534.55</v>
      </c>
      <c r="C24" s="11">
        <v>1597005.94</v>
      </c>
      <c r="D24" s="11">
        <v>1617143.39</v>
      </c>
      <c r="E24" s="11">
        <v>1996816.06</v>
      </c>
      <c r="F24" s="11">
        <f t="shared" si="0"/>
        <v>2201925.0120510804</v>
      </c>
      <c r="G24" s="11">
        <f t="shared" si="1"/>
        <v>2273487.5749427406</v>
      </c>
      <c r="H24" s="11">
        <f t="shared" si="2"/>
        <v>2342374.2484635054</v>
      </c>
    </row>
    <row r="25" spans="1:8" x14ac:dyDescent="0.2">
      <c r="A25" s="10" t="s">
        <v>18</v>
      </c>
      <c r="B25" s="11">
        <v>905007.5</v>
      </c>
      <c r="C25" s="11">
        <v>916536.53</v>
      </c>
      <c r="D25" s="11">
        <v>1189450.4099999999</v>
      </c>
      <c r="E25" s="11">
        <v>1284434.82</v>
      </c>
      <c r="F25" s="11">
        <f t="shared" si="0"/>
        <v>1416369.3958407601</v>
      </c>
      <c r="G25" s="11">
        <f t="shared" si="1"/>
        <v>1462401.4012055846</v>
      </c>
      <c r="H25" s="11">
        <f t="shared" si="2"/>
        <v>1506712.1636621139</v>
      </c>
    </row>
    <row r="26" spans="1:8" x14ac:dyDescent="0.2">
      <c r="A26" s="10" t="s">
        <v>19</v>
      </c>
      <c r="B26" s="11">
        <v>647337.19999999995</v>
      </c>
      <c r="C26" s="11">
        <v>644942.9</v>
      </c>
      <c r="D26" s="11">
        <v>710539.32</v>
      </c>
      <c r="E26" s="11">
        <v>733387.5</v>
      </c>
      <c r="F26" s="11">
        <f t="shared" si="0"/>
        <v>808719.59722500003</v>
      </c>
      <c r="G26" s="11">
        <f t="shared" si="1"/>
        <v>835002.98413481249</v>
      </c>
      <c r="H26" s="11">
        <f t="shared" si="2"/>
        <v>860303.57455409726</v>
      </c>
    </row>
    <row r="27" spans="1:8" x14ac:dyDescent="0.2">
      <c r="A27" s="10" t="s">
        <v>20</v>
      </c>
      <c r="B27" s="11">
        <v>436926.45</v>
      </c>
      <c r="C27" s="11">
        <v>568782.92000000004</v>
      </c>
      <c r="D27" s="11">
        <v>645545.80000000005</v>
      </c>
      <c r="E27" s="11">
        <v>622501.25</v>
      </c>
      <c r="F27" s="11">
        <f t="shared" si="0"/>
        <v>686443.3333975001</v>
      </c>
      <c r="G27" s="11">
        <f t="shared" si="1"/>
        <v>708752.74173291889</v>
      </c>
      <c r="H27" s="11">
        <f t="shared" si="2"/>
        <v>730227.94980742631</v>
      </c>
    </row>
    <row r="28" spans="1:8" x14ac:dyDescent="0.2">
      <c r="A28" s="10" t="s">
        <v>21</v>
      </c>
      <c r="B28" s="11">
        <v>284635.13</v>
      </c>
      <c r="C28" s="11">
        <v>333504</v>
      </c>
      <c r="D28" s="11">
        <v>460623.11</v>
      </c>
      <c r="E28" s="11">
        <v>458960</v>
      </c>
      <c r="F28" s="11">
        <f t="shared" si="0"/>
        <v>506103.45328000002</v>
      </c>
      <c r="G28" s="11">
        <f t="shared" si="1"/>
        <v>522551.8155116</v>
      </c>
      <c r="H28" s="11">
        <f t="shared" si="2"/>
        <v>538385.13552160142</v>
      </c>
    </row>
    <row r="29" spans="1:8" x14ac:dyDescent="0.2">
      <c r="A29" s="10" t="s">
        <v>22</v>
      </c>
      <c r="B29" s="11">
        <v>5828661.6299999999</v>
      </c>
      <c r="C29" s="11">
        <v>5974664.0700000003</v>
      </c>
      <c r="D29" s="11">
        <v>6925206.54</v>
      </c>
      <c r="E29" s="11">
        <f>7555043.75+79.71</f>
        <v>7555123.46</v>
      </c>
      <c r="F29" s="11">
        <f>E29*$F$15-31.61</f>
        <v>8331139.0215642806</v>
      </c>
      <c r="G29" s="11">
        <f>F29*$G$15+2.5</f>
        <v>8601903.5397651196</v>
      </c>
      <c r="H29" s="11">
        <f>G29*$H$15-196.8</f>
        <v>8862344.4170200024</v>
      </c>
    </row>
    <row r="30" spans="1:8" x14ac:dyDescent="0.2">
      <c r="A30" s="10" t="s">
        <v>23</v>
      </c>
      <c r="B30" s="12">
        <f t="shared" ref="B30:H30" si="3">SUM(B18:B29)</f>
        <v>42720890.590000011</v>
      </c>
      <c r="C30" s="12">
        <f t="shared" si="3"/>
        <v>43335988.990000002</v>
      </c>
      <c r="D30" s="12">
        <f t="shared" si="3"/>
        <v>46677109.319999993</v>
      </c>
      <c r="E30" s="12">
        <f t="shared" si="3"/>
        <v>48356000.000000007</v>
      </c>
      <c r="F30" s="12">
        <f>SUM(F18:F29)</f>
        <v>53322999.998000011</v>
      </c>
      <c r="G30" s="12">
        <f t="shared" si="3"/>
        <v>55055999.997934997</v>
      </c>
      <c r="H30" s="12">
        <f t="shared" si="3"/>
        <v>56723999.997872435</v>
      </c>
    </row>
    <row r="31" spans="1:8" ht="12" customHeight="1" x14ac:dyDescent="0.2">
      <c r="A31" s="1"/>
      <c r="B31" s="1"/>
      <c r="C31" s="24"/>
      <c r="D31" s="24"/>
      <c r="E31" s="24"/>
      <c r="F31" s="24"/>
      <c r="G31" s="24"/>
      <c r="H31" s="24"/>
    </row>
    <row r="32" spans="1:8" s="18" customFormat="1" ht="11.25" x14ac:dyDescent="0.2">
      <c r="A32" s="17" t="s">
        <v>24</v>
      </c>
      <c r="E32" s="26"/>
      <c r="F32" s="26"/>
      <c r="G32" s="26"/>
      <c r="H32" s="26"/>
    </row>
    <row r="33" spans="1:8" s="18" customFormat="1" ht="22.5" customHeight="1" x14ac:dyDescent="0.2">
      <c r="A33" s="33" t="s">
        <v>42</v>
      </c>
      <c r="B33" s="33"/>
      <c r="C33" s="33"/>
      <c r="D33" s="33"/>
      <c r="E33" s="33"/>
      <c r="F33" s="33"/>
      <c r="G33" s="33"/>
      <c r="H33" s="33"/>
    </row>
    <row r="34" spans="1:8" s="18" customFormat="1" ht="15" customHeight="1" x14ac:dyDescent="0.2">
      <c r="A34" s="33" t="s">
        <v>50</v>
      </c>
      <c r="B34" s="33"/>
      <c r="C34" s="33"/>
      <c r="D34" s="33"/>
      <c r="E34" s="33"/>
      <c r="F34" s="33"/>
      <c r="G34" s="33"/>
      <c r="H34" s="33"/>
    </row>
    <row r="35" spans="1:8" s="18" customFormat="1" ht="14.25" customHeight="1" x14ac:dyDescent="0.2">
      <c r="A35" s="33" t="s">
        <v>45</v>
      </c>
      <c r="B35" s="33"/>
      <c r="C35" s="33"/>
      <c r="D35" s="33"/>
      <c r="E35" s="33"/>
      <c r="F35" s="33"/>
      <c r="G35" s="33"/>
      <c r="H35" s="33"/>
    </row>
    <row r="36" spans="1:8" s="1" customFormat="1" ht="14.25" customHeight="1" x14ac:dyDescent="0.2">
      <c r="A36" s="34" t="s">
        <v>40</v>
      </c>
      <c r="B36" s="34"/>
      <c r="C36" s="34"/>
      <c r="D36" s="34"/>
      <c r="E36" s="34"/>
      <c r="F36" s="34"/>
      <c r="G36" s="34"/>
      <c r="H36" s="34"/>
    </row>
    <row r="38" spans="1:8" x14ac:dyDescent="0.2">
      <c r="F38" s="20"/>
    </row>
  </sheetData>
  <mergeCells count="16">
    <mergeCell ref="A12:E12"/>
    <mergeCell ref="A13:E13"/>
    <mergeCell ref="A14:E14"/>
    <mergeCell ref="A36:H36"/>
    <mergeCell ref="A33:H33"/>
    <mergeCell ref="A15:E15"/>
    <mergeCell ref="A35:H35"/>
    <mergeCell ref="A34:H34"/>
    <mergeCell ref="B2:D2"/>
    <mergeCell ref="B3:D3"/>
    <mergeCell ref="B4:D4"/>
    <mergeCell ref="B11:E11"/>
    <mergeCell ref="A7:H7"/>
    <mergeCell ref="A8:H8"/>
    <mergeCell ref="A9:H9"/>
    <mergeCell ref="A5:H5"/>
  </mergeCells>
  <printOptions horizontalCentered="1"/>
  <pageMargins left="0.25" right="0.36" top="0.78749999999999998" bottom="0.78749999999999998" header="0.51180555555555562" footer="0.51180555555555562"/>
  <pageSetup paperSize="9" firstPageNumber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H38" sqref="H38"/>
    </sheetView>
  </sheetViews>
  <sheetFormatPr defaultRowHeight="12.75" x14ac:dyDescent="0.2"/>
  <cols>
    <col min="1" max="1" width="14.5703125" customWidth="1"/>
    <col min="2" max="8" width="14.28515625" customWidth="1"/>
  </cols>
  <sheetData>
    <row r="1" spans="1:8" ht="15" x14ac:dyDescent="0.25">
      <c r="A1" s="29"/>
      <c r="B1" s="2"/>
      <c r="C1" s="2"/>
      <c r="D1" s="2"/>
      <c r="E1" s="29"/>
      <c r="F1" s="29"/>
      <c r="G1" s="29"/>
      <c r="H1" s="29"/>
    </row>
    <row r="2" spans="1:8" ht="15.75" x14ac:dyDescent="0.25">
      <c r="A2" s="29"/>
      <c r="B2" s="36" t="s">
        <v>0</v>
      </c>
      <c r="C2" s="36"/>
      <c r="D2" s="36"/>
      <c r="E2" s="29"/>
      <c r="F2" s="29"/>
      <c r="G2" s="29"/>
      <c r="H2" s="29"/>
    </row>
    <row r="3" spans="1:8" ht="15" x14ac:dyDescent="0.2">
      <c r="A3" s="4"/>
      <c r="B3" s="36" t="s">
        <v>1</v>
      </c>
      <c r="C3" s="36"/>
      <c r="D3" s="36"/>
      <c r="E3" s="4"/>
      <c r="F3" s="4"/>
      <c r="G3" s="4"/>
      <c r="H3" s="4"/>
    </row>
    <row r="4" spans="1:8" ht="14.25" customHeight="1" x14ac:dyDescent="0.25">
      <c r="A4" s="15"/>
      <c r="B4" s="37"/>
      <c r="C4" s="37"/>
      <c r="D4" s="37"/>
      <c r="E4" s="15"/>
      <c r="F4" s="15"/>
      <c r="G4" s="15"/>
      <c r="H4" s="15"/>
    </row>
    <row r="5" spans="1:8" s="1" customFormat="1" ht="18.75" customHeight="1" x14ac:dyDescent="0.25">
      <c r="A5" s="40"/>
      <c r="B5" s="40"/>
      <c r="C5" s="40"/>
      <c r="D5" s="40"/>
      <c r="E5" s="40"/>
      <c r="F5" s="40"/>
      <c r="G5" s="40"/>
      <c r="H5" s="40"/>
    </row>
    <row r="6" spans="1:8" s="1" customFormat="1" ht="12.75" customHeight="1" x14ac:dyDescent="0.25">
      <c r="A6" s="31"/>
      <c r="B6" s="31"/>
      <c r="C6" s="31"/>
      <c r="D6" s="31"/>
      <c r="E6" s="31"/>
      <c r="F6" s="31"/>
      <c r="G6" s="31"/>
      <c r="H6" s="31"/>
    </row>
    <row r="7" spans="1:8" s="1" customFormat="1" ht="12" x14ac:dyDescent="0.2">
      <c r="A7" s="39" t="s">
        <v>2</v>
      </c>
      <c r="B7" s="39"/>
      <c r="C7" s="39"/>
      <c r="D7" s="39"/>
      <c r="E7" s="39"/>
      <c r="F7" s="39"/>
      <c r="G7" s="39"/>
      <c r="H7" s="39"/>
    </row>
    <row r="8" spans="1:8" s="1" customFormat="1" ht="12" x14ac:dyDescent="0.2">
      <c r="A8" s="39" t="s">
        <v>3</v>
      </c>
      <c r="B8" s="39"/>
      <c r="C8" s="39"/>
      <c r="D8" s="39"/>
      <c r="E8" s="39"/>
      <c r="F8" s="39"/>
      <c r="G8" s="39"/>
      <c r="H8" s="39"/>
    </row>
    <row r="9" spans="1:8" s="1" customFormat="1" ht="15" customHeight="1" x14ac:dyDescent="0.25">
      <c r="A9" s="40" t="s">
        <v>41</v>
      </c>
      <c r="B9" s="40"/>
      <c r="C9" s="40"/>
      <c r="D9" s="40"/>
      <c r="E9" s="40"/>
      <c r="F9" s="40"/>
      <c r="G9" s="40"/>
      <c r="H9" s="40"/>
    </row>
    <row r="10" spans="1:8" ht="15" x14ac:dyDescent="0.25">
      <c r="A10" s="40"/>
      <c r="B10" s="40"/>
      <c r="C10" s="40"/>
      <c r="D10" s="40"/>
      <c r="E10" s="40"/>
      <c r="F10" s="40"/>
      <c r="G10" s="40"/>
      <c r="H10" s="40"/>
    </row>
    <row r="11" spans="1:8" x14ac:dyDescent="0.2">
      <c r="A11" s="7" t="s">
        <v>4</v>
      </c>
      <c r="B11" s="35" t="s">
        <v>36</v>
      </c>
      <c r="C11" s="35"/>
      <c r="D11" s="35"/>
      <c r="E11" s="35"/>
      <c r="F11" s="21">
        <v>2022</v>
      </c>
      <c r="G11" s="21">
        <v>2023</v>
      </c>
      <c r="H11" s="21">
        <v>2024</v>
      </c>
    </row>
    <row r="12" spans="1:8" x14ac:dyDescent="0.2">
      <c r="A12" s="35" t="s">
        <v>6</v>
      </c>
      <c r="B12" s="35"/>
      <c r="C12" s="35"/>
      <c r="D12" s="35"/>
      <c r="E12" s="35"/>
      <c r="F12" s="22">
        <v>1.0403</v>
      </c>
      <c r="G12" s="22">
        <v>1.0325</v>
      </c>
      <c r="H12" s="22">
        <v>1.0303</v>
      </c>
    </row>
    <row r="13" spans="1:8" x14ac:dyDescent="0.2">
      <c r="A13" s="35" t="s">
        <v>37</v>
      </c>
      <c r="B13" s="35"/>
      <c r="C13" s="35"/>
      <c r="D13" s="35"/>
      <c r="E13" s="35"/>
      <c r="F13" s="22">
        <v>1</v>
      </c>
      <c r="G13" s="22">
        <v>1</v>
      </c>
      <c r="H13" s="22">
        <v>1</v>
      </c>
    </row>
    <row r="14" spans="1:8" x14ac:dyDescent="0.2">
      <c r="A14" s="38" t="s">
        <v>38</v>
      </c>
      <c r="B14" s="38"/>
      <c r="C14" s="38"/>
      <c r="D14" s="38"/>
      <c r="E14" s="38"/>
      <c r="F14" s="22">
        <v>1</v>
      </c>
      <c r="G14" s="22">
        <v>1</v>
      </c>
      <c r="H14" s="22">
        <v>1</v>
      </c>
    </row>
    <row r="15" spans="1:8" x14ac:dyDescent="0.2">
      <c r="A15" s="35" t="s">
        <v>9</v>
      </c>
      <c r="B15" s="35"/>
      <c r="C15" s="35"/>
      <c r="D15" s="35"/>
      <c r="E15" s="35"/>
      <c r="F15" s="8">
        <f>F12*F13*F14</f>
        <v>1.0403</v>
      </c>
      <c r="G15" s="8">
        <f>G12*G13*G14</f>
        <v>1.0325</v>
      </c>
      <c r="H15" s="8">
        <f>H12*H13*H14</f>
        <v>1.0303</v>
      </c>
    </row>
    <row r="16" spans="1:8" x14ac:dyDescent="0.2">
      <c r="A16" s="9"/>
      <c r="B16" s="9"/>
      <c r="C16" s="9"/>
      <c r="D16" s="9"/>
      <c r="E16" s="9"/>
      <c r="F16" s="9"/>
      <c r="G16" s="1"/>
      <c r="H16" s="1"/>
    </row>
    <row r="17" spans="1:8" x14ac:dyDescent="0.2">
      <c r="A17" s="10" t="s">
        <v>10</v>
      </c>
      <c r="B17" s="21">
        <v>2018</v>
      </c>
      <c r="C17" s="21">
        <v>2019</v>
      </c>
      <c r="D17" s="21">
        <v>2020</v>
      </c>
      <c r="E17" s="21">
        <v>2021</v>
      </c>
      <c r="F17" s="21">
        <v>2022</v>
      </c>
      <c r="G17" s="21">
        <v>2023</v>
      </c>
      <c r="H17" s="21">
        <v>2024</v>
      </c>
    </row>
    <row r="18" spans="1:8" x14ac:dyDescent="0.2">
      <c r="A18" s="10" t="s">
        <v>11</v>
      </c>
      <c r="B18" s="11">
        <v>141564.69</v>
      </c>
      <c r="C18" s="11">
        <v>147305.85999999999</v>
      </c>
      <c r="D18" s="11">
        <v>128390.55</v>
      </c>
      <c r="E18" s="11">
        <v>137914.85</v>
      </c>
      <c r="F18" s="11">
        <f>E18*$F$15</f>
        <v>143472.818455</v>
      </c>
      <c r="G18" s="11">
        <f>F18*$G$15</f>
        <v>148135.68505478749</v>
      </c>
      <c r="H18" s="11">
        <f>G18*$H$15</f>
        <v>152624.19631194754</v>
      </c>
    </row>
    <row r="19" spans="1:8" x14ac:dyDescent="0.2">
      <c r="A19" s="10" t="s">
        <v>12</v>
      </c>
      <c r="B19" s="11">
        <v>133642.70000000001</v>
      </c>
      <c r="C19" s="11">
        <v>109277.28</v>
      </c>
      <c r="D19" s="11">
        <v>104857.95</v>
      </c>
      <c r="E19" s="11">
        <v>109919.14</v>
      </c>
      <c r="F19" s="11">
        <f t="shared" ref="F19:F28" si="0">E19*$F$15</f>
        <v>114348.88134199999</v>
      </c>
      <c r="G19" s="11">
        <f t="shared" ref="G19:G28" si="1">F19*$G$15</f>
        <v>118065.219985615</v>
      </c>
      <c r="H19" s="11">
        <f t="shared" ref="H19:H28" si="2">G19*$H$15</f>
        <v>121642.59615117912</v>
      </c>
    </row>
    <row r="20" spans="1:8" x14ac:dyDescent="0.2">
      <c r="A20" s="10" t="s">
        <v>13</v>
      </c>
      <c r="B20" s="11">
        <v>107462.77</v>
      </c>
      <c r="C20" s="11">
        <v>120190.97</v>
      </c>
      <c r="D20" s="11">
        <v>112355.48</v>
      </c>
      <c r="E20" s="11">
        <v>116177.66</v>
      </c>
      <c r="F20" s="11">
        <f t="shared" si="0"/>
        <v>120859.61969800001</v>
      </c>
      <c r="G20" s="11">
        <f t="shared" si="1"/>
        <v>124787.55733818501</v>
      </c>
      <c r="H20" s="11">
        <f t="shared" si="2"/>
        <v>128568.62032553201</v>
      </c>
    </row>
    <row r="21" spans="1:8" x14ac:dyDescent="0.2">
      <c r="A21" s="10" t="s">
        <v>14</v>
      </c>
      <c r="B21" s="11">
        <v>115637.44</v>
      </c>
      <c r="C21" s="11">
        <v>136475.94</v>
      </c>
      <c r="D21" s="11">
        <v>103716.36</v>
      </c>
      <c r="E21" s="11">
        <v>131653.41</v>
      </c>
      <c r="F21" s="11">
        <f t="shared" si="0"/>
        <v>136959.04242300001</v>
      </c>
      <c r="G21" s="11">
        <f t="shared" si="1"/>
        <v>141410.21130174751</v>
      </c>
      <c r="H21" s="11">
        <f t="shared" si="2"/>
        <v>145694.94070419046</v>
      </c>
    </row>
    <row r="22" spans="1:8" x14ac:dyDescent="0.2">
      <c r="A22" s="10" t="s">
        <v>15</v>
      </c>
      <c r="B22" s="11">
        <v>124640</v>
      </c>
      <c r="C22" s="11">
        <v>114825.66</v>
      </c>
      <c r="D22" s="11">
        <v>86954.87</v>
      </c>
      <c r="E22" s="11">
        <v>114251.19</v>
      </c>
      <c r="F22" s="11">
        <f t="shared" si="0"/>
        <v>118855.512957</v>
      </c>
      <c r="G22" s="11">
        <f t="shared" si="1"/>
        <v>122718.3171281025</v>
      </c>
      <c r="H22" s="11">
        <f t="shared" si="2"/>
        <v>126436.682137084</v>
      </c>
    </row>
    <row r="23" spans="1:8" x14ac:dyDescent="0.2">
      <c r="A23" s="10" t="s">
        <v>16</v>
      </c>
      <c r="B23" s="11">
        <v>122657.19</v>
      </c>
      <c r="C23" s="11">
        <v>125281.8</v>
      </c>
      <c r="D23" s="11">
        <v>90800</v>
      </c>
      <c r="E23" s="11">
        <v>119182.09</v>
      </c>
      <c r="F23" s="11">
        <f t="shared" si="0"/>
        <v>123985.12822699999</v>
      </c>
      <c r="G23" s="11">
        <f t="shared" si="1"/>
        <v>128014.64489437749</v>
      </c>
      <c r="H23" s="11">
        <f t="shared" si="2"/>
        <v>131893.48863467714</v>
      </c>
    </row>
    <row r="24" spans="1:8" x14ac:dyDescent="0.2">
      <c r="A24" s="10" t="s">
        <v>17</v>
      </c>
      <c r="B24" s="11">
        <v>111097.64</v>
      </c>
      <c r="C24" s="11">
        <v>133662.41</v>
      </c>
      <c r="D24" s="11">
        <v>99650.6</v>
      </c>
      <c r="E24" s="11">
        <v>129070.02</v>
      </c>
      <c r="F24" s="11">
        <f t="shared" si="0"/>
        <v>134271.54180599999</v>
      </c>
      <c r="G24" s="11">
        <f t="shared" si="1"/>
        <v>138635.36691469498</v>
      </c>
      <c r="H24" s="11">
        <f t="shared" si="2"/>
        <v>142836.01853221023</v>
      </c>
    </row>
    <row r="25" spans="1:8" x14ac:dyDescent="0.2">
      <c r="A25" s="10" t="s">
        <v>18</v>
      </c>
      <c r="B25" s="11">
        <v>123933.53</v>
      </c>
      <c r="C25" s="11">
        <v>109790.57</v>
      </c>
      <c r="D25" s="11">
        <v>108112.86</v>
      </c>
      <c r="E25" s="11">
        <v>102995.87</v>
      </c>
      <c r="F25" s="11">
        <f t="shared" si="0"/>
        <v>107146.603561</v>
      </c>
      <c r="G25" s="11">
        <f t="shared" si="1"/>
        <v>110628.86817673249</v>
      </c>
      <c r="H25" s="11">
        <f t="shared" si="2"/>
        <v>113980.92288248749</v>
      </c>
    </row>
    <row r="26" spans="1:8" x14ac:dyDescent="0.2">
      <c r="A26" s="10" t="s">
        <v>19</v>
      </c>
      <c r="B26" s="11">
        <v>111640.13</v>
      </c>
      <c r="C26" s="11">
        <v>103932.99</v>
      </c>
      <c r="D26" s="11">
        <v>145738.07</v>
      </c>
      <c r="E26" s="11">
        <v>131170</v>
      </c>
      <c r="F26" s="11">
        <f t="shared" si="0"/>
        <v>136456.15100000001</v>
      </c>
      <c r="G26" s="11">
        <f t="shared" si="1"/>
        <v>140890.97590750002</v>
      </c>
      <c r="H26" s="11">
        <f t="shared" si="2"/>
        <v>145159.97247749727</v>
      </c>
    </row>
    <row r="27" spans="1:8" x14ac:dyDescent="0.2">
      <c r="A27" s="10" t="s">
        <v>20</v>
      </c>
      <c r="B27" s="11">
        <v>132484.48000000001</v>
      </c>
      <c r="C27" s="11">
        <v>172918.12</v>
      </c>
      <c r="D27" s="11">
        <v>160441.49</v>
      </c>
      <c r="E27" s="11">
        <v>159478.75</v>
      </c>
      <c r="F27" s="11">
        <f t="shared" si="0"/>
        <v>165905.743625</v>
      </c>
      <c r="G27" s="11">
        <f t="shared" si="1"/>
        <v>171297.6802928125</v>
      </c>
      <c r="H27" s="11">
        <f t="shared" si="2"/>
        <v>176488.00000568471</v>
      </c>
    </row>
    <row r="28" spans="1:8" x14ac:dyDescent="0.2">
      <c r="A28" s="10" t="s">
        <v>21</v>
      </c>
      <c r="B28" s="11">
        <v>118634.3</v>
      </c>
      <c r="C28" s="11">
        <v>120991.45</v>
      </c>
      <c r="D28" s="11">
        <v>155341.09</v>
      </c>
      <c r="E28" s="11">
        <v>183371.25</v>
      </c>
      <c r="F28" s="11">
        <f t="shared" si="0"/>
        <v>190761.11137500001</v>
      </c>
      <c r="G28" s="11">
        <f t="shared" si="1"/>
        <v>196960.84749468751</v>
      </c>
      <c r="H28" s="11">
        <f t="shared" si="2"/>
        <v>202928.76117377653</v>
      </c>
    </row>
    <row r="29" spans="1:8" x14ac:dyDescent="0.2">
      <c r="A29" s="10" t="s">
        <v>22</v>
      </c>
      <c r="B29" s="11">
        <v>125914.14</v>
      </c>
      <c r="C29" s="11">
        <v>134723.62</v>
      </c>
      <c r="D29" s="11">
        <v>195747.8</v>
      </c>
      <c r="E29" s="11">
        <f>186491.25+324.52</f>
        <v>186815.77</v>
      </c>
      <c r="F29" s="11">
        <f>E29*$F$15-366.6</f>
        <v>193977.84553099997</v>
      </c>
      <c r="G29" s="11">
        <f>F29*$G$15-1827.5</f>
        <v>198454.62551075747</v>
      </c>
      <c r="H29" s="11">
        <f>G29*$H$15-722</f>
        <v>203745.80066373342</v>
      </c>
    </row>
    <row r="30" spans="1:8" x14ac:dyDescent="0.2">
      <c r="A30" s="10" t="s">
        <v>23</v>
      </c>
      <c r="B30" s="12">
        <f t="shared" ref="B30:H30" si="3">SUM(B18:B29)</f>
        <v>1469309.01</v>
      </c>
      <c r="C30" s="12">
        <f t="shared" si="3"/>
        <v>1529376.67</v>
      </c>
      <c r="D30" s="12">
        <f t="shared" si="3"/>
        <v>1492107.12</v>
      </c>
      <c r="E30" s="12">
        <f t="shared" si="3"/>
        <v>1622000</v>
      </c>
      <c r="F30" s="12">
        <f t="shared" si="3"/>
        <v>1687000</v>
      </c>
      <c r="G30" s="12">
        <f t="shared" si="3"/>
        <v>1740000</v>
      </c>
      <c r="H30" s="12">
        <f t="shared" si="3"/>
        <v>1792000</v>
      </c>
    </row>
    <row r="31" spans="1:8" ht="15" customHeight="1" x14ac:dyDescent="0.2">
      <c r="A31" s="1"/>
      <c r="B31" s="1"/>
      <c r="C31" s="24"/>
      <c r="D31" s="24"/>
      <c r="E31" s="24"/>
      <c r="F31" s="24"/>
      <c r="G31" s="24"/>
      <c r="H31" s="24"/>
    </row>
    <row r="32" spans="1:8" s="18" customFormat="1" ht="11.25" x14ac:dyDescent="0.2">
      <c r="A32" s="17" t="s">
        <v>24</v>
      </c>
      <c r="E32" s="19"/>
    </row>
    <row r="33" spans="1:8" s="18" customFormat="1" ht="18.75" customHeight="1" x14ac:dyDescent="0.2">
      <c r="A33" s="33" t="s">
        <v>42</v>
      </c>
      <c r="B33" s="33"/>
      <c r="C33" s="33"/>
      <c r="D33" s="33"/>
      <c r="E33" s="33"/>
      <c r="F33" s="33"/>
      <c r="G33" s="33"/>
      <c r="H33" s="33"/>
    </row>
    <row r="34" spans="1:8" s="18" customFormat="1" ht="15" customHeight="1" x14ac:dyDescent="0.2">
      <c r="A34" s="33" t="s">
        <v>50</v>
      </c>
      <c r="B34" s="33"/>
      <c r="C34" s="33"/>
      <c r="D34" s="33"/>
      <c r="E34" s="33"/>
      <c r="F34" s="33"/>
      <c r="G34" s="33"/>
      <c r="H34" s="33"/>
    </row>
    <row r="35" spans="1:8" s="18" customFormat="1" ht="14.25" customHeight="1" x14ac:dyDescent="0.2">
      <c r="A35" s="33" t="s">
        <v>45</v>
      </c>
      <c r="B35" s="33"/>
      <c r="C35" s="33"/>
      <c r="D35" s="33"/>
      <c r="E35" s="33"/>
      <c r="F35" s="33"/>
      <c r="G35" s="33"/>
      <c r="H35" s="33"/>
    </row>
    <row r="36" spans="1:8" s="1" customFormat="1" ht="14.25" customHeight="1" x14ac:dyDescent="0.2">
      <c r="A36" s="34" t="s">
        <v>40</v>
      </c>
      <c r="B36" s="34"/>
      <c r="C36" s="34"/>
      <c r="D36" s="34"/>
      <c r="E36" s="34"/>
      <c r="F36" s="34"/>
      <c r="G36" s="34"/>
      <c r="H36" s="34"/>
    </row>
    <row r="37" spans="1:8" s="14" customFormat="1" x14ac:dyDescent="0.2"/>
    <row r="38" spans="1:8" s="14" customFormat="1" x14ac:dyDescent="0.2">
      <c r="A38" s="16"/>
    </row>
    <row r="39" spans="1:8" x14ac:dyDescent="0.2">
      <c r="A39" s="16"/>
    </row>
  </sheetData>
  <mergeCells count="17">
    <mergeCell ref="A14:E14"/>
    <mergeCell ref="A36:H36"/>
    <mergeCell ref="A35:H35"/>
    <mergeCell ref="B11:E11"/>
    <mergeCell ref="A12:E12"/>
    <mergeCell ref="A13:E13"/>
    <mergeCell ref="A15:E15"/>
    <mergeCell ref="A33:H33"/>
    <mergeCell ref="A34:H34"/>
    <mergeCell ref="B2:D2"/>
    <mergeCell ref="B3:D3"/>
    <mergeCell ref="B4:D4"/>
    <mergeCell ref="A10:H10"/>
    <mergeCell ref="A7:H7"/>
    <mergeCell ref="A8:H8"/>
    <mergeCell ref="A9:H9"/>
    <mergeCell ref="A5:H5"/>
  </mergeCells>
  <printOptions horizontalCentered="1"/>
  <pageMargins left="0.2" right="0.27" top="0.78749999999999998" bottom="0.63" header="0.51180555555555562" footer="0.31"/>
  <pageSetup paperSize="9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I P T U</vt:lpstr>
      <vt:lpstr>I T B I</vt:lpstr>
      <vt:lpstr>I S S</vt:lpstr>
      <vt:lpstr>F P M</vt:lpstr>
      <vt:lpstr>ITR</vt:lpstr>
      <vt:lpstr>I C M S</vt:lpstr>
      <vt:lpstr>I P V A</vt:lpstr>
      <vt:lpstr>I P I</vt:lpstr>
      <vt:lpstr>'I T B I'!Area_de_impressao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Nizeti</cp:lastModifiedBy>
  <cp:revision>1</cp:revision>
  <cp:lastPrinted>2021-09-22T14:20:58Z</cp:lastPrinted>
  <dcterms:created xsi:type="dcterms:W3CDTF">2008-09-15T18:40:42Z</dcterms:created>
  <dcterms:modified xsi:type="dcterms:W3CDTF">2021-10-21T19:19:39Z</dcterms:modified>
</cp:coreProperties>
</file>