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60" windowWidth="15480" windowHeight="7530" tabRatio="196"/>
  </bookViews>
  <sheets>
    <sheet name="Planilha1" sheetId="1" r:id="rId1"/>
    <sheet name="Planilha2" sheetId="2" r:id="rId2"/>
    <sheet name="Planilha3" sheetId="3" r:id="rId3"/>
  </sheets>
  <definedNames>
    <definedName name="_xlnm.Print_Area" localSheetId="0">Planilha1!$A$1:$BS$59</definedName>
    <definedName name="Excel_BuiltIn_Print_Area_1">Planilha1!$A$1:$BS$58</definedName>
    <definedName name="Excel_BuiltIn_Print_Titles_1_1">Planilha1!$A:$A</definedName>
    <definedName name="_xlnm.Print_Titles" localSheetId="0">Planilha1!$A:$A</definedName>
  </definedNames>
  <calcPr calcId="145621"/>
</workbook>
</file>

<file path=xl/calcChain.xml><?xml version="1.0" encoding="utf-8"?>
<calcChain xmlns="http://schemas.openxmlformats.org/spreadsheetml/2006/main">
  <c r="AM36" i="1" l="1"/>
  <c r="U36" i="1"/>
  <c r="P36" i="1"/>
  <c r="E36" i="1"/>
  <c r="X35" i="1"/>
  <c r="J38" i="1" l="1"/>
  <c r="E39" i="1"/>
  <c r="E38" i="1"/>
  <c r="BP36" i="1"/>
  <c r="B36" i="1" l="1"/>
  <c r="BG35" i="1" l="1"/>
  <c r="E41" i="1"/>
  <c r="P57" i="1"/>
  <c r="E57" i="1"/>
  <c r="B29" i="1"/>
  <c r="N28" i="1"/>
  <c r="S28" i="1" s="1"/>
  <c r="Y28" i="1" s="1"/>
  <c r="AD28" i="1" s="1"/>
  <c r="AK28" i="1" s="1"/>
  <c r="AP28" i="1" s="1"/>
  <c r="AW28" i="1" s="1"/>
  <c r="BB28" i="1" s="1"/>
  <c r="BI28" i="1" s="1"/>
  <c r="S27" i="1"/>
  <c r="Y27" i="1" s="1"/>
  <c r="AD27" i="1" s="1"/>
  <c r="AK27" i="1" s="1"/>
  <c r="AP27" i="1" s="1"/>
  <c r="AW27" i="1" s="1"/>
  <c r="BB27" i="1" s="1"/>
  <c r="BI27" i="1" s="1"/>
  <c r="N27" i="1"/>
  <c r="BG5" i="1"/>
  <c r="AK5" i="1"/>
  <c r="Y5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6" i="1"/>
  <c r="AU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BS22" i="1" l="1"/>
  <c r="BS14" i="1"/>
  <c r="BS10" i="1"/>
  <c r="BS18" i="1"/>
  <c r="BS24" i="1"/>
  <c r="BS20" i="1"/>
  <c r="BS16" i="1"/>
  <c r="BS12" i="1"/>
  <c r="BS8" i="1"/>
  <c r="BS23" i="1"/>
  <c r="BS19" i="1"/>
  <c r="BS15" i="1"/>
  <c r="BS11" i="1"/>
  <c r="BS25" i="1"/>
  <c r="BS21" i="1"/>
  <c r="BS17" i="1"/>
  <c r="BS13" i="1"/>
  <c r="BS9" i="1"/>
  <c r="B45" i="1"/>
  <c r="E45" i="1"/>
  <c r="AI35" i="1"/>
  <c r="M35" i="1"/>
  <c r="AU35" i="1"/>
  <c r="BS35" i="1" l="1"/>
  <c r="BS59" i="1"/>
  <c r="X55" i="1"/>
  <c r="M55" i="1"/>
  <c r="AI55" i="1"/>
  <c r="AU55" i="1"/>
  <c r="BG55" i="1"/>
  <c r="M27" i="1"/>
  <c r="M28" i="1"/>
  <c r="X27" i="1"/>
  <c r="X28" i="1"/>
  <c r="AI27" i="1"/>
  <c r="AI28" i="1"/>
  <c r="BG27" i="1"/>
  <c r="BG28" i="1"/>
  <c r="M5" i="1"/>
  <c r="X5" i="1"/>
  <c r="AI5" i="1"/>
  <c r="AU26" i="1"/>
  <c r="AU27" i="1"/>
  <c r="AU28" i="1"/>
  <c r="AU7" i="1"/>
  <c r="AU5" i="1"/>
  <c r="AI26" i="1"/>
  <c r="AI7" i="1"/>
  <c r="AI6" i="1"/>
  <c r="X6" i="1"/>
  <c r="X26" i="1"/>
  <c r="X7" i="1"/>
  <c r="BA5" i="1"/>
  <c r="BA6" i="1"/>
  <c r="M26" i="1"/>
  <c r="M7" i="1"/>
  <c r="M6" i="1"/>
  <c r="BS7" i="1" l="1"/>
  <c r="BS26" i="1"/>
  <c r="Q50" i="1"/>
  <c r="Q45" i="1"/>
  <c r="BF35" i="1" l="1"/>
  <c r="AN45" i="1" l="1"/>
  <c r="AS45" i="1"/>
  <c r="M40" i="1" l="1"/>
  <c r="G27" i="1"/>
  <c r="L27" i="1" s="1"/>
  <c r="R27" i="1" s="1"/>
  <c r="W27" i="1" s="1"/>
  <c r="AC27" i="1" s="1"/>
  <c r="AH27" i="1" s="1"/>
  <c r="AO27" i="1" s="1"/>
  <c r="AT27" i="1" s="1"/>
  <c r="BA27" i="1" s="1"/>
  <c r="BF27" i="1" s="1"/>
  <c r="G28" i="1"/>
  <c r="L28" i="1" s="1"/>
  <c r="R28" i="1" s="1"/>
  <c r="W28" i="1" s="1"/>
  <c r="AC28" i="1" s="1"/>
  <c r="AH28" i="1" s="1"/>
  <c r="AO28" i="1" s="1"/>
  <c r="AT28" i="1" s="1"/>
  <c r="BA28" i="1" s="1"/>
  <c r="BF28" i="1" s="1"/>
  <c r="G5" i="1"/>
  <c r="G55" i="1" l="1"/>
  <c r="G6" i="1"/>
  <c r="B37" i="1" l="1"/>
  <c r="BS37" i="1" s="1"/>
  <c r="D29" i="1"/>
  <c r="D36" i="1" s="1"/>
  <c r="E29" i="1"/>
  <c r="F29" i="1"/>
  <c r="H29" i="1"/>
  <c r="I29" i="1"/>
  <c r="K29" i="1"/>
  <c r="O29" i="1"/>
  <c r="Q29" i="1"/>
  <c r="T29" i="1"/>
  <c r="V29" i="1"/>
  <c r="Z29" i="1"/>
  <c r="AB29" i="1"/>
  <c r="AE29" i="1"/>
  <c r="AG29" i="1"/>
  <c r="AL29" i="1"/>
  <c r="AN29" i="1"/>
  <c r="AQ29" i="1"/>
  <c r="AS29" i="1"/>
  <c r="AX29" i="1"/>
  <c r="AZ29" i="1"/>
  <c r="AZ46" i="1" s="1"/>
  <c r="BC29" i="1"/>
  <c r="BE29" i="1"/>
  <c r="BH29" i="1"/>
  <c r="BJ29" i="1"/>
  <c r="BL29" i="1"/>
  <c r="BM29" i="1"/>
  <c r="BN29" i="1"/>
  <c r="BO29" i="1"/>
  <c r="BP29" i="1"/>
  <c r="BQ29" i="1"/>
  <c r="BR29" i="1"/>
  <c r="C29" i="1"/>
  <c r="B39" i="1" l="1"/>
  <c r="G40" i="1" l="1"/>
  <c r="J40" i="1" s="1"/>
  <c r="L40" i="1" s="1"/>
  <c r="P40" i="1" s="1"/>
  <c r="BS40" i="1"/>
  <c r="B50" i="1"/>
  <c r="R40" i="1" l="1"/>
  <c r="W40" i="1" s="1"/>
  <c r="AC40" i="1" l="1"/>
  <c r="AH40" i="1" s="1"/>
  <c r="BS27" i="1"/>
  <c r="BS28" i="1"/>
  <c r="AO40" i="1" l="1"/>
  <c r="G9" i="1"/>
  <c r="BA40" i="1" l="1"/>
  <c r="BD40" i="1" s="1"/>
  <c r="AT40" i="1"/>
  <c r="AI29" i="1"/>
  <c r="BF40" i="1"/>
  <c r="BK40" i="1" s="1"/>
  <c r="AI30" i="1" l="1"/>
  <c r="AT30" i="1"/>
  <c r="G35" i="1" l="1"/>
  <c r="L35" i="1" s="1"/>
  <c r="T36" i="1" l="1"/>
  <c r="V38" i="1" s="1"/>
  <c r="BP56" i="1"/>
  <c r="D56" i="1"/>
  <c r="E56" i="1"/>
  <c r="E46" i="1" s="1"/>
  <c r="F56" i="1"/>
  <c r="B56" i="1"/>
  <c r="B46" i="1" s="1"/>
  <c r="B47" i="1" l="1"/>
  <c r="BS47" i="1" s="1"/>
  <c r="F58" i="1"/>
  <c r="F57" i="1"/>
  <c r="B58" i="1"/>
  <c r="C36" i="1"/>
  <c r="C56" i="1"/>
  <c r="BS50" i="1"/>
  <c r="K46" i="1"/>
  <c r="K56" i="1"/>
  <c r="I56" i="1"/>
  <c r="I36" i="1"/>
  <c r="K57" i="1" l="1"/>
  <c r="K58" i="1" s="1"/>
  <c r="E58" i="1"/>
  <c r="B49" i="1"/>
  <c r="G36" i="1"/>
  <c r="G56" i="1"/>
  <c r="BF30" i="1"/>
  <c r="BA30" i="1"/>
  <c r="AU30" i="1"/>
  <c r="AO30" i="1"/>
  <c r="X30" i="1"/>
  <c r="BG30" i="1" l="1"/>
  <c r="R35" i="1" l="1"/>
  <c r="F50" i="1"/>
  <c r="G7" i="1"/>
  <c r="G19" i="1"/>
  <c r="G26" i="1"/>
  <c r="G23" i="1"/>
  <c r="L23" i="1" s="1"/>
  <c r="G22" i="1"/>
  <c r="G21" i="1"/>
  <c r="G20" i="1"/>
  <c r="G18" i="1"/>
  <c r="G16" i="1"/>
  <c r="G14" i="1"/>
  <c r="G12" i="1"/>
  <c r="G11" i="1"/>
  <c r="G10" i="1"/>
  <c r="AG45" i="1"/>
  <c r="BT56" i="1"/>
  <c r="BQ56" i="1"/>
  <c r="BQ58" i="1" s="1"/>
  <c r="BO56" i="1"/>
  <c r="BL56" i="1"/>
  <c r="BJ56" i="1"/>
  <c r="BT55" i="1"/>
  <c r="BR55" i="1"/>
  <c r="BQ49" i="1"/>
  <c r="BL49" i="1"/>
  <c r="BU46" i="1"/>
  <c r="BT46" i="1"/>
  <c r="BR46" i="1"/>
  <c r="BR49" i="1" s="1"/>
  <c r="BM46" i="1"/>
  <c r="BM49" i="1" s="1"/>
  <c r="BE50" i="1"/>
  <c r="AZ50" i="1"/>
  <c r="AS50" i="1"/>
  <c r="AN50" i="1"/>
  <c r="AB50" i="1"/>
  <c r="V50" i="1"/>
  <c r="K50" i="1"/>
  <c r="BP45" i="1"/>
  <c r="BE45" i="1"/>
  <c r="AZ45" i="1"/>
  <c r="AB45" i="1"/>
  <c r="K45" i="1"/>
  <c r="K48" i="1" s="1"/>
  <c r="F45" i="1"/>
  <c r="BQ39" i="1"/>
  <c r="BL39" i="1"/>
  <c r="V45" i="1"/>
  <c r="BT5" i="1"/>
  <c r="BT6" i="1"/>
  <c r="BT22" i="1"/>
  <c r="BT23" i="1"/>
  <c r="BT28" i="1"/>
  <c r="BT26" i="1"/>
  <c r="BT35" i="1"/>
  <c r="M30" i="1"/>
  <c r="BS30" i="1" s="1"/>
  <c r="J45" i="1"/>
  <c r="M45" i="1" s="1"/>
  <c r="M50" i="1" l="1"/>
  <c r="G50" i="1"/>
  <c r="J50" i="1" s="1"/>
  <c r="L50" i="1" s="1"/>
  <c r="P50" i="1" s="1"/>
  <c r="J29" i="1"/>
  <c r="J56" i="1" s="1"/>
  <c r="J46" i="1" s="1"/>
  <c r="G29" i="1"/>
  <c r="M29" i="1"/>
  <c r="BT29" i="1"/>
  <c r="L12" i="1"/>
  <c r="L19" i="1"/>
  <c r="L9" i="1"/>
  <c r="L14" i="1"/>
  <c r="L21" i="1"/>
  <c r="L7" i="1"/>
  <c r="L5" i="1"/>
  <c r="N29" i="1" s="1"/>
  <c r="G45" i="1"/>
  <c r="L20" i="1"/>
  <c r="L16" i="1"/>
  <c r="L22" i="1"/>
  <c r="L26" i="1"/>
  <c r="L11" i="1"/>
  <c r="L18" i="1"/>
  <c r="L10" i="1"/>
  <c r="AJ59" i="1"/>
  <c r="AV59" i="1" s="1"/>
  <c r="AJ35" i="1"/>
  <c r="AV35" i="1" s="1"/>
  <c r="BT45" i="1"/>
  <c r="BT49" i="1" s="1"/>
  <c r="L55" i="1"/>
  <c r="BT58" i="1"/>
  <c r="J48" i="1" l="1"/>
  <c r="M46" i="1"/>
  <c r="H56" i="1"/>
  <c r="R9" i="1"/>
  <c r="R23" i="1"/>
  <c r="R19" i="1"/>
  <c r="R22" i="1"/>
  <c r="R21" i="1"/>
  <c r="R11" i="1"/>
  <c r="R7" i="1"/>
  <c r="R14" i="1"/>
  <c r="R12" i="1"/>
  <c r="R26" i="1"/>
  <c r="R20" i="1"/>
  <c r="R18" i="1"/>
  <c r="R16" i="1"/>
  <c r="P45" i="1"/>
  <c r="R55" i="1"/>
  <c r="W35" i="1"/>
  <c r="L45" i="1"/>
  <c r="AJ50" i="1"/>
  <c r="AV50" i="1" s="1"/>
  <c r="R10" i="1"/>
  <c r="AJ30" i="1"/>
  <c r="AV30" i="1" s="1"/>
  <c r="BH35" i="1"/>
  <c r="J57" i="1" l="1"/>
  <c r="J58" i="1" s="1"/>
  <c r="M56" i="1"/>
  <c r="M57" i="1" s="1"/>
  <c r="M58" i="1" s="1"/>
  <c r="AO59" i="1"/>
  <c r="AT59" i="1" s="1"/>
  <c r="H36" i="1"/>
  <c r="AC35" i="1"/>
  <c r="E48" i="1"/>
  <c r="E49" i="1" s="1"/>
  <c r="J49" i="1" s="1"/>
  <c r="L56" i="1"/>
  <c r="W20" i="1"/>
  <c r="W11" i="1"/>
  <c r="W26" i="1"/>
  <c r="W7" i="1"/>
  <c r="W16" i="1"/>
  <c r="W18" i="1"/>
  <c r="W12" i="1"/>
  <c r="W21" i="1"/>
  <c r="W23" i="1"/>
  <c r="W19" i="1"/>
  <c r="W14" i="1"/>
  <c r="W22" i="1"/>
  <c r="W9" i="1"/>
  <c r="N56" i="1"/>
  <c r="W10" i="1"/>
  <c r="R50" i="1"/>
  <c r="L6" i="1"/>
  <c r="R45" i="1"/>
  <c r="R5" i="1"/>
  <c r="W55" i="1"/>
  <c r="U45" i="1"/>
  <c r="X45" i="1" s="1"/>
  <c r="L36" i="1" l="1"/>
  <c r="J39" i="1"/>
  <c r="M36" i="1"/>
  <c r="M38" i="1" s="1"/>
  <c r="W45" i="1"/>
  <c r="AC55" i="1"/>
  <c r="AH55" i="1" s="1"/>
  <c r="AH35" i="1"/>
  <c r="L29" i="1"/>
  <c r="P29" i="1"/>
  <c r="P56" i="1" s="1"/>
  <c r="S29" i="1"/>
  <c r="L46" i="1"/>
  <c r="W50" i="1"/>
  <c r="AC10" i="1"/>
  <c r="AC7" i="1"/>
  <c r="R6" i="1"/>
  <c r="BA59" i="1"/>
  <c r="BH50" i="1"/>
  <c r="M39" i="1" l="1"/>
  <c r="AA45" i="1"/>
  <c r="AH7" i="1"/>
  <c r="AO7" i="1" s="1"/>
  <c r="AT7" i="1" s="1"/>
  <c r="AH10" i="1"/>
  <c r="AO10" i="1" s="1"/>
  <c r="R29" i="1"/>
  <c r="P58" i="1"/>
  <c r="P46" i="1"/>
  <c r="AO35" i="1"/>
  <c r="BF59" i="1"/>
  <c r="AC50" i="1"/>
  <c r="AO55" i="1"/>
  <c r="AJ27" i="1"/>
  <c r="AJ19" i="1"/>
  <c r="AJ26" i="1"/>
  <c r="AV26" i="1" s="1"/>
  <c r="AC20" i="1"/>
  <c r="AC18" i="1"/>
  <c r="AC22" i="1"/>
  <c r="AC16" i="1"/>
  <c r="AC19" i="1"/>
  <c r="AC26" i="1"/>
  <c r="AJ22" i="1"/>
  <c r="AJ28" i="1"/>
  <c r="AJ12" i="1"/>
  <c r="AJ20" i="1"/>
  <c r="AV20" i="1" s="1"/>
  <c r="AJ16" i="1"/>
  <c r="AJ23" i="1"/>
  <c r="AV23" i="1" s="1"/>
  <c r="AJ10" i="1"/>
  <c r="AV10" i="1" s="1"/>
  <c r="AC23" i="1"/>
  <c r="AC14" i="1"/>
  <c r="AC11" i="1"/>
  <c r="AC12" i="1"/>
  <c r="AC9" i="1"/>
  <c r="AC21" i="1"/>
  <c r="AJ55" i="1"/>
  <c r="AC45" i="1"/>
  <c r="W5" i="1"/>
  <c r="Y29" i="1" s="1"/>
  <c r="BU59" i="1"/>
  <c r="BH59" i="1"/>
  <c r="AF45" i="1"/>
  <c r="AI45" i="1" l="1"/>
  <c r="P48" i="1"/>
  <c r="P49" i="1" s="1"/>
  <c r="AT55" i="1"/>
  <c r="X29" i="1"/>
  <c r="U29" i="1"/>
  <c r="AH45" i="1"/>
  <c r="BU35" i="1"/>
  <c r="BU39" i="1" s="1"/>
  <c r="AM45" i="1"/>
  <c r="AM50" i="1"/>
  <c r="AR50" i="1" s="1"/>
  <c r="AT50" i="1" s="1"/>
  <c r="BA50" i="1" s="1"/>
  <c r="BF50" i="1" s="1"/>
  <c r="AO50" i="1"/>
  <c r="AH26" i="1"/>
  <c r="AH23" i="1"/>
  <c r="AH22" i="1"/>
  <c r="AH21" i="1"/>
  <c r="AH20" i="1"/>
  <c r="AH19" i="1"/>
  <c r="AH18" i="1"/>
  <c r="AH16" i="1"/>
  <c r="AH14" i="1"/>
  <c r="AH12" i="1"/>
  <c r="AH11" i="1"/>
  <c r="AT10" i="1"/>
  <c r="AH9" i="1"/>
  <c r="BA7" i="1"/>
  <c r="W6" i="1"/>
  <c r="AV55" i="1"/>
  <c r="AV19" i="1"/>
  <c r="AJ45" i="1"/>
  <c r="AJ5" i="1"/>
  <c r="AO45" i="1" l="1"/>
  <c r="AO9" i="1"/>
  <c r="AT9" i="1" s="1"/>
  <c r="AO21" i="1"/>
  <c r="AT21" i="1" s="1"/>
  <c r="W29" i="1"/>
  <c r="AR45" i="1"/>
  <c r="AT35" i="1"/>
  <c r="BA55" i="1"/>
  <c r="BD45" i="1" s="1"/>
  <c r="AY50" i="1"/>
  <c r="AO26" i="1"/>
  <c r="AO23" i="1"/>
  <c r="AO20" i="1"/>
  <c r="AO18" i="1"/>
  <c r="BA10" i="1"/>
  <c r="BF7" i="1"/>
  <c r="AV27" i="1"/>
  <c r="AV22" i="1"/>
  <c r="AO22" i="1"/>
  <c r="AO19" i="1"/>
  <c r="AV28" i="1"/>
  <c r="AV16" i="1"/>
  <c r="AO16" i="1"/>
  <c r="AO14" i="1"/>
  <c r="AV12" i="1"/>
  <c r="AO12" i="1"/>
  <c r="AO11" i="1"/>
  <c r="AJ6" i="1"/>
  <c r="AV6" i="1" s="1"/>
  <c r="AC5" i="1"/>
  <c r="AD29" i="1" s="1"/>
  <c r="AT45" i="1" l="1"/>
  <c r="AU45" i="1"/>
  <c r="BF55" i="1"/>
  <c r="BS55" i="1"/>
  <c r="BK45" i="1"/>
  <c r="BF10" i="1"/>
  <c r="AC6" i="1"/>
  <c r="AF29" i="1" s="1"/>
  <c r="AA29" i="1"/>
  <c r="AA56" i="1" s="1"/>
  <c r="AJ29" i="1"/>
  <c r="AT26" i="1"/>
  <c r="AT23" i="1"/>
  <c r="AT22" i="1"/>
  <c r="BA21" i="1"/>
  <c r="AT20" i="1"/>
  <c r="AT19" i="1"/>
  <c r="BA19" i="1" s="1"/>
  <c r="AT18" i="1"/>
  <c r="AT16" i="1"/>
  <c r="AT14" i="1"/>
  <c r="AT12" i="1"/>
  <c r="AT11" i="1"/>
  <c r="BA9" i="1"/>
  <c r="AV45" i="1"/>
  <c r="BA23" i="1" l="1"/>
  <c r="BF23" i="1" s="1"/>
  <c r="BA20" i="1"/>
  <c r="BF20" i="1" s="1"/>
  <c r="BF21" i="1"/>
  <c r="BA11" i="1"/>
  <c r="BF11" i="1" s="1"/>
  <c r="BA18" i="1"/>
  <c r="BF18" i="1" s="1"/>
  <c r="AC29" i="1"/>
  <c r="AY45" i="1"/>
  <c r="BA35" i="1"/>
  <c r="BA26" i="1"/>
  <c r="BA22" i="1"/>
  <c r="BF19" i="1"/>
  <c r="BA16" i="1"/>
  <c r="BA14" i="1"/>
  <c r="BA12" i="1"/>
  <c r="BF9" i="1"/>
  <c r="AF56" i="1"/>
  <c r="AH6" i="1"/>
  <c r="AM29" i="1" s="1"/>
  <c r="AM56" i="1" s="1"/>
  <c r="BF45" i="1"/>
  <c r="AH5" i="1"/>
  <c r="BH55" i="1"/>
  <c r="BA45" i="1" l="1"/>
  <c r="BG45" i="1"/>
  <c r="BS45" i="1" s="1"/>
  <c r="BF12" i="1"/>
  <c r="AH29" i="1"/>
  <c r="AK29" i="1"/>
  <c r="BU23" i="1"/>
  <c r="BF26" i="1"/>
  <c r="BF22" i="1"/>
  <c r="BF16" i="1"/>
  <c r="BF14" i="1"/>
  <c r="BM55" i="1"/>
  <c r="BU55" i="1"/>
  <c r="BH45" i="1" l="1"/>
  <c r="BU22" i="1"/>
  <c r="BU28" i="1"/>
  <c r="AO6" i="1"/>
  <c r="AR29" i="1" s="1"/>
  <c r="AO5" i="1"/>
  <c r="AK56" i="1"/>
  <c r="BU45" i="1"/>
  <c r="BU49" i="1" s="1"/>
  <c r="V56" i="1"/>
  <c r="BT36" i="1"/>
  <c r="BE56" i="1"/>
  <c r="T56" i="1"/>
  <c r="BM36" i="1"/>
  <c r="BM39" i="1" s="1"/>
  <c r="AS56" i="1"/>
  <c r="AS46" i="1" s="1"/>
  <c r="AS48" i="1" s="1"/>
  <c r="AD56" i="1"/>
  <c r="AF57" i="1" s="1"/>
  <c r="Q56" i="1"/>
  <c r="AQ56" i="1"/>
  <c r="BN56" i="1"/>
  <c r="BP57" i="1" s="1"/>
  <c r="AZ56" i="1"/>
  <c r="BC56" i="1"/>
  <c r="O56" i="1"/>
  <c r="BE46" i="1"/>
  <c r="F46" i="1"/>
  <c r="AN56" i="1"/>
  <c r="N36" i="1"/>
  <c r="BR36" i="1"/>
  <c r="BR39" i="1" s="1"/>
  <c r="AX56" i="1"/>
  <c r="Q46" i="1"/>
  <c r="S56" i="1"/>
  <c r="AB56" i="1"/>
  <c r="AB46" i="1" s="1"/>
  <c r="V46" i="1"/>
  <c r="V48" i="1" s="1"/>
  <c r="Z56" i="1"/>
  <c r="AE56" i="1"/>
  <c r="BP46" i="1"/>
  <c r="BP48" i="1" s="1"/>
  <c r="AG56" i="1"/>
  <c r="AL56" i="1"/>
  <c r="Y56" i="1"/>
  <c r="BE57" i="1" l="1"/>
  <c r="P38" i="1"/>
  <c r="P39" i="1" s="1"/>
  <c r="AM57" i="1"/>
  <c r="AA57" i="1"/>
  <c r="AI56" i="1"/>
  <c r="AI57" i="1" s="1"/>
  <c r="BE48" i="1"/>
  <c r="AZ57" i="1"/>
  <c r="AQ36" i="1"/>
  <c r="AS38" i="1" s="1"/>
  <c r="AS57" i="1"/>
  <c r="AL36" i="1"/>
  <c r="AN57" i="1"/>
  <c r="AB48" i="1"/>
  <c r="V57" i="1"/>
  <c r="Q48" i="1"/>
  <c r="M48" i="1"/>
  <c r="M49" i="1" s="1"/>
  <c r="F48" i="1"/>
  <c r="F49" i="1" s="1"/>
  <c r="G46" i="1"/>
  <c r="AP29" i="1"/>
  <c r="AO29" i="1"/>
  <c r="AG57" i="1"/>
  <c r="AC56" i="1"/>
  <c r="AB57" i="1"/>
  <c r="O36" i="1"/>
  <c r="Q57" i="1"/>
  <c r="Q58" i="1" s="1"/>
  <c r="BN36" i="1"/>
  <c r="BP38" i="1" s="1"/>
  <c r="AK36" i="1"/>
  <c r="R36" i="1"/>
  <c r="BU26" i="1"/>
  <c r="AN46" i="1"/>
  <c r="AG46" i="1"/>
  <c r="AG48" i="1" s="1"/>
  <c r="R56" i="1"/>
  <c r="BC36" i="1"/>
  <c r="BR56" i="1"/>
  <c r="BR58" i="1" s="1"/>
  <c r="AE36" i="1"/>
  <c r="AG38" i="1" s="1"/>
  <c r="Z36" i="1"/>
  <c r="Y36" i="1"/>
  <c r="AD36" i="1"/>
  <c r="AF38" i="1" s="1"/>
  <c r="AH56" i="1"/>
  <c r="AO56" i="1"/>
  <c r="S36" i="1"/>
  <c r="U38" i="1" s="1"/>
  <c r="AX36" i="1"/>
  <c r="AZ38" i="1" s="1"/>
  <c r="U39" i="1" l="1"/>
  <c r="AM38" i="1"/>
  <c r="AA38" i="1"/>
  <c r="AI36" i="1"/>
  <c r="AI38" i="1" s="1"/>
  <c r="AZ48" i="1"/>
  <c r="X36" i="1"/>
  <c r="X38" i="1" s="1"/>
  <c r="BE38" i="1"/>
  <c r="AN48" i="1"/>
  <c r="AB38" i="1"/>
  <c r="V58" i="1"/>
  <c r="AB58" i="1" s="1"/>
  <c r="AG58" i="1" s="1"/>
  <c r="AN58" i="1" s="1"/>
  <c r="AS58" i="1" s="1"/>
  <c r="AZ58" i="1" s="1"/>
  <c r="BE58" i="1" s="1"/>
  <c r="V39" i="1"/>
  <c r="K49" i="1"/>
  <c r="AU29" i="1"/>
  <c r="AV5" i="1"/>
  <c r="AV29" i="1" s="1"/>
  <c r="W36" i="1"/>
  <c r="AR56" i="1"/>
  <c r="AT6" i="1"/>
  <c r="AY29" i="1" s="1"/>
  <c r="AT5" i="1"/>
  <c r="AW29" i="1" s="1"/>
  <c r="AP56" i="1"/>
  <c r="X39" i="1" l="1"/>
  <c r="AI39" i="1" s="1"/>
  <c r="AM39" i="1" s="1"/>
  <c r="AU56" i="1"/>
  <c r="AU57" i="1" s="1"/>
  <c r="AS39" i="1"/>
  <c r="AZ39" i="1" s="1"/>
  <c r="BE39" i="1" s="1"/>
  <c r="AB39" i="1"/>
  <c r="AG39" i="1" s="1"/>
  <c r="AR57" i="1"/>
  <c r="Q49" i="1"/>
  <c r="V49" i="1" s="1"/>
  <c r="AB49" i="1" s="1"/>
  <c r="AG49" i="1" s="1"/>
  <c r="AN49" i="1" s="1"/>
  <c r="AS49" i="1" s="1"/>
  <c r="AZ49" i="1" s="1"/>
  <c r="BE49" i="1" s="1"/>
  <c r="AT29" i="1"/>
  <c r="AP36" i="1"/>
  <c r="AT56" i="1"/>
  <c r="AJ36" i="1"/>
  <c r="AA39" i="1" l="1"/>
  <c r="AF39" i="1" s="1"/>
  <c r="AR38" i="1"/>
  <c r="AR39" i="1" s="1"/>
  <c r="AU36" i="1"/>
  <c r="AC36" i="1"/>
  <c r="AA46" i="1"/>
  <c r="AW56" i="1"/>
  <c r="AY56" i="1"/>
  <c r="AY46" i="1" s="1"/>
  <c r="U46" i="1"/>
  <c r="AJ39" i="1"/>
  <c r="AA48" i="1" l="1"/>
  <c r="U56" i="1"/>
  <c r="U48" i="1"/>
  <c r="U49" i="1" s="1"/>
  <c r="AA49" i="1" s="1"/>
  <c r="X46" i="1"/>
  <c r="X48" i="1" s="1"/>
  <c r="X49" i="1" s="1"/>
  <c r="AY48" i="1"/>
  <c r="AU38" i="1"/>
  <c r="AU39" i="1" s="1"/>
  <c r="U57" i="1"/>
  <c r="U58" i="1" s="1"/>
  <c r="AA58" i="1" s="1"/>
  <c r="AF58" i="1" s="1"/>
  <c r="AM58" i="1" s="1"/>
  <c r="AR58" i="1" s="1"/>
  <c r="X56" i="1"/>
  <c r="X57" i="1" s="1"/>
  <c r="X58" i="1" s="1"/>
  <c r="AI58" i="1" s="1"/>
  <c r="AU58" i="1" s="1"/>
  <c r="BF6" i="1"/>
  <c r="BD29" i="1"/>
  <c r="AY57" i="1"/>
  <c r="BA29" i="1"/>
  <c r="AC46" i="1"/>
  <c r="AH36" i="1"/>
  <c r="R46" i="1"/>
  <c r="AW36" i="1"/>
  <c r="BA56" i="1"/>
  <c r="W46" i="1"/>
  <c r="AY58" i="1" l="1"/>
  <c r="AY38" i="1"/>
  <c r="AY39" i="1" s="1"/>
  <c r="BK29" i="1"/>
  <c r="BB29" i="1"/>
  <c r="BB56" i="1" s="1"/>
  <c r="W56" i="1"/>
  <c r="BF5" i="1"/>
  <c r="BD56" i="1"/>
  <c r="AF46" i="1"/>
  <c r="BG29" i="1" l="1"/>
  <c r="AF48" i="1"/>
  <c r="AF49" i="1" s="1"/>
  <c r="AI46" i="1"/>
  <c r="AI48" i="1" s="1"/>
  <c r="AI49" i="1" s="1"/>
  <c r="BB36" i="1"/>
  <c r="BG56" i="1"/>
  <c r="BG57" i="1" s="1"/>
  <c r="BG58" i="1" s="1"/>
  <c r="BD57" i="1"/>
  <c r="BD58" i="1" s="1"/>
  <c r="BI29" i="1"/>
  <c r="BI56" i="1" s="1"/>
  <c r="BS5" i="1"/>
  <c r="BF29" i="1"/>
  <c r="AV36" i="1"/>
  <c r="AV39" i="1" s="1"/>
  <c r="BF56" i="1"/>
  <c r="AM46" i="1"/>
  <c r="AO36" i="1"/>
  <c r="AH46" i="1"/>
  <c r="AM48" i="1" l="1"/>
  <c r="AM49" i="1" s="1"/>
  <c r="BD38" i="1"/>
  <c r="BD39" i="1" s="1"/>
  <c r="BG36" i="1"/>
  <c r="BS36" i="1" s="1"/>
  <c r="AO46" i="1"/>
  <c r="AJ46" i="1"/>
  <c r="AJ49" i="1" s="1"/>
  <c r="AJ56" i="1"/>
  <c r="AJ58" i="1" s="1"/>
  <c r="BK56" i="1"/>
  <c r="BK57" i="1" s="1"/>
  <c r="BK58" i="1" s="1"/>
  <c r="BP58" i="1" s="1"/>
  <c r="BS6" i="1"/>
  <c r="BS29" i="1" s="1"/>
  <c r="BI36" i="1"/>
  <c r="BK38" i="1" s="1"/>
  <c r="BU5" i="1"/>
  <c r="AR46" i="1"/>
  <c r="AR48" i="1" s="1"/>
  <c r="AT36" i="1"/>
  <c r="AR49" i="1" l="1"/>
  <c r="AY49" i="1" s="1"/>
  <c r="AU46" i="1"/>
  <c r="AU48" i="1" s="1"/>
  <c r="AU49" i="1" s="1"/>
  <c r="BG38" i="1"/>
  <c r="BG39" i="1" s="1"/>
  <c r="BS38" i="1"/>
  <c r="BS39" i="1" s="1"/>
  <c r="BK39" i="1"/>
  <c r="BP39" i="1" s="1"/>
  <c r="BA36" i="1"/>
  <c r="BF36" i="1" s="1"/>
  <c r="BS56" i="1"/>
  <c r="BS57" i="1" s="1"/>
  <c r="BS58" i="1" s="1"/>
  <c r="AV56" i="1"/>
  <c r="AV58" i="1" s="1"/>
  <c r="BM56" i="1"/>
  <c r="BU6" i="1"/>
  <c r="BU29" i="1" s="1"/>
  <c r="AT46" i="1"/>
  <c r="BU58" i="1" l="1"/>
  <c r="AV46" i="1"/>
  <c r="AV49" i="1" s="1"/>
  <c r="BH56" i="1"/>
  <c r="BH58" i="1" s="1"/>
  <c r="BL57" i="1"/>
  <c r="BL58" i="1" s="1"/>
  <c r="BU36" i="1"/>
  <c r="BT39" i="1" s="1"/>
  <c r="BU56" i="1"/>
  <c r="BA46" i="1"/>
  <c r="BK46" i="1" l="1"/>
  <c r="BK48" i="1" s="1"/>
  <c r="BD46" i="1" l="1"/>
  <c r="BD48" i="1" l="1"/>
  <c r="BD49" i="1" s="1"/>
  <c r="BG46" i="1"/>
  <c r="BG48" i="1" s="1"/>
  <c r="BF46" i="1"/>
  <c r="BH36" i="1"/>
  <c r="BH39" i="1" s="1"/>
  <c r="BG49" i="1" l="1"/>
  <c r="BK49" i="1" s="1"/>
  <c r="BP49" i="1" s="1"/>
  <c r="BH46" i="1"/>
  <c r="BH49" i="1" s="1"/>
  <c r="BS46" i="1"/>
  <c r="BS48" i="1" l="1"/>
  <c r="BS49" i="1" s="1"/>
</calcChain>
</file>

<file path=xl/sharedStrings.xml><?xml version="1.0" encoding="utf-8"?>
<sst xmlns="http://schemas.openxmlformats.org/spreadsheetml/2006/main" count="501" uniqueCount="64">
  <si>
    <t>ÓRGÃO</t>
  </si>
  <si>
    <t>ORÇAMENTO PREVISTO</t>
  </si>
  <si>
    <t>JANEIRO</t>
  </si>
  <si>
    <t xml:space="preserve">FEVEREIRO </t>
  </si>
  <si>
    <t>1º BIMESTRE</t>
  </si>
  <si>
    <t xml:space="preserve">MARÇO </t>
  </si>
  <si>
    <t xml:space="preserve">ABRIL </t>
  </si>
  <si>
    <t>2º BIMESTRE</t>
  </si>
  <si>
    <t>Saldo Acumulado</t>
  </si>
  <si>
    <t xml:space="preserve">MAIO </t>
  </si>
  <si>
    <t xml:space="preserve">JUNHO </t>
  </si>
  <si>
    <t>3º BIMESTRE</t>
  </si>
  <si>
    <t xml:space="preserve">JULHO </t>
  </si>
  <si>
    <t xml:space="preserve">AGOSTO </t>
  </si>
  <si>
    <t>4º BIMESTRE</t>
  </si>
  <si>
    <t xml:space="preserve">SETEMBRO </t>
  </si>
  <si>
    <t xml:space="preserve">OUTUBRO </t>
  </si>
  <si>
    <t>5º BIMESTRE</t>
  </si>
  <si>
    <t xml:space="preserve">NOVEMBRO </t>
  </si>
  <si>
    <t xml:space="preserve">DEZEMBRO </t>
  </si>
  <si>
    <t>TOTAL</t>
  </si>
  <si>
    <t>REPASSES</t>
  </si>
  <si>
    <t>LIQUIDADO</t>
  </si>
  <si>
    <t>Saldo</t>
  </si>
  <si>
    <t>Previsto</t>
  </si>
  <si>
    <t>Executado</t>
  </si>
  <si>
    <t>01. CMV</t>
  </si>
  <si>
    <t xml:space="preserve"> </t>
  </si>
  <si>
    <t xml:space="preserve">RESERVA </t>
  </si>
  <si>
    <t>Fluxo Financeiro
Recurso Livre</t>
  </si>
  <si>
    <t>Receita</t>
  </si>
  <si>
    <t>Despesa</t>
  </si>
  <si>
    <t>Fluxo Financeiro
Recurso Vinculado</t>
  </si>
  <si>
    <t>Superávit</t>
  </si>
  <si>
    <t>Fluxo Financeiro</t>
  </si>
  <si>
    <t>03. PGM</t>
  </si>
  <si>
    <t>Atualizado</t>
  </si>
  <si>
    <t>02. CCI</t>
  </si>
  <si>
    <t>Resultado Financeiro Mês/Bimestre</t>
  </si>
  <si>
    <t>Saldo Atualizado</t>
  </si>
  <si>
    <t>Emendas Rec 20 e 40</t>
  </si>
  <si>
    <t>04. CAGEM</t>
  </si>
  <si>
    <t>05. SAGP</t>
  </si>
  <si>
    <t>06. SMF</t>
  </si>
  <si>
    <t>07. SMS</t>
  </si>
  <si>
    <t>08. SMED</t>
  </si>
  <si>
    <t>09. SMC</t>
  </si>
  <si>
    <t>10. SMEL</t>
  </si>
  <si>
    <t>11. SMHRF</t>
  </si>
  <si>
    <t>12. SMDS</t>
  </si>
  <si>
    <t>13. SECAP</t>
  </si>
  <si>
    <t>14. SMR</t>
  </si>
  <si>
    <t>15. SMDET</t>
  </si>
  <si>
    <t>16. SMISP</t>
  </si>
  <si>
    <t>17. SMU</t>
  </si>
  <si>
    <t>18. SMA</t>
  </si>
  <si>
    <t>19. SELD</t>
  </si>
  <si>
    <t>20. SECOM</t>
  </si>
  <si>
    <t>21. SITI</t>
  </si>
  <si>
    <t>22. ENC. GERAIS</t>
  </si>
  <si>
    <t>23. IPLAN</t>
  </si>
  <si>
    <t>24. IPASSP</t>
  </si>
  <si>
    <t>Rec 20 e 40</t>
  </si>
  <si>
    <t>ANEXO II - PROGRAMAÇÃO FINANCEIRA/ORÇAMENTÁRIA DE DESEMBOLSO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</si>
</sst>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i/>
      <sz val="7"/>
      <name val="Calibri"/>
      <family val="2"/>
      <scheme val="minor"/>
    </font>
    <font>
      <i/>
      <sz val="7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7"/>
      <color indexed="1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0" fontId="1" fillId="2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Border="1" applyAlignment="1">
      <alignment vertical="center" wrapText="1"/>
    </xf>
    <xf numFmtId="0" fontId="3" fillId="0" borderId="0" xfId="0" applyFont="1"/>
    <xf numFmtId="40" fontId="4" fillId="2" borderId="1" xfId="0" applyNumberFormat="1" applyFont="1" applyFill="1" applyBorder="1" applyAlignment="1">
      <alignment horizontal="center" vertical="center" wrapText="1"/>
    </xf>
    <xf numFmtId="40" fontId="1" fillId="0" borderId="1" xfId="0" applyNumberFormat="1" applyFont="1" applyBorder="1" applyAlignment="1">
      <alignment vertical="center" wrapText="1"/>
    </xf>
    <xf numFmtId="40" fontId="2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1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wrapText="1"/>
    </xf>
    <xf numFmtId="40" fontId="4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left" vertical="center" wrapText="1"/>
    </xf>
    <xf numFmtId="40" fontId="1" fillId="0" borderId="1" xfId="0" applyNumberFormat="1" applyFont="1" applyBorder="1" applyAlignment="1">
      <alignment horizontal="right" vertical="center" wrapText="1"/>
    </xf>
    <xf numFmtId="40" fontId="1" fillId="0" borderId="0" xfId="0" applyNumberFormat="1" applyFont="1" applyBorder="1" applyAlignment="1">
      <alignment horizontal="center" vertical="center" wrapText="1"/>
    </xf>
    <xf numFmtId="40" fontId="6" fillId="0" borderId="0" xfId="0" applyNumberFormat="1" applyFont="1" applyBorder="1" applyAlignment="1">
      <alignment vertical="center" wrapText="1"/>
    </xf>
    <xf numFmtId="40" fontId="6" fillId="0" borderId="0" xfId="0" applyNumberFormat="1" applyFont="1" applyBorder="1" applyAlignment="1">
      <alignment horizontal="center" vertical="center" wrapText="1"/>
    </xf>
    <xf numFmtId="40" fontId="4" fillId="0" borderId="0" xfId="0" applyNumberFormat="1" applyFont="1" applyBorder="1" applyAlignment="1">
      <alignment horizontal="center" vertical="center" wrapText="1"/>
    </xf>
    <xf numFmtId="40" fontId="5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center" vertical="center" wrapText="1"/>
    </xf>
    <xf numFmtId="40" fontId="4" fillId="2" borderId="2" xfId="0" applyNumberFormat="1" applyFont="1" applyFill="1" applyBorder="1" applyAlignment="1">
      <alignment horizontal="center" vertical="center" wrapText="1"/>
    </xf>
    <xf numFmtId="40" fontId="4" fillId="0" borderId="2" xfId="0" applyNumberFormat="1" applyFont="1" applyBorder="1" applyAlignment="1">
      <alignment horizontal="center" vertical="center" wrapText="1"/>
    </xf>
    <xf numFmtId="40" fontId="2" fillId="0" borderId="0" xfId="0" applyNumberFormat="1" applyFont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 wrapText="1"/>
    </xf>
    <xf numFmtId="40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0" fontId="2" fillId="0" borderId="3" xfId="0" applyNumberFormat="1" applyFont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vertical="center" wrapText="1"/>
    </xf>
    <xf numFmtId="40" fontId="1" fillId="2" borderId="5" xfId="0" applyNumberFormat="1" applyFont="1" applyFill="1" applyBorder="1" applyAlignment="1">
      <alignment vertical="center" wrapText="1"/>
    </xf>
    <xf numFmtId="40" fontId="1" fillId="2" borderId="6" xfId="0" applyNumberFormat="1" applyFont="1" applyFill="1" applyBorder="1" applyAlignment="1">
      <alignment vertical="center" wrapText="1"/>
    </xf>
    <xf numFmtId="40" fontId="1" fillId="2" borderId="7" xfId="0" applyNumberFormat="1" applyFont="1" applyFill="1" applyBorder="1" applyAlignment="1">
      <alignment vertical="center" wrapText="1"/>
    </xf>
    <xf numFmtId="40" fontId="1" fillId="2" borderId="8" xfId="0" applyNumberFormat="1" applyFont="1" applyFill="1" applyBorder="1" applyAlignment="1">
      <alignment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2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0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vertical="center" wrapText="1"/>
    </xf>
    <xf numFmtId="40" fontId="2" fillId="3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4" fillId="3" borderId="1" xfId="0" applyNumberFormat="1" applyFont="1" applyFill="1" applyBorder="1" applyAlignment="1">
      <alignment horizontal="center" wrapText="1"/>
    </xf>
    <xf numFmtId="40" fontId="5" fillId="3" borderId="1" xfId="0" applyNumberFormat="1" applyFont="1" applyFill="1" applyBorder="1" applyAlignment="1">
      <alignment horizontal="center" wrapText="1"/>
    </xf>
    <xf numFmtId="40" fontId="2" fillId="3" borderId="1" xfId="0" applyNumberFormat="1" applyFont="1" applyFill="1" applyBorder="1" applyAlignment="1">
      <alignment horizontal="center" vertical="center" wrapText="1"/>
    </xf>
    <xf numFmtId="40" fontId="5" fillId="3" borderId="1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0" fontId="1" fillId="2" borderId="11" xfId="0" applyNumberFormat="1" applyFont="1" applyFill="1" applyBorder="1" applyAlignment="1">
      <alignment vertical="center" wrapText="1"/>
    </xf>
    <xf numFmtId="40" fontId="1" fillId="3" borderId="1" xfId="0" applyNumberFormat="1" applyFont="1" applyFill="1" applyBorder="1" applyAlignment="1">
      <alignment horizontal="left" vertical="center" wrapText="1"/>
    </xf>
    <xf numFmtId="40" fontId="4" fillId="3" borderId="1" xfId="0" applyNumberFormat="1" applyFont="1" applyFill="1" applyBorder="1" applyAlignment="1">
      <alignment horizontal="center" vertical="center" wrapText="1"/>
    </xf>
    <xf numFmtId="40" fontId="8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left" vertical="center" wrapText="1"/>
    </xf>
    <xf numFmtId="40" fontId="1" fillId="2" borderId="11" xfId="0" applyNumberFormat="1" applyFont="1" applyFill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horizontal="center" vertical="center" wrapText="1"/>
    </xf>
    <xf numFmtId="40" fontId="1" fillId="2" borderId="9" xfId="0" applyNumberFormat="1" applyFont="1" applyFill="1" applyBorder="1" applyAlignment="1">
      <alignment horizontal="center" vertical="center" wrapText="1"/>
    </xf>
    <xf numFmtId="40" fontId="1" fillId="2" borderId="12" xfId="0" applyNumberFormat="1" applyFont="1" applyFill="1" applyBorder="1" applyAlignment="1">
      <alignment horizontal="center" vertical="center" wrapText="1"/>
    </xf>
    <xf numFmtId="40" fontId="1" fillId="2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83"/>
  <sheetViews>
    <sheetView tabSelected="1" zoomScale="120" zoomScaleNormal="120" zoomScaleSheetLayoutView="110" workbookViewId="0">
      <pane xSplit="2" ySplit="4" topLeftCell="Y5" activePane="bottomRight" state="frozen"/>
      <selection pane="topRight" activeCell="AN1" sqref="AN1"/>
      <selection pane="bottomLeft" activeCell="A5" sqref="A5"/>
      <selection pane="bottomRight" activeCell="Y1" sqref="Y1:AU1"/>
    </sheetView>
  </sheetViews>
  <sheetFormatPr defaultColWidth="7.7109375" defaultRowHeight="12.75" x14ac:dyDescent="0.2"/>
  <cols>
    <col min="1" max="1" width="12.5703125" style="2" customWidth="1"/>
    <col min="2" max="2" width="11.85546875" style="2" customWidth="1"/>
    <col min="3" max="3" width="10" style="2" customWidth="1"/>
    <col min="4" max="4" width="10.42578125" style="2" hidden="1" customWidth="1"/>
    <col min="5" max="5" width="10.5703125" style="2" customWidth="1"/>
    <col min="6" max="6" width="11.5703125" style="2" hidden="1" customWidth="1"/>
    <col min="7" max="7" width="11.140625" style="2" hidden="1" customWidth="1"/>
    <col min="8" max="8" width="10.28515625" style="24" customWidth="1"/>
    <col min="9" max="9" width="11.140625" style="24" hidden="1" customWidth="1"/>
    <col min="10" max="10" width="11.5703125" style="24" customWidth="1"/>
    <col min="11" max="11" width="12.85546875" style="20" hidden="1" customWidth="1"/>
    <col min="12" max="12" width="11.5703125" style="20" hidden="1" customWidth="1"/>
    <col min="13" max="13" width="10.7109375" style="19" customWidth="1"/>
    <col min="14" max="14" width="12.42578125" style="24" customWidth="1"/>
    <col min="15" max="15" width="12.85546875" style="24" hidden="1" customWidth="1"/>
    <col min="16" max="16" width="12.28515625" style="20" customWidth="1"/>
    <col min="17" max="18" width="12.85546875" style="19" hidden="1" customWidth="1"/>
    <col min="19" max="19" width="10.7109375" style="19" customWidth="1"/>
    <col min="20" max="20" width="11.28515625" style="24" hidden="1" customWidth="1"/>
    <col min="21" max="21" width="12" style="24" customWidth="1"/>
    <col min="22" max="22" width="12" style="20" hidden="1" customWidth="1"/>
    <col min="23" max="23" width="11.5703125" style="20" hidden="1" customWidth="1"/>
    <col min="24" max="24" width="12.42578125" style="19" customWidth="1"/>
    <col min="25" max="25" width="10.28515625" style="24" customWidth="1"/>
    <col min="26" max="26" width="10.42578125" style="24" hidden="1" customWidth="1"/>
    <col min="27" max="27" width="12.85546875" style="24" customWidth="1"/>
    <col min="28" max="28" width="12.85546875" style="24" hidden="1" customWidth="1"/>
    <col min="29" max="29" width="11.5703125" style="24" hidden="1" customWidth="1"/>
    <col min="30" max="30" width="12.85546875" style="24" customWidth="1"/>
    <col min="31" max="31" width="11.5703125" style="24" hidden="1" customWidth="1"/>
    <col min="32" max="32" width="12.85546875" style="24" customWidth="1"/>
    <col min="33" max="34" width="12.85546875" style="20" hidden="1" customWidth="1"/>
    <col min="35" max="35" width="12.85546875" style="19" customWidth="1"/>
    <col min="36" max="36" width="12.85546875" style="24" hidden="1" customWidth="1"/>
    <col min="37" max="37" width="11.28515625" style="24" customWidth="1"/>
    <col min="38" max="38" width="11.140625" style="20" hidden="1" customWidth="1"/>
    <col min="39" max="39" width="12.5703125" style="20" customWidth="1"/>
    <col min="40" max="40" width="11.42578125" style="20" hidden="1" customWidth="1"/>
    <col min="41" max="41" width="12.85546875" style="20" hidden="1" customWidth="1"/>
    <col min="42" max="42" width="11.7109375" style="20" customWidth="1"/>
    <col min="43" max="43" width="10.5703125" style="24" hidden="1" customWidth="1"/>
    <col min="44" max="44" width="12.85546875" style="24" customWidth="1"/>
    <col min="45" max="46" width="12.85546875" style="20" hidden="1" customWidth="1"/>
    <col min="47" max="47" width="11.5703125" style="19" customWidth="1"/>
    <col min="48" max="48" width="12.85546875" style="24" hidden="1" customWidth="1"/>
    <col min="49" max="49" width="11.42578125" style="24" customWidth="1"/>
    <col min="50" max="50" width="11.85546875" style="20" hidden="1" customWidth="1"/>
    <col min="51" max="51" width="12.85546875" style="20" customWidth="1"/>
    <col min="52" max="52" width="12.85546875" style="20" hidden="1" customWidth="1"/>
    <col min="53" max="53" width="12" style="20" hidden="1" customWidth="1"/>
    <col min="54" max="54" width="12.85546875" style="20" customWidth="1"/>
    <col min="55" max="55" width="11.7109375" style="24" hidden="1" customWidth="1"/>
    <col min="56" max="56" width="12.85546875" style="24" customWidth="1"/>
    <col min="57" max="57" width="11" style="24" hidden="1" customWidth="1"/>
    <col min="58" max="58" width="12" style="24" hidden="1" customWidth="1"/>
    <col min="59" max="59" width="11" style="16" customWidth="1"/>
    <col min="60" max="60" width="12.85546875" style="24" hidden="1" customWidth="1"/>
    <col min="61" max="61" width="13.42578125" style="24" customWidth="1"/>
    <col min="62" max="62" width="12.85546875" style="20" hidden="1" customWidth="1"/>
    <col min="63" max="63" width="14.140625" style="20" customWidth="1"/>
    <col min="64" max="65" width="12.85546875" style="20" hidden="1" customWidth="1"/>
    <col min="66" max="66" width="12.5703125" style="20" customWidth="1"/>
    <col min="67" max="67" width="12.85546875" style="24" hidden="1" customWidth="1"/>
    <col min="68" max="68" width="12.7109375" style="24" customWidth="1"/>
    <col min="69" max="70" width="0" style="24" hidden="1" customWidth="1"/>
    <col min="71" max="71" width="13.85546875" style="24" customWidth="1"/>
    <col min="72" max="73" width="7.7109375" style="24" hidden="1" customWidth="1"/>
    <col min="74" max="74" width="9.7109375" style="2" customWidth="1"/>
    <col min="75" max="250" width="7.7109375" style="2"/>
    <col min="251" max="16384" width="7.7109375" style="3"/>
  </cols>
  <sheetData>
    <row r="1" spans="1:251" s="2" customFormat="1" ht="11.1" customHeight="1" x14ac:dyDescent="0.2">
      <c r="A1" s="47"/>
      <c r="B1" s="29"/>
      <c r="C1" s="53" t="s">
        <v>63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 t="s">
        <v>63</v>
      </c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29"/>
      <c r="AW1" s="54" t="s">
        <v>63</v>
      </c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5"/>
      <c r="BT1" s="1"/>
      <c r="BU1" s="1"/>
      <c r="IJ1" s="3"/>
      <c r="IK1" s="3"/>
      <c r="IL1" s="3"/>
      <c r="IM1" s="3"/>
      <c r="IN1" s="3"/>
      <c r="IO1" s="3"/>
      <c r="IP1" s="3"/>
      <c r="IQ1" s="3"/>
    </row>
    <row r="2" spans="1:251" s="2" customFormat="1" ht="12.6" customHeight="1" x14ac:dyDescent="0.2">
      <c r="A2" s="51" t="s">
        <v>0</v>
      </c>
      <c r="B2" s="51" t="s">
        <v>1</v>
      </c>
      <c r="C2" s="51" t="s">
        <v>2</v>
      </c>
      <c r="D2" s="51"/>
      <c r="E2" s="51"/>
      <c r="F2" s="51"/>
      <c r="G2" s="1"/>
      <c r="H2" s="51" t="s">
        <v>3</v>
      </c>
      <c r="I2" s="51"/>
      <c r="J2" s="51"/>
      <c r="K2" s="51"/>
      <c r="L2" s="51"/>
      <c r="M2" s="50" t="s">
        <v>4</v>
      </c>
      <c r="N2" s="51" t="s">
        <v>5</v>
      </c>
      <c r="O2" s="51"/>
      <c r="P2" s="51"/>
      <c r="Q2" s="51"/>
      <c r="R2" s="51"/>
      <c r="S2" s="51" t="s">
        <v>6</v>
      </c>
      <c r="T2" s="51"/>
      <c r="U2" s="51"/>
      <c r="V2" s="51"/>
      <c r="W2" s="51"/>
      <c r="X2" s="50" t="s">
        <v>7</v>
      </c>
      <c r="Y2" s="51" t="s">
        <v>9</v>
      </c>
      <c r="Z2" s="51"/>
      <c r="AA2" s="51"/>
      <c r="AB2" s="51"/>
      <c r="AC2" s="51"/>
      <c r="AD2" s="51" t="s">
        <v>10</v>
      </c>
      <c r="AE2" s="51"/>
      <c r="AF2" s="51"/>
      <c r="AG2" s="51"/>
      <c r="AH2" s="51"/>
      <c r="AI2" s="50" t="s">
        <v>11</v>
      </c>
      <c r="AJ2" s="50" t="s">
        <v>8</v>
      </c>
      <c r="AK2" s="51" t="s">
        <v>12</v>
      </c>
      <c r="AL2" s="51"/>
      <c r="AM2" s="51"/>
      <c r="AN2" s="51"/>
      <c r="AO2" s="51"/>
      <c r="AP2" s="51" t="s">
        <v>13</v>
      </c>
      <c r="AQ2" s="51"/>
      <c r="AR2" s="51"/>
      <c r="AS2" s="51"/>
      <c r="AT2" s="51"/>
      <c r="AU2" s="50" t="s">
        <v>14</v>
      </c>
      <c r="AV2" s="50" t="s">
        <v>8</v>
      </c>
      <c r="AW2" s="51" t="s">
        <v>15</v>
      </c>
      <c r="AX2" s="51"/>
      <c r="AY2" s="51"/>
      <c r="AZ2" s="51"/>
      <c r="BA2" s="51"/>
      <c r="BB2" s="51" t="s">
        <v>16</v>
      </c>
      <c r="BC2" s="51"/>
      <c r="BD2" s="51"/>
      <c r="BE2" s="51"/>
      <c r="BF2" s="51"/>
      <c r="BG2" s="50" t="s">
        <v>17</v>
      </c>
      <c r="BH2" s="50" t="s">
        <v>8</v>
      </c>
      <c r="BI2" s="51" t="s">
        <v>18</v>
      </c>
      <c r="BJ2" s="51"/>
      <c r="BK2" s="51"/>
      <c r="BL2" s="51"/>
      <c r="BM2" s="51"/>
      <c r="BN2" s="51" t="s">
        <v>19</v>
      </c>
      <c r="BO2" s="51"/>
      <c r="BP2" s="51"/>
      <c r="BQ2" s="51"/>
      <c r="BR2" s="51"/>
      <c r="BS2" s="37" t="s">
        <v>20</v>
      </c>
      <c r="BT2" s="30"/>
      <c r="BU2" s="31"/>
      <c r="IJ2" s="3"/>
      <c r="IK2" s="3"/>
      <c r="IL2" s="3"/>
      <c r="IM2" s="3"/>
      <c r="IN2" s="3"/>
      <c r="IO2" s="3"/>
      <c r="IP2" s="3"/>
      <c r="IQ2" s="3"/>
    </row>
    <row r="3" spans="1:251" s="2" customFormat="1" ht="12.75" customHeight="1" x14ac:dyDescent="0.2">
      <c r="A3" s="51"/>
      <c r="B3" s="51"/>
      <c r="C3" s="51" t="s">
        <v>21</v>
      </c>
      <c r="D3" s="51"/>
      <c r="E3" s="51" t="s">
        <v>22</v>
      </c>
      <c r="F3" s="51"/>
      <c r="G3" s="51" t="s">
        <v>23</v>
      </c>
      <c r="H3" s="51" t="s">
        <v>21</v>
      </c>
      <c r="I3" s="51"/>
      <c r="J3" s="51" t="s">
        <v>22</v>
      </c>
      <c r="K3" s="51"/>
      <c r="L3" s="51" t="s">
        <v>23</v>
      </c>
      <c r="M3" s="50"/>
      <c r="N3" s="51" t="s">
        <v>21</v>
      </c>
      <c r="O3" s="51"/>
      <c r="P3" s="51" t="s">
        <v>22</v>
      </c>
      <c r="Q3" s="51"/>
      <c r="R3" s="51" t="s">
        <v>23</v>
      </c>
      <c r="S3" s="51" t="s">
        <v>21</v>
      </c>
      <c r="T3" s="51"/>
      <c r="U3" s="51" t="s">
        <v>22</v>
      </c>
      <c r="V3" s="51"/>
      <c r="W3" s="51" t="s">
        <v>23</v>
      </c>
      <c r="X3" s="50"/>
      <c r="Y3" s="51" t="s">
        <v>21</v>
      </c>
      <c r="Z3" s="51"/>
      <c r="AA3" s="51" t="s">
        <v>22</v>
      </c>
      <c r="AB3" s="51"/>
      <c r="AC3" s="51" t="s">
        <v>23</v>
      </c>
      <c r="AD3" s="51" t="s">
        <v>21</v>
      </c>
      <c r="AE3" s="51"/>
      <c r="AF3" s="51" t="s">
        <v>22</v>
      </c>
      <c r="AG3" s="51"/>
      <c r="AH3" s="51" t="s">
        <v>23</v>
      </c>
      <c r="AI3" s="50"/>
      <c r="AJ3" s="50"/>
      <c r="AK3" s="51" t="s">
        <v>21</v>
      </c>
      <c r="AL3" s="51"/>
      <c r="AM3" s="51" t="s">
        <v>22</v>
      </c>
      <c r="AN3" s="51"/>
      <c r="AO3" s="51" t="s">
        <v>23</v>
      </c>
      <c r="AP3" s="51" t="s">
        <v>21</v>
      </c>
      <c r="AQ3" s="51"/>
      <c r="AR3" s="51" t="s">
        <v>22</v>
      </c>
      <c r="AS3" s="51"/>
      <c r="AT3" s="51" t="s">
        <v>23</v>
      </c>
      <c r="AU3" s="50"/>
      <c r="AV3" s="50"/>
      <c r="AW3" s="51" t="s">
        <v>21</v>
      </c>
      <c r="AX3" s="51"/>
      <c r="AY3" s="51" t="s">
        <v>22</v>
      </c>
      <c r="AZ3" s="51"/>
      <c r="BA3" s="51" t="s">
        <v>23</v>
      </c>
      <c r="BB3" s="51" t="s">
        <v>21</v>
      </c>
      <c r="BC3" s="51"/>
      <c r="BD3" s="51" t="s">
        <v>22</v>
      </c>
      <c r="BE3" s="51"/>
      <c r="BF3" s="51" t="s">
        <v>23</v>
      </c>
      <c r="BG3" s="50"/>
      <c r="BH3" s="50"/>
      <c r="BI3" s="51" t="s">
        <v>21</v>
      </c>
      <c r="BJ3" s="51"/>
      <c r="BK3" s="51" t="s">
        <v>22</v>
      </c>
      <c r="BL3" s="51"/>
      <c r="BM3" s="51"/>
      <c r="BN3" s="51" t="s">
        <v>21</v>
      </c>
      <c r="BO3" s="51"/>
      <c r="BP3" s="51" t="s">
        <v>22</v>
      </c>
      <c r="BQ3" s="51"/>
      <c r="BR3" s="51"/>
      <c r="BS3" s="56" t="s">
        <v>36</v>
      </c>
      <c r="BT3" s="32"/>
      <c r="BU3" s="33"/>
      <c r="IJ3" s="3"/>
      <c r="IK3" s="3"/>
      <c r="IL3" s="3"/>
      <c r="IM3" s="3"/>
      <c r="IN3" s="3"/>
      <c r="IO3" s="3"/>
      <c r="IP3" s="3"/>
      <c r="IQ3" s="3"/>
    </row>
    <row r="4" spans="1:251" s="2" customFormat="1" ht="17.100000000000001" customHeight="1" x14ac:dyDescent="0.2">
      <c r="A4" s="51"/>
      <c r="B4" s="51"/>
      <c r="C4" s="1" t="s">
        <v>24</v>
      </c>
      <c r="D4" s="1" t="s">
        <v>25</v>
      </c>
      <c r="E4" s="1" t="s">
        <v>24</v>
      </c>
      <c r="F4" s="1" t="s">
        <v>25</v>
      </c>
      <c r="G4" s="51"/>
      <c r="H4" s="1" t="s">
        <v>24</v>
      </c>
      <c r="I4" s="1" t="s">
        <v>25</v>
      </c>
      <c r="J4" s="1" t="s">
        <v>24</v>
      </c>
      <c r="K4" s="1" t="s">
        <v>25</v>
      </c>
      <c r="L4" s="51"/>
      <c r="M4" s="50"/>
      <c r="N4" s="1" t="s">
        <v>24</v>
      </c>
      <c r="O4" s="1" t="s">
        <v>25</v>
      </c>
      <c r="P4" s="1" t="s">
        <v>24</v>
      </c>
      <c r="Q4" s="1" t="s">
        <v>25</v>
      </c>
      <c r="R4" s="51"/>
      <c r="S4" s="1" t="s">
        <v>24</v>
      </c>
      <c r="T4" s="1" t="s">
        <v>25</v>
      </c>
      <c r="U4" s="1" t="s">
        <v>24</v>
      </c>
      <c r="V4" s="1" t="s">
        <v>25</v>
      </c>
      <c r="W4" s="51"/>
      <c r="X4" s="50"/>
      <c r="Y4" s="1" t="s">
        <v>24</v>
      </c>
      <c r="Z4" s="1" t="s">
        <v>25</v>
      </c>
      <c r="AA4" s="1" t="s">
        <v>24</v>
      </c>
      <c r="AB4" s="1" t="s">
        <v>25</v>
      </c>
      <c r="AC4" s="51"/>
      <c r="AD4" s="1" t="s">
        <v>24</v>
      </c>
      <c r="AE4" s="1" t="s">
        <v>25</v>
      </c>
      <c r="AF4" s="1" t="s">
        <v>24</v>
      </c>
      <c r="AG4" s="1" t="s">
        <v>25</v>
      </c>
      <c r="AH4" s="51"/>
      <c r="AI4" s="50"/>
      <c r="AJ4" s="50"/>
      <c r="AK4" s="1" t="s">
        <v>24</v>
      </c>
      <c r="AL4" s="1" t="s">
        <v>25</v>
      </c>
      <c r="AM4" s="1" t="s">
        <v>24</v>
      </c>
      <c r="AN4" s="1" t="s">
        <v>25</v>
      </c>
      <c r="AO4" s="51"/>
      <c r="AP4" s="1" t="s">
        <v>24</v>
      </c>
      <c r="AQ4" s="1" t="s">
        <v>25</v>
      </c>
      <c r="AR4" s="1" t="s">
        <v>24</v>
      </c>
      <c r="AS4" s="1" t="s">
        <v>25</v>
      </c>
      <c r="AT4" s="51"/>
      <c r="AU4" s="50"/>
      <c r="AV4" s="50"/>
      <c r="AW4" s="1" t="s">
        <v>24</v>
      </c>
      <c r="AX4" s="1" t="s">
        <v>25</v>
      </c>
      <c r="AY4" s="1" t="s">
        <v>24</v>
      </c>
      <c r="AZ4" s="1" t="s">
        <v>25</v>
      </c>
      <c r="BA4" s="51"/>
      <c r="BB4" s="1" t="s">
        <v>24</v>
      </c>
      <c r="BC4" s="1" t="s">
        <v>25</v>
      </c>
      <c r="BD4" s="1" t="s">
        <v>24</v>
      </c>
      <c r="BE4" s="1" t="s">
        <v>25</v>
      </c>
      <c r="BF4" s="51"/>
      <c r="BG4" s="50"/>
      <c r="BH4" s="50"/>
      <c r="BI4" s="1" t="s">
        <v>24</v>
      </c>
      <c r="BJ4" s="1" t="s">
        <v>25</v>
      </c>
      <c r="BK4" s="1" t="s">
        <v>24</v>
      </c>
      <c r="BL4" s="1" t="s">
        <v>25</v>
      </c>
      <c r="BM4" s="4" t="s">
        <v>23</v>
      </c>
      <c r="BN4" s="1" t="s">
        <v>24</v>
      </c>
      <c r="BO4" s="1" t="s">
        <v>25</v>
      </c>
      <c r="BP4" s="1" t="s">
        <v>24</v>
      </c>
      <c r="BQ4" s="1" t="s">
        <v>25</v>
      </c>
      <c r="BR4" s="4" t="s">
        <v>23</v>
      </c>
      <c r="BS4" s="57"/>
      <c r="BT4" s="1" t="s">
        <v>25</v>
      </c>
      <c r="BU4" s="4" t="s">
        <v>23</v>
      </c>
      <c r="IJ4" s="3"/>
      <c r="IK4" s="3"/>
      <c r="IL4" s="3"/>
      <c r="IM4" s="3"/>
      <c r="IN4" s="3"/>
      <c r="IO4" s="3"/>
      <c r="IP4" s="3"/>
      <c r="IQ4" s="3"/>
    </row>
    <row r="5" spans="1:251" s="2" customFormat="1" ht="12.75" customHeight="1" x14ac:dyDescent="0.2">
      <c r="A5" s="5" t="s">
        <v>26</v>
      </c>
      <c r="B5" s="5">
        <v>29710000</v>
      </c>
      <c r="C5" s="6">
        <v>3060000</v>
      </c>
      <c r="D5" s="6"/>
      <c r="E5" s="6"/>
      <c r="F5" s="6"/>
      <c r="G5" s="6">
        <f>C5-D5</f>
        <v>3060000</v>
      </c>
      <c r="H5" s="6">
        <v>3060000</v>
      </c>
      <c r="I5" s="6"/>
      <c r="J5" s="6"/>
      <c r="K5" s="6"/>
      <c r="L5" s="6">
        <f>H5-I5</f>
        <v>3060000</v>
      </c>
      <c r="M5" s="7">
        <f>SUM(C5+H5)</f>
        <v>6120000</v>
      </c>
      <c r="N5" s="6">
        <v>2862000</v>
      </c>
      <c r="O5" s="6"/>
      <c r="P5" s="6"/>
      <c r="Q5" s="6"/>
      <c r="R5" s="6">
        <f>N5-O5</f>
        <v>2862000</v>
      </c>
      <c r="S5" s="6">
        <v>2862000</v>
      </c>
      <c r="T5" s="6"/>
      <c r="U5" s="6"/>
      <c r="V5" s="6"/>
      <c r="W5" s="6">
        <f>S5-T5</f>
        <v>2862000</v>
      </c>
      <c r="X5" s="9">
        <f>N5+S5</f>
        <v>5724000</v>
      </c>
      <c r="Y5" s="8">
        <f>S5</f>
        <v>2862000</v>
      </c>
      <c r="Z5" s="8"/>
      <c r="AA5" s="8"/>
      <c r="AB5" s="8"/>
      <c r="AC5" s="8">
        <f>Y5-Z5</f>
        <v>2862000</v>
      </c>
      <c r="AD5" s="8">
        <v>2562000</v>
      </c>
      <c r="AE5" s="8"/>
      <c r="AF5" s="8"/>
      <c r="AG5" s="8"/>
      <c r="AH5" s="8">
        <f>AD5-AE5</f>
        <v>2562000</v>
      </c>
      <c r="AI5" s="7">
        <f>Y5+AD5</f>
        <v>5424000</v>
      </c>
      <c r="AJ5" s="8" t="e">
        <f>#REF!+AI5</f>
        <v>#REF!</v>
      </c>
      <c r="AK5" s="8">
        <f>AD5</f>
        <v>2562000</v>
      </c>
      <c r="AL5" s="8"/>
      <c r="AM5" s="8"/>
      <c r="AN5" s="8"/>
      <c r="AO5" s="8">
        <f>AK5-AL5</f>
        <v>2562000</v>
      </c>
      <c r="AP5" s="8">
        <v>2062000</v>
      </c>
      <c r="AQ5" s="8"/>
      <c r="AR5" s="8"/>
      <c r="AS5" s="8"/>
      <c r="AT5" s="8">
        <f>AP5-AQ5</f>
        <v>2062000</v>
      </c>
      <c r="AU5" s="7">
        <f>AK5+AP5</f>
        <v>4624000</v>
      </c>
      <c r="AV5" s="10" t="e">
        <f t="shared" ref="AV5:AV28" si="0">AJ5+AU5</f>
        <v>#REF!</v>
      </c>
      <c r="AW5" s="8">
        <v>2062000</v>
      </c>
      <c r="AX5" s="8"/>
      <c r="AY5" s="8"/>
      <c r="AZ5" s="8"/>
      <c r="BA5" s="8">
        <f>AW5-AX5</f>
        <v>2062000</v>
      </c>
      <c r="BB5" s="8">
        <v>2062000</v>
      </c>
      <c r="BC5" s="8"/>
      <c r="BD5" s="8"/>
      <c r="BE5" s="8"/>
      <c r="BF5" s="8">
        <f>BB5-BC5</f>
        <v>2062000</v>
      </c>
      <c r="BG5" s="7">
        <f>AW5+BB5</f>
        <v>4124000</v>
      </c>
      <c r="BH5" s="10"/>
      <c r="BI5" s="8">
        <v>1962000</v>
      </c>
      <c r="BJ5" s="8"/>
      <c r="BK5" s="8"/>
      <c r="BL5" s="8"/>
      <c r="BM5" s="8"/>
      <c r="BN5" s="8">
        <v>1732000</v>
      </c>
      <c r="BO5" s="8"/>
      <c r="BP5" s="8"/>
      <c r="BQ5" s="8"/>
      <c r="BR5" s="10"/>
      <c r="BS5" s="9">
        <f>M5+X5+AI5+AU5+BG5+BI5+BN5</f>
        <v>29710000</v>
      </c>
      <c r="BT5" s="9">
        <f>F5+K5+Q5+V5+AB5+AG5+AN5+AS5+AZ5+BE5+BL5+BQ5</f>
        <v>0</v>
      </c>
      <c r="BU5" s="11">
        <f>BS5-BT5</f>
        <v>29710000</v>
      </c>
      <c r="IJ5" s="3"/>
      <c r="IK5" s="3"/>
      <c r="IL5" s="3"/>
      <c r="IM5" s="3"/>
      <c r="IN5" s="3"/>
      <c r="IO5" s="3"/>
      <c r="IP5" s="3"/>
      <c r="IQ5" s="3"/>
    </row>
    <row r="6" spans="1:251" s="2" customFormat="1" ht="12.75" customHeight="1" x14ac:dyDescent="0.2">
      <c r="A6" s="5" t="s">
        <v>37</v>
      </c>
      <c r="B6" s="5">
        <v>17837591.98</v>
      </c>
      <c r="C6" s="6"/>
      <c r="D6" s="7"/>
      <c r="E6" s="6">
        <v>1427007.36</v>
      </c>
      <c r="F6" s="6"/>
      <c r="G6" s="6">
        <f>E6-F6</f>
        <v>1427007.36</v>
      </c>
      <c r="H6" s="12"/>
      <c r="I6" s="6"/>
      <c r="J6" s="6">
        <v>1159443.48</v>
      </c>
      <c r="K6" s="6"/>
      <c r="L6" s="6">
        <f>J6-K6</f>
        <v>1159443.48</v>
      </c>
      <c r="M6" s="7">
        <f>E6+J6</f>
        <v>2586450.84</v>
      </c>
      <c r="N6" s="13"/>
      <c r="O6" s="13"/>
      <c r="P6" s="6">
        <v>1337819.3999999999</v>
      </c>
      <c r="Q6" s="6"/>
      <c r="R6" s="6">
        <f>P6-Q6</f>
        <v>1337819.3999999999</v>
      </c>
      <c r="S6" s="12"/>
      <c r="T6" s="12"/>
      <c r="U6" s="6">
        <v>1355656.99</v>
      </c>
      <c r="V6" s="6"/>
      <c r="W6" s="6">
        <f>U6-V6</f>
        <v>1355656.99</v>
      </c>
      <c r="X6" s="9">
        <f>P6+U6</f>
        <v>2693476.3899999997</v>
      </c>
      <c r="Y6" s="8"/>
      <c r="Z6" s="8"/>
      <c r="AA6" s="8">
        <v>1391332.17</v>
      </c>
      <c r="AB6" s="8"/>
      <c r="AC6" s="8">
        <f>AA6-AB6</f>
        <v>1391332.17</v>
      </c>
      <c r="AD6" s="10"/>
      <c r="AE6" s="10"/>
      <c r="AF6" s="8">
        <v>1284306.6200000001</v>
      </c>
      <c r="AG6" s="8"/>
      <c r="AH6" s="8">
        <f t="shared" ref="AH6:AH23" si="1">AF6-AG6</f>
        <v>1284306.6200000001</v>
      </c>
      <c r="AI6" s="7">
        <f>AA6+AF6</f>
        <v>2675638.79</v>
      </c>
      <c r="AJ6" s="8" t="e">
        <f>#REF!+AI6</f>
        <v>#REF!</v>
      </c>
      <c r="AK6" s="10"/>
      <c r="AL6" s="8"/>
      <c r="AM6" s="8">
        <v>1427007.36</v>
      </c>
      <c r="AN6" s="8"/>
      <c r="AO6" s="8">
        <f>AM6-AN6</f>
        <v>1427007.36</v>
      </c>
      <c r="AP6" s="10"/>
      <c r="AQ6" s="10"/>
      <c r="AR6" s="8">
        <v>1284306.6200000001</v>
      </c>
      <c r="AS6" s="8"/>
      <c r="AT6" s="8">
        <f>AR6-AS6</f>
        <v>1284306.6200000001</v>
      </c>
      <c r="AU6" s="7">
        <f>AM6+AR6</f>
        <v>2711313.9800000004</v>
      </c>
      <c r="AV6" s="10" t="e">
        <f t="shared" si="0"/>
        <v>#REF!</v>
      </c>
      <c r="AW6" s="10"/>
      <c r="AX6" s="10"/>
      <c r="AY6" s="8">
        <v>1195118.6599999999</v>
      </c>
      <c r="AZ6" s="8"/>
      <c r="BA6" s="8">
        <f>AY6-AZ6</f>
        <v>1195118.6599999999</v>
      </c>
      <c r="BB6" s="10"/>
      <c r="BC6" s="10"/>
      <c r="BD6" s="8">
        <v>1248631.44</v>
      </c>
      <c r="BE6" s="8"/>
      <c r="BF6" s="8">
        <f>BD6-BE6</f>
        <v>1248631.44</v>
      </c>
      <c r="BG6" s="7">
        <f>AY6+BD6</f>
        <v>2443750.0999999996</v>
      </c>
      <c r="BH6" s="10"/>
      <c r="BI6" s="10"/>
      <c r="BJ6" s="10"/>
      <c r="BK6" s="8">
        <v>1427007.36</v>
      </c>
      <c r="BL6" s="8"/>
      <c r="BM6" s="10"/>
      <c r="BN6" s="10"/>
      <c r="BO6" s="10"/>
      <c r="BP6" s="8">
        <v>3299954.52</v>
      </c>
      <c r="BQ6" s="8"/>
      <c r="BR6" s="10"/>
      <c r="BS6" s="9">
        <f t="shared" ref="BS6:BS26" si="2">M6+X6+AI6+AU6+BG6+BK6+BP6</f>
        <v>17837591.98</v>
      </c>
      <c r="BT6" s="9">
        <f>F6+K6+Q6+V6+AB6+AG6+AN6+AS6+AZ6+BE6+BL6+BQ6</f>
        <v>0</v>
      </c>
      <c r="BU6" s="11">
        <f>BS6-BT6</f>
        <v>17837591.98</v>
      </c>
      <c r="IJ6" s="3"/>
      <c r="IK6" s="3"/>
      <c r="IL6" s="3"/>
      <c r="IM6" s="3"/>
      <c r="IN6" s="3"/>
      <c r="IO6" s="3"/>
      <c r="IP6" s="3"/>
      <c r="IQ6" s="3"/>
    </row>
    <row r="7" spans="1:251" s="2" customFormat="1" ht="12.75" customHeight="1" x14ac:dyDescent="0.2">
      <c r="A7" s="5" t="s">
        <v>35</v>
      </c>
      <c r="B7" s="5">
        <v>5541000</v>
      </c>
      <c r="C7" s="6"/>
      <c r="D7" s="7"/>
      <c r="E7" s="6">
        <v>443280</v>
      </c>
      <c r="F7" s="6"/>
      <c r="G7" s="6">
        <f t="shared" ref="G7:G23" si="3">E7-F7</f>
        <v>443280</v>
      </c>
      <c r="H7" s="12"/>
      <c r="I7" s="6"/>
      <c r="J7" s="6">
        <v>360165</v>
      </c>
      <c r="K7" s="6"/>
      <c r="L7" s="6">
        <f t="shared" ref="L7:L22" si="4">J7-K7</f>
        <v>360165</v>
      </c>
      <c r="M7" s="7">
        <f t="shared" ref="M7:M25" si="5">E7+J7</f>
        <v>803445</v>
      </c>
      <c r="N7" s="13"/>
      <c r="O7" s="13"/>
      <c r="P7" s="6">
        <v>415575</v>
      </c>
      <c r="Q7" s="6"/>
      <c r="R7" s="6">
        <f t="shared" ref="R7:R23" si="6">P7-Q7</f>
        <v>415575</v>
      </c>
      <c r="S7" s="12"/>
      <c r="T7" s="12"/>
      <c r="U7" s="6">
        <v>421116</v>
      </c>
      <c r="V7" s="6"/>
      <c r="W7" s="6">
        <f>U7-V7</f>
        <v>421116</v>
      </c>
      <c r="X7" s="9">
        <f t="shared" ref="X7:X25" si="7">P7+U7</f>
        <v>836691</v>
      </c>
      <c r="Y7" s="8"/>
      <c r="Z7" s="8"/>
      <c r="AA7" s="8">
        <v>432198</v>
      </c>
      <c r="AB7" s="8"/>
      <c r="AC7" s="8">
        <f t="shared" ref="AC7:AC23" si="8">AA7-AB7</f>
        <v>432198</v>
      </c>
      <c r="AD7" s="10"/>
      <c r="AE7" s="10"/>
      <c r="AF7" s="8">
        <v>398952.00000000006</v>
      </c>
      <c r="AG7" s="8"/>
      <c r="AH7" s="8">
        <f t="shared" si="1"/>
        <v>398952.00000000006</v>
      </c>
      <c r="AI7" s="7">
        <f t="shared" ref="AI7:AI25" si="9">AA7+AF7</f>
        <v>831150</v>
      </c>
      <c r="AJ7" s="8"/>
      <c r="AK7" s="10"/>
      <c r="AL7" s="8"/>
      <c r="AM7" s="8">
        <v>443280</v>
      </c>
      <c r="AN7" s="8"/>
      <c r="AO7" s="8">
        <f>AM7-AN7</f>
        <v>443280</v>
      </c>
      <c r="AP7" s="10"/>
      <c r="AQ7" s="10"/>
      <c r="AR7" s="8">
        <v>398952.00000000006</v>
      </c>
      <c r="AS7" s="8"/>
      <c r="AT7" s="8">
        <f t="shared" ref="AT7:AT23" si="10">AR7-AS7</f>
        <v>398952.00000000006</v>
      </c>
      <c r="AU7" s="7">
        <f t="shared" ref="AU7:AU25" si="11">AM7+AR7</f>
        <v>842232</v>
      </c>
      <c r="AV7" s="10"/>
      <c r="AW7" s="10"/>
      <c r="AX7" s="10"/>
      <c r="AY7" s="8">
        <v>371247</v>
      </c>
      <c r="AZ7" s="8"/>
      <c r="BA7" s="8">
        <f t="shared" ref="BA7:BA23" si="12">AY7-AZ7</f>
        <v>371247</v>
      </c>
      <c r="BB7" s="10"/>
      <c r="BC7" s="10"/>
      <c r="BD7" s="8">
        <v>387870.00000000006</v>
      </c>
      <c r="BE7" s="8"/>
      <c r="BF7" s="8">
        <f t="shared" ref="BF7:BF23" si="13">BD7-BE7</f>
        <v>387870.00000000006</v>
      </c>
      <c r="BG7" s="7">
        <f t="shared" ref="BG7:BG26" si="14">AY7+BD7</f>
        <v>759117</v>
      </c>
      <c r="BH7" s="10"/>
      <c r="BI7" s="10"/>
      <c r="BJ7" s="10"/>
      <c r="BK7" s="8">
        <v>443280</v>
      </c>
      <c r="BL7" s="8"/>
      <c r="BM7" s="10"/>
      <c r="BN7" s="10"/>
      <c r="BO7" s="10"/>
      <c r="BP7" s="8">
        <v>1025085</v>
      </c>
      <c r="BQ7" s="8"/>
      <c r="BR7" s="10"/>
      <c r="BS7" s="9">
        <f t="shared" si="2"/>
        <v>5541000</v>
      </c>
      <c r="BT7" s="9"/>
      <c r="BU7" s="11"/>
      <c r="IJ7" s="3"/>
      <c r="IK7" s="3"/>
      <c r="IL7" s="3"/>
      <c r="IM7" s="3"/>
      <c r="IN7" s="3"/>
      <c r="IO7" s="3"/>
      <c r="IP7" s="3"/>
      <c r="IQ7" s="3"/>
    </row>
    <row r="8" spans="1:251" s="2" customFormat="1" ht="12.75" customHeight="1" x14ac:dyDescent="0.2">
      <c r="A8" s="5" t="s">
        <v>41</v>
      </c>
      <c r="B8" s="5">
        <v>2353500</v>
      </c>
      <c r="C8" s="6"/>
      <c r="D8" s="7"/>
      <c r="E8" s="6">
        <v>188280</v>
      </c>
      <c r="F8" s="6"/>
      <c r="G8" s="6"/>
      <c r="H8" s="12"/>
      <c r="I8" s="6"/>
      <c r="J8" s="6">
        <v>152977.5</v>
      </c>
      <c r="K8" s="6"/>
      <c r="L8" s="6"/>
      <c r="M8" s="7">
        <f t="shared" si="5"/>
        <v>341257.5</v>
      </c>
      <c r="N8" s="13"/>
      <c r="O8" s="13"/>
      <c r="P8" s="6">
        <v>176512.5</v>
      </c>
      <c r="Q8" s="6"/>
      <c r="R8" s="6"/>
      <c r="S8" s="12"/>
      <c r="T8" s="12"/>
      <c r="U8" s="6">
        <v>178866</v>
      </c>
      <c r="V8" s="6"/>
      <c r="W8" s="6"/>
      <c r="X8" s="9">
        <f t="shared" si="7"/>
        <v>355378.5</v>
      </c>
      <c r="Y8" s="8"/>
      <c r="Z8" s="8"/>
      <c r="AA8" s="8">
        <v>183573</v>
      </c>
      <c r="AB8" s="8"/>
      <c r="AC8" s="8"/>
      <c r="AD8" s="10"/>
      <c r="AE8" s="10"/>
      <c r="AF8" s="8">
        <v>169452.00000000003</v>
      </c>
      <c r="AG8" s="8"/>
      <c r="AH8" s="8"/>
      <c r="AI8" s="7">
        <f t="shared" si="9"/>
        <v>353025</v>
      </c>
      <c r="AJ8" s="8"/>
      <c r="AK8" s="10"/>
      <c r="AL8" s="8"/>
      <c r="AM8" s="8">
        <v>188280</v>
      </c>
      <c r="AN8" s="8"/>
      <c r="AO8" s="8"/>
      <c r="AP8" s="10"/>
      <c r="AQ8" s="10"/>
      <c r="AR8" s="8">
        <v>169452.00000000003</v>
      </c>
      <c r="AS8" s="8"/>
      <c r="AT8" s="8"/>
      <c r="AU8" s="7">
        <f t="shared" si="11"/>
        <v>357732</v>
      </c>
      <c r="AV8" s="10"/>
      <c r="AW8" s="10"/>
      <c r="AX8" s="10"/>
      <c r="AY8" s="8">
        <v>157684.5</v>
      </c>
      <c r="AZ8" s="8"/>
      <c r="BA8" s="8"/>
      <c r="BB8" s="10"/>
      <c r="BC8" s="10"/>
      <c r="BD8" s="8">
        <v>164745.00000000003</v>
      </c>
      <c r="BE8" s="8"/>
      <c r="BF8" s="8"/>
      <c r="BG8" s="7">
        <f t="shared" si="14"/>
        <v>322429.5</v>
      </c>
      <c r="BH8" s="10"/>
      <c r="BI8" s="10"/>
      <c r="BJ8" s="10"/>
      <c r="BK8" s="8">
        <v>188280</v>
      </c>
      <c r="BL8" s="8"/>
      <c r="BM8" s="10"/>
      <c r="BN8" s="10"/>
      <c r="BO8" s="10"/>
      <c r="BP8" s="8">
        <v>435397.5</v>
      </c>
      <c r="BQ8" s="8"/>
      <c r="BR8" s="10"/>
      <c r="BS8" s="9">
        <f t="shared" si="2"/>
        <v>2353500</v>
      </c>
      <c r="BT8" s="9"/>
      <c r="BU8" s="11"/>
      <c r="IJ8" s="3"/>
      <c r="IK8" s="3"/>
      <c r="IL8" s="3"/>
      <c r="IM8" s="3"/>
      <c r="IN8" s="3"/>
      <c r="IO8" s="3"/>
      <c r="IP8" s="3"/>
      <c r="IQ8" s="3"/>
    </row>
    <row r="9" spans="1:251" s="2" customFormat="1" ht="12.75" customHeight="1" x14ac:dyDescent="0.2">
      <c r="A9" s="5" t="s">
        <v>42</v>
      </c>
      <c r="B9" s="5">
        <v>28488000</v>
      </c>
      <c r="C9" s="6"/>
      <c r="D9" s="7"/>
      <c r="E9" s="6">
        <v>2279040</v>
      </c>
      <c r="F9" s="6"/>
      <c r="G9" s="6">
        <f t="shared" si="3"/>
        <v>2279040</v>
      </c>
      <c r="H9" s="12"/>
      <c r="I9" s="6"/>
      <c r="J9" s="6">
        <v>1851720</v>
      </c>
      <c r="K9" s="6"/>
      <c r="L9" s="6">
        <f t="shared" si="4"/>
        <v>1851720</v>
      </c>
      <c r="M9" s="7">
        <f t="shared" si="5"/>
        <v>4130760</v>
      </c>
      <c r="N9" s="13"/>
      <c r="O9" s="13"/>
      <c r="P9" s="6">
        <v>2136600</v>
      </c>
      <c r="Q9" s="6"/>
      <c r="R9" s="6">
        <f t="shared" si="6"/>
        <v>2136600</v>
      </c>
      <c r="S9" s="12"/>
      <c r="T9" s="12"/>
      <c r="U9" s="6">
        <v>2165088</v>
      </c>
      <c r="V9" s="6"/>
      <c r="W9" s="6">
        <f t="shared" ref="W9:W23" si="15">U9-V9</f>
        <v>2165088</v>
      </c>
      <c r="X9" s="9">
        <f t="shared" si="7"/>
        <v>4301688</v>
      </c>
      <c r="Y9" s="8"/>
      <c r="Z9" s="8"/>
      <c r="AA9" s="8">
        <v>2222064</v>
      </c>
      <c r="AB9" s="8"/>
      <c r="AC9" s="8">
        <f t="shared" si="8"/>
        <v>2222064</v>
      </c>
      <c r="AD9" s="10"/>
      <c r="AE9" s="10"/>
      <c r="AF9" s="8">
        <v>2051136.0000000002</v>
      </c>
      <c r="AG9" s="8"/>
      <c r="AH9" s="8">
        <f>AF9-AG9</f>
        <v>2051136.0000000002</v>
      </c>
      <c r="AI9" s="7">
        <f t="shared" si="9"/>
        <v>4273200</v>
      </c>
      <c r="AJ9" s="8"/>
      <c r="AK9" s="10"/>
      <c r="AL9" s="8"/>
      <c r="AM9" s="8">
        <v>2279040</v>
      </c>
      <c r="AN9" s="8"/>
      <c r="AO9" s="8">
        <f t="shared" ref="AO9:AO23" si="16">AM9-AN9</f>
        <v>2279040</v>
      </c>
      <c r="AP9" s="10"/>
      <c r="AQ9" s="10"/>
      <c r="AR9" s="8">
        <v>2051136.0000000002</v>
      </c>
      <c r="AS9" s="8"/>
      <c r="AT9" s="8">
        <f t="shared" si="10"/>
        <v>2051136.0000000002</v>
      </c>
      <c r="AU9" s="7">
        <f t="shared" si="11"/>
        <v>4330176</v>
      </c>
      <c r="AV9" s="10"/>
      <c r="AW9" s="10"/>
      <c r="AX9" s="10"/>
      <c r="AY9" s="8">
        <v>1908696</v>
      </c>
      <c r="AZ9" s="8"/>
      <c r="BA9" s="8">
        <f t="shared" si="12"/>
        <v>1908696</v>
      </c>
      <c r="BB9" s="10"/>
      <c r="BC9" s="10"/>
      <c r="BD9" s="8">
        <v>1994160.0000000002</v>
      </c>
      <c r="BE9" s="8"/>
      <c r="BF9" s="8">
        <f t="shared" si="13"/>
        <v>1994160.0000000002</v>
      </c>
      <c r="BG9" s="7">
        <f t="shared" si="14"/>
        <v>3902856</v>
      </c>
      <c r="BH9" s="10"/>
      <c r="BI9" s="10"/>
      <c r="BJ9" s="10"/>
      <c r="BK9" s="8">
        <v>2279040</v>
      </c>
      <c r="BL9" s="8"/>
      <c r="BM9" s="10"/>
      <c r="BN9" s="10"/>
      <c r="BO9" s="10"/>
      <c r="BP9" s="8">
        <v>5270280</v>
      </c>
      <c r="BQ9" s="8"/>
      <c r="BR9" s="10"/>
      <c r="BS9" s="9">
        <f t="shared" si="2"/>
        <v>28488000</v>
      </c>
      <c r="BT9" s="9"/>
      <c r="BU9" s="11"/>
      <c r="IJ9" s="3"/>
      <c r="IK9" s="3"/>
      <c r="IL9" s="3"/>
      <c r="IM9" s="3"/>
      <c r="IN9" s="3"/>
      <c r="IO9" s="3"/>
      <c r="IP9" s="3"/>
      <c r="IQ9" s="3"/>
    </row>
    <row r="10" spans="1:251" s="2" customFormat="1" ht="12.75" customHeight="1" x14ac:dyDescent="0.2">
      <c r="A10" s="5" t="s">
        <v>43</v>
      </c>
      <c r="B10" s="5">
        <v>18652149</v>
      </c>
      <c r="C10" s="6"/>
      <c r="D10" s="7"/>
      <c r="E10" s="6">
        <v>1492171.92</v>
      </c>
      <c r="F10" s="6"/>
      <c r="G10" s="6">
        <f t="shared" si="3"/>
        <v>1492171.92</v>
      </c>
      <c r="H10" s="12"/>
      <c r="I10" s="6"/>
      <c r="J10" s="6">
        <v>1212389.69</v>
      </c>
      <c r="K10" s="6"/>
      <c r="L10" s="6">
        <f t="shared" si="4"/>
        <v>1212389.69</v>
      </c>
      <c r="M10" s="7">
        <f t="shared" si="5"/>
        <v>2704561.61</v>
      </c>
      <c r="N10" s="13"/>
      <c r="O10" s="13"/>
      <c r="P10" s="6">
        <v>1398911.18</v>
      </c>
      <c r="Q10" s="6"/>
      <c r="R10" s="6">
        <f t="shared" si="6"/>
        <v>1398911.18</v>
      </c>
      <c r="S10" s="12"/>
      <c r="T10" s="12"/>
      <c r="U10" s="6">
        <v>1417563.32</v>
      </c>
      <c r="V10" s="6"/>
      <c r="W10" s="6">
        <f t="shared" si="15"/>
        <v>1417563.32</v>
      </c>
      <c r="X10" s="9">
        <f t="shared" si="7"/>
        <v>2816474.5</v>
      </c>
      <c r="Y10" s="8"/>
      <c r="Z10" s="8"/>
      <c r="AA10" s="8">
        <v>1454867.62</v>
      </c>
      <c r="AB10" s="8"/>
      <c r="AC10" s="8">
        <f t="shared" si="8"/>
        <v>1454867.62</v>
      </c>
      <c r="AD10" s="10"/>
      <c r="AE10" s="10"/>
      <c r="AF10" s="8">
        <v>1342954.73</v>
      </c>
      <c r="AG10" s="8"/>
      <c r="AH10" s="8">
        <f t="shared" si="1"/>
        <v>1342954.73</v>
      </c>
      <c r="AI10" s="7">
        <f t="shared" si="9"/>
        <v>2797822.35</v>
      </c>
      <c r="AJ10" s="8" t="e">
        <f>#REF!+AI10</f>
        <v>#REF!</v>
      </c>
      <c r="AK10" s="10"/>
      <c r="AL10" s="8"/>
      <c r="AM10" s="8">
        <v>1492171.92</v>
      </c>
      <c r="AN10" s="8"/>
      <c r="AO10" s="8">
        <f t="shared" si="16"/>
        <v>1492171.92</v>
      </c>
      <c r="AP10" s="10"/>
      <c r="AQ10" s="10"/>
      <c r="AR10" s="8">
        <v>1342954.73</v>
      </c>
      <c r="AS10" s="8"/>
      <c r="AT10" s="8">
        <f t="shared" si="10"/>
        <v>1342954.73</v>
      </c>
      <c r="AU10" s="7">
        <f t="shared" si="11"/>
        <v>2835126.65</v>
      </c>
      <c r="AV10" s="10" t="e">
        <f t="shared" si="0"/>
        <v>#REF!</v>
      </c>
      <c r="AW10" s="10"/>
      <c r="AX10" s="10"/>
      <c r="AY10" s="8">
        <v>1249693.98</v>
      </c>
      <c r="AZ10" s="8"/>
      <c r="BA10" s="8">
        <f t="shared" si="12"/>
        <v>1249693.98</v>
      </c>
      <c r="BB10" s="10"/>
      <c r="BC10" s="10"/>
      <c r="BD10" s="8">
        <v>1305650.4300000002</v>
      </c>
      <c r="BE10" s="8"/>
      <c r="BF10" s="8">
        <f t="shared" si="13"/>
        <v>1305650.4300000002</v>
      </c>
      <c r="BG10" s="7">
        <f t="shared" si="14"/>
        <v>2555344.41</v>
      </c>
      <c r="BH10" s="10"/>
      <c r="BI10" s="10"/>
      <c r="BJ10" s="10"/>
      <c r="BK10" s="8">
        <v>1492171.92</v>
      </c>
      <c r="BL10" s="8"/>
      <c r="BM10" s="10"/>
      <c r="BN10" s="10"/>
      <c r="BO10" s="10"/>
      <c r="BP10" s="8">
        <v>3450647.56</v>
      </c>
      <c r="BQ10" s="8"/>
      <c r="BR10" s="10"/>
      <c r="BS10" s="9">
        <f t="shared" si="2"/>
        <v>18652149</v>
      </c>
      <c r="BT10" s="9"/>
      <c r="BU10" s="11"/>
      <c r="IJ10" s="3"/>
      <c r="IK10" s="3"/>
      <c r="IL10" s="3"/>
      <c r="IM10" s="3"/>
      <c r="IN10" s="3"/>
      <c r="IO10" s="3"/>
      <c r="IP10" s="3"/>
      <c r="IQ10" s="3"/>
    </row>
    <row r="11" spans="1:251" s="2" customFormat="1" ht="12.75" customHeight="1" x14ac:dyDescent="0.2">
      <c r="A11" s="5" t="s">
        <v>44</v>
      </c>
      <c r="B11" s="5">
        <v>127006571.18000001</v>
      </c>
      <c r="C11" s="6"/>
      <c r="D11" s="7"/>
      <c r="E11" s="6">
        <v>10160525.689999999</v>
      </c>
      <c r="F11" s="6"/>
      <c r="G11" s="6">
        <f t="shared" si="3"/>
        <v>10160525.689999999</v>
      </c>
      <c r="H11" s="12"/>
      <c r="I11" s="6"/>
      <c r="J11" s="6">
        <v>8255427.1299999999</v>
      </c>
      <c r="K11" s="6"/>
      <c r="L11" s="6">
        <f t="shared" si="4"/>
        <v>8255427.1299999999</v>
      </c>
      <c r="M11" s="7">
        <f t="shared" si="5"/>
        <v>18415952.82</v>
      </c>
      <c r="N11" s="13"/>
      <c r="O11" s="13"/>
      <c r="P11" s="6">
        <v>9525492.8399999999</v>
      </c>
      <c r="Q11" s="6"/>
      <c r="R11" s="6">
        <f t="shared" si="6"/>
        <v>9525492.8399999999</v>
      </c>
      <c r="S11" s="12"/>
      <c r="T11" s="12"/>
      <c r="U11" s="6">
        <v>9652499.4100000001</v>
      </c>
      <c r="V11" s="6"/>
      <c r="W11" s="6">
        <f t="shared" si="15"/>
        <v>9652499.4100000001</v>
      </c>
      <c r="X11" s="9">
        <f t="shared" si="7"/>
        <v>19177992.25</v>
      </c>
      <c r="Y11" s="8"/>
      <c r="Z11" s="8"/>
      <c r="AA11" s="8">
        <v>9906512.5500000007</v>
      </c>
      <c r="AB11" s="8"/>
      <c r="AC11" s="8">
        <f t="shared" si="8"/>
        <v>9906512.5500000007</v>
      </c>
      <c r="AD11" s="10"/>
      <c r="AE11" s="10"/>
      <c r="AF11" s="8">
        <v>9144473.1199999992</v>
      </c>
      <c r="AG11" s="8"/>
      <c r="AH11" s="8">
        <f t="shared" si="1"/>
        <v>9144473.1199999992</v>
      </c>
      <c r="AI11" s="7">
        <f t="shared" si="9"/>
        <v>19050985.670000002</v>
      </c>
      <c r="AJ11" s="8"/>
      <c r="AK11" s="10"/>
      <c r="AL11" s="8"/>
      <c r="AM11" s="8">
        <v>10160525.689999999</v>
      </c>
      <c r="AN11" s="8"/>
      <c r="AO11" s="8">
        <f t="shared" si="16"/>
        <v>10160525.689999999</v>
      </c>
      <c r="AP11" s="10"/>
      <c r="AQ11" s="10"/>
      <c r="AR11" s="8">
        <v>9144473.1199999992</v>
      </c>
      <c r="AS11" s="8"/>
      <c r="AT11" s="8">
        <f t="shared" si="10"/>
        <v>9144473.1199999992</v>
      </c>
      <c r="AU11" s="7">
        <f t="shared" si="11"/>
        <v>19304998.809999999</v>
      </c>
      <c r="AV11" s="10"/>
      <c r="AW11" s="10"/>
      <c r="AX11" s="10"/>
      <c r="AY11" s="8">
        <v>8509440.2699999996</v>
      </c>
      <c r="AZ11" s="8"/>
      <c r="BA11" s="8">
        <f t="shared" si="12"/>
        <v>8509440.2699999996</v>
      </c>
      <c r="BB11" s="10"/>
      <c r="BC11" s="10"/>
      <c r="BD11" s="8">
        <v>8890459.9800000004</v>
      </c>
      <c r="BE11" s="8"/>
      <c r="BF11" s="8">
        <f t="shared" si="13"/>
        <v>8890459.9800000004</v>
      </c>
      <c r="BG11" s="7">
        <f t="shared" si="14"/>
        <v>17399900.25</v>
      </c>
      <c r="BH11" s="10"/>
      <c r="BI11" s="10"/>
      <c r="BJ11" s="10"/>
      <c r="BK11" s="8">
        <v>10160525.689999999</v>
      </c>
      <c r="BL11" s="8"/>
      <c r="BM11" s="10"/>
      <c r="BN11" s="10"/>
      <c r="BO11" s="10"/>
      <c r="BP11" s="8">
        <v>23496215.690000001</v>
      </c>
      <c r="BQ11" s="8"/>
      <c r="BR11" s="10"/>
      <c r="BS11" s="9">
        <f t="shared" si="2"/>
        <v>127006571.17999999</v>
      </c>
      <c r="BT11" s="9"/>
      <c r="BU11" s="11"/>
      <c r="IJ11" s="3"/>
      <c r="IK11" s="3"/>
      <c r="IL11" s="3"/>
      <c r="IM11" s="3"/>
      <c r="IN11" s="3"/>
      <c r="IO11" s="3"/>
      <c r="IP11" s="3"/>
      <c r="IQ11" s="3"/>
    </row>
    <row r="12" spans="1:251" s="2" customFormat="1" ht="12.75" customHeight="1" x14ac:dyDescent="0.2">
      <c r="A12" s="5" t="s">
        <v>45</v>
      </c>
      <c r="B12" s="5">
        <v>219670828</v>
      </c>
      <c r="C12" s="6"/>
      <c r="D12" s="7"/>
      <c r="E12" s="6">
        <v>17573666.240000002</v>
      </c>
      <c r="F12" s="6"/>
      <c r="G12" s="6">
        <f t="shared" si="3"/>
        <v>17573666.240000002</v>
      </c>
      <c r="H12" s="6"/>
      <c r="I12" s="6"/>
      <c r="J12" s="6">
        <v>14278603.82</v>
      </c>
      <c r="K12" s="6"/>
      <c r="L12" s="6">
        <f t="shared" si="4"/>
        <v>14278603.82</v>
      </c>
      <c r="M12" s="7">
        <f t="shared" si="5"/>
        <v>31852270.060000002</v>
      </c>
      <c r="N12" s="13"/>
      <c r="O12" s="13"/>
      <c r="P12" s="6">
        <v>16475312.1</v>
      </c>
      <c r="Q12" s="6"/>
      <c r="R12" s="6">
        <f t="shared" si="6"/>
        <v>16475312.1</v>
      </c>
      <c r="S12" s="12"/>
      <c r="T12" s="12"/>
      <c r="U12" s="6">
        <v>16694982.93</v>
      </c>
      <c r="V12" s="6"/>
      <c r="W12" s="6">
        <f t="shared" si="15"/>
        <v>16694982.93</v>
      </c>
      <c r="X12" s="9">
        <f t="shared" si="7"/>
        <v>33170295.030000001</v>
      </c>
      <c r="Y12" s="8"/>
      <c r="Z12" s="8"/>
      <c r="AA12" s="8">
        <v>17134324.579999998</v>
      </c>
      <c r="AB12" s="8"/>
      <c r="AC12" s="8">
        <f t="shared" si="8"/>
        <v>17134324.579999998</v>
      </c>
      <c r="AD12" s="10"/>
      <c r="AE12" s="10"/>
      <c r="AF12" s="8">
        <v>15816299.619999999</v>
      </c>
      <c r="AG12" s="8"/>
      <c r="AH12" s="8">
        <f t="shared" si="1"/>
        <v>15816299.619999999</v>
      </c>
      <c r="AI12" s="7">
        <f t="shared" si="9"/>
        <v>32950624.199999996</v>
      </c>
      <c r="AJ12" s="8" t="e">
        <f>#REF!+AI12</f>
        <v>#REF!</v>
      </c>
      <c r="AK12" s="10"/>
      <c r="AL12" s="8"/>
      <c r="AM12" s="8">
        <v>17573666.240000002</v>
      </c>
      <c r="AN12" s="8"/>
      <c r="AO12" s="8">
        <f t="shared" si="16"/>
        <v>17573666.240000002</v>
      </c>
      <c r="AP12" s="10"/>
      <c r="AQ12" s="10"/>
      <c r="AR12" s="8">
        <v>15816299.619999999</v>
      </c>
      <c r="AS12" s="8"/>
      <c r="AT12" s="8">
        <f t="shared" si="10"/>
        <v>15816299.619999999</v>
      </c>
      <c r="AU12" s="7">
        <f t="shared" si="11"/>
        <v>33389965.859999999</v>
      </c>
      <c r="AV12" s="10" t="e">
        <f t="shared" si="0"/>
        <v>#REF!</v>
      </c>
      <c r="AW12" s="10"/>
      <c r="AX12" s="10"/>
      <c r="AY12" s="8">
        <v>14717945.48</v>
      </c>
      <c r="AZ12" s="8"/>
      <c r="BA12" s="8">
        <f t="shared" si="12"/>
        <v>14717945.48</v>
      </c>
      <c r="BB12" s="10"/>
      <c r="BC12" s="10"/>
      <c r="BD12" s="8">
        <v>15376957.960000001</v>
      </c>
      <c r="BE12" s="8"/>
      <c r="BF12" s="8">
        <f t="shared" si="13"/>
        <v>15376957.960000001</v>
      </c>
      <c r="BG12" s="7">
        <f t="shared" si="14"/>
        <v>30094903.440000001</v>
      </c>
      <c r="BH12" s="10"/>
      <c r="BI12" s="10"/>
      <c r="BJ12" s="10"/>
      <c r="BK12" s="8">
        <v>17573666.240000002</v>
      </c>
      <c r="BL12" s="8"/>
      <c r="BM12" s="10"/>
      <c r="BN12" s="10"/>
      <c r="BO12" s="10"/>
      <c r="BP12" s="8">
        <v>40639103.170000002</v>
      </c>
      <c r="BQ12" s="8"/>
      <c r="BR12" s="10"/>
      <c r="BS12" s="9">
        <f t="shared" si="2"/>
        <v>219670828</v>
      </c>
      <c r="BT12" s="9"/>
      <c r="BU12" s="11"/>
      <c r="IJ12" s="3"/>
      <c r="IK12" s="3"/>
      <c r="IL12" s="3"/>
      <c r="IM12" s="3"/>
      <c r="IN12" s="3"/>
      <c r="IO12" s="3"/>
      <c r="IP12" s="3"/>
      <c r="IQ12" s="3"/>
    </row>
    <row r="13" spans="1:251" s="2" customFormat="1" ht="12.75" customHeight="1" x14ac:dyDescent="0.2">
      <c r="A13" s="5" t="s">
        <v>46</v>
      </c>
      <c r="B13" s="5">
        <v>5120533.6900000004</v>
      </c>
      <c r="C13" s="6"/>
      <c r="D13" s="7"/>
      <c r="E13" s="6">
        <v>409642.7</v>
      </c>
      <c r="F13" s="6"/>
      <c r="G13" s="6"/>
      <c r="H13" s="6"/>
      <c r="I13" s="6"/>
      <c r="J13" s="6">
        <v>332834.69</v>
      </c>
      <c r="K13" s="6"/>
      <c r="L13" s="6"/>
      <c r="M13" s="7">
        <f t="shared" si="5"/>
        <v>742477.39</v>
      </c>
      <c r="N13" s="13"/>
      <c r="O13" s="13"/>
      <c r="P13" s="6">
        <v>384040.03</v>
      </c>
      <c r="Q13" s="6"/>
      <c r="R13" s="6"/>
      <c r="S13" s="12"/>
      <c r="T13" s="12"/>
      <c r="U13" s="6">
        <v>389160.56</v>
      </c>
      <c r="V13" s="6"/>
      <c r="W13" s="6"/>
      <c r="X13" s="9">
        <f t="shared" si="7"/>
        <v>773200.59000000008</v>
      </c>
      <c r="Y13" s="8"/>
      <c r="Z13" s="8"/>
      <c r="AA13" s="8">
        <v>399401.63</v>
      </c>
      <c r="AB13" s="8"/>
      <c r="AC13" s="8"/>
      <c r="AD13" s="10"/>
      <c r="AE13" s="10"/>
      <c r="AF13" s="8">
        <v>368678.43</v>
      </c>
      <c r="AG13" s="8"/>
      <c r="AH13" s="8"/>
      <c r="AI13" s="7">
        <f t="shared" si="9"/>
        <v>768080.06</v>
      </c>
      <c r="AJ13" s="8"/>
      <c r="AK13" s="10"/>
      <c r="AL13" s="8"/>
      <c r="AM13" s="8">
        <v>409642.7</v>
      </c>
      <c r="AN13" s="8"/>
      <c r="AO13" s="8"/>
      <c r="AP13" s="10"/>
      <c r="AQ13" s="10"/>
      <c r="AR13" s="8">
        <v>368678.43</v>
      </c>
      <c r="AS13" s="8"/>
      <c r="AT13" s="8"/>
      <c r="AU13" s="7">
        <f t="shared" si="11"/>
        <v>778321.13</v>
      </c>
      <c r="AV13" s="10"/>
      <c r="AW13" s="10"/>
      <c r="AX13" s="10"/>
      <c r="AY13" s="8">
        <v>343075.76</v>
      </c>
      <c r="AZ13" s="8"/>
      <c r="BA13" s="8"/>
      <c r="BB13" s="10"/>
      <c r="BC13" s="10"/>
      <c r="BD13" s="8">
        <v>358437.36</v>
      </c>
      <c r="BE13" s="8"/>
      <c r="BF13" s="8"/>
      <c r="BG13" s="7">
        <f t="shared" si="14"/>
        <v>701513.12</v>
      </c>
      <c r="BH13" s="10"/>
      <c r="BI13" s="10"/>
      <c r="BJ13" s="10"/>
      <c r="BK13" s="8">
        <v>409642.7</v>
      </c>
      <c r="BL13" s="8"/>
      <c r="BM13" s="10"/>
      <c r="BN13" s="10"/>
      <c r="BO13" s="10"/>
      <c r="BP13" s="8">
        <v>947298.7</v>
      </c>
      <c r="BQ13" s="8"/>
      <c r="BR13" s="10"/>
      <c r="BS13" s="9">
        <f t="shared" si="2"/>
        <v>5120533.6900000004</v>
      </c>
      <c r="BT13" s="9"/>
      <c r="BU13" s="11"/>
      <c r="IJ13" s="3"/>
      <c r="IK13" s="3"/>
      <c r="IL13" s="3"/>
      <c r="IM13" s="3"/>
      <c r="IN13" s="3"/>
      <c r="IO13" s="3"/>
      <c r="IP13" s="3"/>
      <c r="IQ13" s="3"/>
    </row>
    <row r="14" spans="1:251" s="2" customFormat="1" ht="12.75" customHeight="1" x14ac:dyDescent="0.2">
      <c r="A14" s="5" t="s">
        <v>47</v>
      </c>
      <c r="B14" s="5">
        <v>4397703.6399999997</v>
      </c>
      <c r="C14" s="6"/>
      <c r="D14" s="7"/>
      <c r="E14" s="6">
        <v>351816.29</v>
      </c>
      <c r="F14" s="6"/>
      <c r="G14" s="6">
        <f t="shared" si="3"/>
        <v>351816.29</v>
      </c>
      <c r="H14" s="6"/>
      <c r="I14" s="6"/>
      <c r="J14" s="6">
        <v>285850.74</v>
      </c>
      <c r="K14" s="6"/>
      <c r="L14" s="6">
        <f t="shared" si="4"/>
        <v>285850.74</v>
      </c>
      <c r="M14" s="7">
        <f t="shared" si="5"/>
        <v>637667.03</v>
      </c>
      <c r="N14" s="13"/>
      <c r="O14" s="13"/>
      <c r="P14" s="6">
        <v>329827.77</v>
      </c>
      <c r="Q14" s="6"/>
      <c r="R14" s="6">
        <f t="shared" si="6"/>
        <v>329827.77</v>
      </c>
      <c r="S14" s="12"/>
      <c r="T14" s="12"/>
      <c r="U14" s="6">
        <v>334225.48</v>
      </c>
      <c r="V14" s="6"/>
      <c r="W14" s="6">
        <f t="shared" si="15"/>
        <v>334225.48</v>
      </c>
      <c r="X14" s="9">
        <f t="shared" si="7"/>
        <v>664053.25</v>
      </c>
      <c r="Y14" s="8"/>
      <c r="Z14" s="8"/>
      <c r="AA14" s="8">
        <v>343020.88</v>
      </c>
      <c r="AB14" s="8"/>
      <c r="AC14" s="8">
        <f t="shared" si="8"/>
        <v>343020.88</v>
      </c>
      <c r="AD14" s="10"/>
      <c r="AE14" s="10"/>
      <c r="AF14" s="8">
        <v>316634.65999999997</v>
      </c>
      <c r="AG14" s="8"/>
      <c r="AH14" s="8">
        <f t="shared" si="1"/>
        <v>316634.65999999997</v>
      </c>
      <c r="AI14" s="7">
        <f t="shared" si="9"/>
        <v>659655.54</v>
      </c>
      <c r="AJ14" s="8"/>
      <c r="AK14" s="10"/>
      <c r="AL14" s="8"/>
      <c r="AM14" s="8">
        <v>351816.29</v>
      </c>
      <c r="AN14" s="8"/>
      <c r="AO14" s="8">
        <f t="shared" si="16"/>
        <v>351816.29</v>
      </c>
      <c r="AP14" s="10"/>
      <c r="AQ14" s="10"/>
      <c r="AR14" s="8">
        <v>316634.65999999997</v>
      </c>
      <c r="AS14" s="8"/>
      <c r="AT14" s="8">
        <f t="shared" si="10"/>
        <v>316634.65999999997</v>
      </c>
      <c r="AU14" s="7">
        <f t="shared" si="11"/>
        <v>668450.94999999995</v>
      </c>
      <c r="AV14" s="10"/>
      <c r="AW14" s="10"/>
      <c r="AX14" s="10"/>
      <c r="AY14" s="8">
        <v>294646.14</v>
      </c>
      <c r="AZ14" s="8"/>
      <c r="BA14" s="8">
        <f t="shared" si="12"/>
        <v>294646.14</v>
      </c>
      <c r="BB14" s="10"/>
      <c r="BC14" s="10"/>
      <c r="BD14" s="8">
        <v>307839.25</v>
      </c>
      <c r="BE14" s="8"/>
      <c r="BF14" s="8">
        <f t="shared" si="13"/>
        <v>307839.25</v>
      </c>
      <c r="BG14" s="7">
        <f t="shared" si="14"/>
        <v>602485.39</v>
      </c>
      <c r="BH14" s="10"/>
      <c r="BI14" s="10"/>
      <c r="BJ14" s="10"/>
      <c r="BK14" s="8">
        <v>351816.29</v>
      </c>
      <c r="BL14" s="8"/>
      <c r="BM14" s="10"/>
      <c r="BN14" s="10"/>
      <c r="BO14" s="10"/>
      <c r="BP14" s="8">
        <v>813575.19</v>
      </c>
      <c r="BQ14" s="8"/>
      <c r="BR14" s="10"/>
      <c r="BS14" s="9">
        <f t="shared" si="2"/>
        <v>4397703.6400000006</v>
      </c>
      <c r="BT14" s="9"/>
      <c r="BU14" s="11"/>
      <c r="IJ14" s="3"/>
      <c r="IK14" s="3"/>
      <c r="IL14" s="3"/>
      <c r="IM14" s="3"/>
      <c r="IN14" s="3"/>
      <c r="IO14" s="3"/>
      <c r="IP14" s="3"/>
      <c r="IQ14" s="3"/>
    </row>
    <row r="15" spans="1:251" s="2" customFormat="1" ht="12.75" customHeight="1" x14ac:dyDescent="0.2">
      <c r="A15" s="5" t="s">
        <v>48</v>
      </c>
      <c r="B15" s="5">
        <v>8925100</v>
      </c>
      <c r="C15" s="6"/>
      <c r="D15" s="7"/>
      <c r="E15" s="6">
        <v>714008</v>
      </c>
      <c r="F15" s="6"/>
      <c r="G15" s="6"/>
      <c r="H15" s="6"/>
      <c r="I15" s="6"/>
      <c r="J15" s="6">
        <v>580131.5</v>
      </c>
      <c r="K15" s="6"/>
      <c r="L15" s="6"/>
      <c r="M15" s="7">
        <f t="shared" si="5"/>
        <v>1294139.5</v>
      </c>
      <c r="N15" s="13"/>
      <c r="O15" s="13"/>
      <c r="P15" s="6">
        <v>669382.5</v>
      </c>
      <c r="Q15" s="6"/>
      <c r="R15" s="6"/>
      <c r="S15" s="12"/>
      <c r="T15" s="12"/>
      <c r="U15" s="6">
        <v>678307.6</v>
      </c>
      <c r="V15" s="6"/>
      <c r="W15" s="6"/>
      <c r="X15" s="9">
        <f t="shared" si="7"/>
        <v>1347690.1</v>
      </c>
      <c r="Y15" s="8"/>
      <c r="Z15" s="8"/>
      <c r="AA15" s="8">
        <v>696157.8</v>
      </c>
      <c r="AB15" s="8"/>
      <c r="AC15" s="8"/>
      <c r="AD15" s="10"/>
      <c r="AE15" s="10"/>
      <c r="AF15" s="8">
        <v>642607.20000000007</v>
      </c>
      <c r="AG15" s="8"/>
      <c r="AH15" s="8"/>
      <c r="AI15" s="7">
        <f t="shared" si="9"/>
        <v>1338765</v>
      </c>
      <c r="AJ15" s="8"/>
      <c r="AK15" s="10"/>
      <c r="AL15" s="8"/>
      <c r="AM15" s="8">
        <v>714008</v>
      </c>
      <c r="AN15" s="8"/>
      <c r="AO15" s="8"/>
      <c r="AP15" s="10"/>
      <c r="AQ15" s="10"/>
      <c r="AR15" s="8">
        <v>642607.20000000007</v>
      </c>
      <c r="AS15" s="8"/>
      <c r="AT15" s="8"/>
      <c r="AU15" s="7">
        <f t="shared" si="11"/>
        <v>1356615.2000000002</v>
      </c>
      <c r="AV15" s="10"/>
      <c r="AW15" s="10"/>
      <c r="AX15" s="10"/>
      <c r="AY15" s="8">
        <v>597981.70000000007</v>
      </c>
      <c r="AZ15" s="8"/>
      <c r="BA15" s="8"/>
      <c r="BB15" s="10"/>
      <c r="BC15" s="10"/>
      <c r="BD15" s="8">
        <v>624757.00000000012</v>
      </c>
      <c r="BE15" s="8"/>
      <c r="BF15" s="8"/>
      <c r="BG15" s="7">
        <f t="shared" si="14"/>
        <v>1222738.7000000002</v>
      </c>
      <c r="BH15" s="10"/>
      <c r="BI15" s="10"/>
      <c r="BJ15" s="10"/>
      <c r="BK15" s="8">
        <v>714008</v>
      </c>
      <c r="BL15" s="8"/>
      <c r="BM15" s="10"/>
      <c r="BN15" s="10"/>
      <c r="BO15" s="10"/>
      <c r="BP15" s="8">
        <v>1651143.5</v>
      </c>
      <c r="BQ15" s="8"/>
      <c r="BR15" s="10"/>
      <c r="BS15" s="9">
        <f t="shared" si="2"/>
        <v>8925100</v>
      </c>
      <c r="BT15" s="9"/>
      <c r="BU15" s="11"/>
      <c r="IJ15" s="3"/>
      <c r="IK15" s="3"/>
      <c r="IL15" s="3"/>
      <c r="IM15" s="3"/>
      <c r="IN15" s="3"/>
      <c r="IO15" s="3"/>
      <c r="IP15" s="3"/>
      <c r="IQ15" s="3"/>
    </row>
    <row r="16" spans="1:251" s="2" customFormat="1" ht="12.75" customHeight="1" x14ac:dyDescent="0.2">
      <c r="A16" s="5" t="s">
        <v>49</v>
      </c>
      <c r="B16" s="5">
        <v>17459418.43</v>
      </c>
      <c r="C16" s="6"/>
      <c r="D16" s="7"/>
      <c r="E16" s="6">
        <v>1396753.47</v>
      </c>
      <c r="F16" s="6"/>
      <c r="G16" s="6">
        <f t="shared" si="3"/>
        <v>1396753.47</v>
      </c>
      <c r="H16" s="6"/>
      <c r="I16" s="6"/>
      <c r="J16" s="6">
        <v>1134862.2</v>
      </c>
      <c r="K16" s="6"/>
      <c r="L16" s="6">
        <f t="shared" si="4"/>
        <v>1134862.2</v>
      </c>
      <c r="M16" s="7">
        <f t="shared" si="5"/>
        <v>2531615.67</v>
      </c>
      <c r="N16" s="13"/>
      <c r="O16" s="13"/>
      <c r="P16" s="6">
        <v>1309456.3799999999</v>
      </c>
      <c r="Q16" s="6"/>
      <c r="R16" s="6">
        <f t="shared" si="6"/>
        <v>1309456.3799999999</v>
      </c>
      <c r="S16" s="12"/>
      <c r="T16" s="12"/>
      <c r="U16" s="6">
        <v>1326915.8</v>
      </c>
      <c r="V16" s="6"/>
      <c r="W16" s="6">
        <f t="shared" si="15"/>
        <v>1326915.8</v>
      </c>
      <c r="X16" s="9">
        <f t="shared" si="7"/>
        <v>2636372.1799999997</v>
      </c>
      <c r="Y16" s="8"/>
      <c r="Z16" s="8"/>
      <c r="AA16" s="8">
        <v>1361834.64</v>
      </c>
      <c r="AB16" s="8"/>
      <c r="AC16" s="8">
        <f t="shared" si="8"/>
        <v>1361834.64</v>
      </c>
      <c r="AD16" s="10"/>
      <c r="AE16" s="10"/>
      <c r="AF16" s="8">
        <v>1257078.1299999999</v>
      </c>
      <c r="AG16" s="8"/>
      <c r="AH16" s="8">
        <f t="shared" si="1"/>
        <v>1257078.1299999999</v>
      </c>
      <c r="AI16" s="7">
        <f t="shared" si="9"/>
        <v>2618912.7699999996</v>
      </c>
      <c r="AJ16" s="8" t="e">
        <f>#REF!+AI16</f>
        <v>#REF!</v>
      </c>
      <c r="AK16" s="10"/>
      <c r="AL16" s="8"/>
      <c r="AM16" s="8">
        <v>1396753.47</v>
      </c>
      <c r="AN16" s="8"/>
      <c r="AO16" s="8">
        <f t="shared" si="16"/>
        <v>1396753.47</v>
      </c>
      <c r="AP16" s="10"/>
      <c r="AQ16" s="10"/>
      <c r="AR16" s="8">
        <v>1257078.1299999999</v>
      </c>
      <c r="AS16" s="8"/>
      <c r="AT16" s="8">
        <f t="shared" si="10"/>
        <v>1257078.1299999999</v>
      </c>
      <c r="AU16" s="7">
        <f t="shared" si="11"/>
        <v>2653831.5999999996</v>
      </c>
      <c r="AV16" s="10" t="e">
        <f t="shared" si="0"/>
        <v>#REF!</v>
      </c>
      <c r="AW16" s="10"/>
      <c r="AX16" s="10"/>
      <c r="AY16" s="8">
        <v>1169781.03</v>
      </c>
      <c r="AZ16" s="8"/>
      <c r="BA16" s="8">
        <f t="shared" si="12"/>
        <v>1169781.03</v>
      </c>
      <c r="BB16" s="10"/>
      <c r="BC16" s="10"/>
      <c r="BD16" s="8">
        <v>1222159.29</v>
      </c>
      <c r="BE16" s="8"/>
      <c r="BF16" s="8">
        <f>BD16-BE16</f>
        <v>1222159.29</v>
      </c>
      <c r="BG16" s="7">
        <f t="shared" si="14"/>
        <v>2391940.3200000003</v>
      </c>
      <c r="BH16" s="10"/>
      <c r="BI16" s="10"/>
      <c r="BJ16" s="10"/>
      <c r="BK16" s="8">
        <v>1396753.47</v>
      </c>
      <c r="BL16" s="8"/>
      <c r="BM16" s="10"/>
      <c r="BN16" s="10"/>
      <c r="BO16" s="10"/>
      <c r="BP16" s="8">
        <v>3229992.42</v>
      </c>
      <c r="BQ16" s="8"/>
      <c r="BR16" s="10"/>
      <c r="BS16" s="9">
        <f t="shared" si="2"/>
        <v>17459418.43</v>
      </c>
      <c r="BT16" s="9"/>
      <c r="BU16" s="11"/>
      <c r="IJ16" s="3"/>
      <c r="IK16" s="3"/>
      <c r="IL16" s="3"/>
      <c r="IM16" s="3"/>
      <c r="IN16" s="3"/>
      <c r="IO16" s="3"/>
      <c r="IP16" s="3"/>
      <c r="IQ16" s="3"/>
    </row>
    <row r="17" spans="1:251" s="2" customFormat="1" ht="12.75" customHeight="1" x14ac:dyDescent="0.2">
      <c r="A17" s="5" t="s">
        <v>50</v>
      </c>
      <c r="B17" s="5">
        <v>4516000</v>
      </c>
      <c r="C17" s="6"/>
      <c r="D17" s="7"/>
      <c r="E17" s="6">
        <v>361280</v>
      </c>
      <c r="F17" s="6"/>
      <c r="G17" s="6"/>
      <c r="H17" s="6"/>
      <c r="I17" s="6"/>
      <c r="J17" s="6">
        <v>293540</v>
      </c>
      <c r="K17" s="6"/>
      <c r="L17" s="6"/>
      <c r="M17" s="7">
        <f t="shared" si="5"/>
        <v>654820</v>
      </c>
      <c r="N17" s="13"/>
      <c r="O17" s="13"/>
      <c r="P17" s="6">
        <v>338700</v>
      </c>
      <c r="Q17" s="6"/>
      <c r="R17" s="6"/>
      <c r="S17" s="12"/>
      <c r="T17" s="12"/>
      <c r="U17" s="6">
        <v>343216</v>
      </c>
      <c r="V17" s="6"/>
      <c r="W17" s="6"/>
      <c r="X17" s="9">
        <f t="shared" si="7"/>
        <v>681916</v>
      </c>
      <c r="Y17" s="8"/>
      <c r="Z17" s="8"/>
      <c r="AA17" s="8">
        <v>352248</v>
      </c>
      <c r="AB17" s="8"/>
      <c r="AC17" s="8"/>
      <c r="AD17" s="10"/>
      <c r="AE17" s="10"/>
      <c r="AF17" s="8">
        <v>325152.00000000006</v>
      </c>
      <c r="AG17" s="8"/>
      <c r="AH17" s="8"/>
      <c r="AI17" s="7">
        <f t="shared" si="9"/>
        <v>677400</v>
      </c>
      <c r="AJ17" s="8"/>
      <c r="AK17" s="10"/>
      <c r="AL17" s="8"/>
      <c r="AM17" s="8">
        <v>361280</v>
      </c>
      <c r="AN17" s="8"/>
      <c r="AO17" s="8"/>
      <c r="AP17" s="10"/>
      <c r="AQ17" s="10"/>
      <c r="AR17" s="8">
        <v>325152.00000000006</v>
      </c>
      <c r="AS17" s="8"/>
      <c r="AT17" s="8"/>
      <c r="AU17" s="7">
        <f t="shared" si="11"/>
        <v>686432</v>
      </c>
      <c r="AV17" s="10"/>
      <c r="AW17" s="10"/>
      <c r="AX17" s="10"/>
      <c r="AY17" s="8">
        <v>302572</v>
      </c>
      <c r="AZ17" s="8"/>
      <c r="BA17" s="8"/>
      <c r="BB17" s="10"/>
      <c r="BC17" s="10"/>
      <c r="BD17" s="8">
        <v>316120.00000000006</v>
      </c>
      <c r="BE17" s="8"/>
      <c r="BF17" s="8"/>
      <c r="BG17" s="7">
        <f t="shared" si="14"/>
        <v>618692</v>
      </c>
      <c r="BH17" s="10"/>
      <c r="BI17" s="10"/>
      <c r="BJ17" s="10"/>
      <c r="BK17" s="8">
        <v>361280</v>
      </c>
      <c r="BL17" s="8"/>
      <c r="BM17" s="10"/>
      <c r="BN17" s="10"/>
      <c r="BO17" s="10"/>
      <c r="BP17" s="8">
        <v>835460</v>
      </c>
      <c r="BQ17" s="8"/>
      <c r="BR17" s="10"/>
      <c r="BS17" s="9">
        <f t="shared" si="2"/>
        <v>4516000</v>
      </c>
      <c r="BT17" s="9"/>
      <c r="BU17" s="11"/>
      <c r="IJ17" s="3"/>
      <c r="IK17" s="3"/>
      <c r="IL17" s="3"/>
      <c r="IM17" s="3"/>
      <c r="IN17" s="3"/>
      <c r="IO17" s="3"/>
      <c r="IP17" s="3"/>
      <c r="IQ17" s="3"/>
    </row>
    <row r="18" spans="1:251" s="2" customFormat="1" ht="12.75" customHeight="1" x14ac:dyDescent="0.2">
      <c r="A18" s="5" t="s">
        <v>51</v>
      </c>
      <c r="B18" s="5">
        <v>6269981</v>
      </c>
      <c r="C18" s="6"/>
      <c r="D18" s="7"/>
      <c r="E18" s="6">
        <v>501598.48</v>
      </c>
      <c r="F18" s="6"/>
      <c r="G18" s="6">
        <f t="shared" si="3"/>
        <v>501598.48</v>
      </c>
      <c r="H18" s="6"/>
      <c r="I18" s="6"/>
      <c r="J18" s="6">
        <v>407548.77</v>
      </c>
      <c r="K18" s="6"/>
      <c r="L18" s="6">
        <f>J18-K18</f>
        <v>407548.77</v>
      </c>
      <c r="M18" s="7">
        <f t="shared" si="5"/>
        <v>909147.25</v>
      </c>
      <c r="N18" s="6"/>
      <c r="O18" s="13"/>
      <c r="P18" s="6">
        <v>470248.58</v>
      </c>
      <c r="Q18" s="6"/>
      <c r="R18" s="6">
        <f>P18-Q18</f>
        <v>470248.58</v>
      </c>
      <c r="S18" s="12"/>
      <c r="T18" s="12"/>
      <c r="U18" s="6">
        <v>476518.56</v>
      </c>
      <c r="V18" s="6"/>
      <c r="W18" s="6">
        <f>U18-V18</f>
        <v>476518.56</v>
      </c>
      <c r="X18" s="9">
        <f t="shared" si="7"/>
        <v>946767.14</v>
      </c>
      <c r="Y18" s="8"/>
      <c r="Z18" s="8"/>
      <c r="AA18" s="8">
        <v>489058.52</v>
      </c>
      <c r="AB18" s="8"/>
      <c r="AC18" s="8">
        <f t="shared" si="8"/>
        <v>489058.52</v>
      </c>
      <c r="AD18" s="10"/>
      <c r="AE18" s="10"/>
      <c r="AF18" s="8">
        <v>451438.63</v>
      </c>
      <c r="AG18" s="8"/>
      <c r="AH18" s="8">
        <f t="shared" si="1"/>
        <v>451438.63</v>
      </c>
      <c r="AI18" s="7">
        <f t="shared" si="9"/>
        <v>940497.15</v>
      </c>
      <c r="AJ18" s="8"/>
      <c r="AK18" s="10"/>
      <c r="AL18" s="8"/>
      <c r="AM18" s="8">
        <v>501598.48</v>
      </c>
      <c r="AN18" s="8"/>
      <c r="AO18" s="8">
        <f t="shared" si="16"/>
        <v>501598.48</v>
      </c>
      <c r="AP18" s="10"/>
      <c r="AQ18" s="10"/>
      <c r="AR18" s="8">
        <v>451438.63</v>
      </c>
      <c r="AS18" s="8"/>
      <c r="AT18" s="8">
        <f t="shared" si="10"/>
        <v>451438.63</v>
      </c>
      <c r="AU18" s="7">
        <f t="shared" si="11"/>
        <v>953037.11</v>
      </c>
      <c r="AV18" s="10"/>
      <c r="AW18" s="10"/>
      <c r="AX18" s="10"/>
      <c r="AY18" s="8">
        <v>420088.73</v>
      </c>
      <c r="AZ18" s="8"/>
      <c r="BA18" s="8">
        <f t="shared" si="12"/>
        <v>420088.73</v>
      </c>
      <c r="BB18" s="10"/>
      <c r="BC18" s="10"/>
      <c r="BD18" s="8">
        <v>438898.67000000004</v>
      </c>
      <c r="BE18" s="8"/>
      <c r="BF18" s="8">
        <f t="shared" si="13"/>
        <v>438898.67000000004</v>
      </c>
      <c r="BG18" s="7">
        <f t="shared" si="14"/>
        <v>858987.4</v>
      </c>
      <c r="BH18" s="10"/>
      <c r="BI18" s="10"/>
      <c r="BJ18" s="10"/>
      <c r="BK18" s="8">
        <v>501598.48</v>
      </c>
      <c r="BL18" s="8"/>
      <c r="BM18" s="10"/>
      <c r="BN18" s="10"/>
      <c r="BO18" s="10"/>
      <c r="BP18" s="8">
        <v>1159946.47</v>
      </c>
      <c r="BQ18" s="8"/>
      <c r="BR18" s="10"/>
      <c r="BS18" s="9">
        <f t="shared" si="2"/>
        <v>6269980.9999999991</v>
      </c>
      <c r="BT18" s="9"/>
      <c r="BU18" s="11"/>
      <c r="IJ18" s="3"/>
      <c r="IK18" s="3"/>
      <c r="IL18" s="3"/>
      <c r="IM18" s="3"/>
      <c r="IN18" s="3"/>
      <c r="IO18" s="3"/>
      <c r="IP18" s="3"/>
      <c r="IQ18" s="3"/>
    </row>
    <row r="19" spans="1:251" s="2" customFormat="1" ht="12.75" customHeight="1" x14ac:dyDescent="0.2">
      <c r="A19" s="5" t="s">
        <v>52</v>
      </c>
      <c r="B19" s="5">
        <v>5027509.72</v>
      </c>
      <c r="C19" s="6"/>
      <c r="D19" s="7"/>
      <c r="E19" s="6">
        <v>402200.78</v>
      </c>
      <c r="F19" s="6"/>
      <c r="G19" s="6">
        <f t="shared" si="3"/>
        <v>402200.78</v>
      </c>
      <c r="H19" s="6"/>
      <c r="I19" s="6"/>
      <c r="J19" s="6">
        <v>326788.13</v>
      </c>
      <c r="K19" s="6"/>
      <c r="L19" s="6">
        <f t="shared" si="4"/>
        <v>326788.13</v>
      </c>
      <c r="M19" s="7">
        <f t="shared" si="5"/>
        <v>728988.91</v>
      </c>
      <c r="N19" s="6"/>
      <c r="O19" s="13"/>
      <c r="P19" s="6">
        <v>377063.23</v>
      </c>
      <c r="Q19" s="6"/>
      <c r="R19" s="6">
        <f t="shared" si="6"/>
        <v>377063.23</v>
      </c>
      <c r="S19" s="12"/>
      <c r="T19" s="12"/>
      <c r="U19" s="6">
        <v>382090.74</v>
      </c>
      <c r="V19" s="6"/>
      <c r="W19" s="6">
        <f t="shared" si="15"/>
        <v>382090.74</v>
      </c>
      <c r="X19" s="9">
        <f t="shared" si="7"/>
        <v>759153.97</v>
      </c>
      <c r="Y19" s="8"/>
      <c r="Z19" s="8"/>
      <c r="AA19" s="8">
        <v>392145.76</v>
      </c>
      <c r="AB19" s="8"/>
      <c r="AC19" s="8">
        <f t="shared" si="8"/>
        <v>392145.76</v>
      </c>
      <c r="AD19" s="10"/>
      <c r="AE19" s="10"/>
      <c r="AF19" s="8">
        <v>361980.7</v>
      </c>
      <c r="AG19" s="8"/>
      <c r="AH19" s="8">
        <f t="shared" si="1"/>
        <v>361980.7</v>
      </c>
      <c r="AI19" s="7">
        <f t="shared" si="9"/>
        <v>754126.46</v>
      </c>
      <c r="AJ19" s="8" t="e">
        <f>#REF!+AI19</f>
        <v>#REF!</v>
      </c>
      <c r="AK19" s="10"/>
      <c r="AL19" s="8"/>
      <c r="AM19" s="8">
        <v>402200.78</v>
      </c>
      <c r="AN19" s="8"/>
      <c r="AO19" s="8">
        <f t="shared" si="16"/>
        <v>402200.78</v>
      </c>
      <c r="AP19" s="10"/>
      <c r="AQ19" s="10"/>
      <c r="AR19" s="8">
        <v>361980.7</v>
      </c>
      <c r="AS19" s="8"/>
      <c r="AT19" s="8">
        <f t="shared" si="10"/>
        <v>361980.7</v>
      </c>
      <c r="AU19" s="7">
        <f t="shared" si="11"/>
        <v>764181.48</v>
      </c>
      <c r="AV19" s="10" t="e">
        <f t="shared" si="0"/>
        <v>#REF!</v>
      </c>
      <c r="AW19" s="10"/>
      <c r="AX19" s="10"/>
      <c r="AY19" s="8">
        <v>336843.15</v>
      </c>
      <c r="AZ19" s="8"/>
      <c r="BA19" s="8">
        <f t="shared" si="12"/>
        <v>336843.15</v>
      </c>
      <c r="BB19" s="10"/>
      <c r="BC19" s="10"/>
      <c r="BD19" s="8">
        <v>351925.68</v>
      </c>
      <c r="BE19" s="8"/>
      <c r="BF19" s="8">
        <f t="shared" si="13"/>
        <v>351925.68</v>
      </c>
      <c r="BG19" s="7">
        <f t="shared" si="14"/>
        <v>688768.83000000007</v>
      </c>
      <c r="BH19" s="10"/>
      <c r="BI19" s="10"/>
      <c r="BJ19" s="10"/>
      <c r="BK19" s="8">
        <v>402200.78</v>
      </c>
      <c r="BL19" s="8"/>
      <c r="BM19" s="10"/>
      <c r="BN19" s="10"/>
      <c r="BO19" s="10"/>
      <c r="BP19" s="8">
        <v>930089.29</v>
      </c>
      <c r="BQ19" s="8"/>
      <c r="BR19" s="10"/>
      <c r="BS19" s="9">
        <f t="shared" si="2"/>
        <v>5027509.72</v>
      </c>
      <c r="BT19" s="9"/>
      <c r="BU19" s="11"/>
      <c r="IJ19" s="3"/>
      <c r="IK19" s="3"/>
      <c r="IL19" s="3"/>
      <c r="IM19" s="3"/>
      <c r="IN19" s="3"/>
      <c r="IO19" s="3"/>
      <c r="IP19" s="3"/>
      <c r="IQ19" s="3"/>
    </row>
    <row r="20" spans="1:251" s="2" customFormat="1" ht="12.75" customHeight="1" x14ac:dyDescent="0.2">
      <c r="A20" s="5" t="s">
        <v>53</v>
      </c>
      <c r="B20" s="5">
        <v>103390977.5</v>
      </c>
      <c r="C20" s="6"/>
      <c r="D20" s="7"/>
      <c r="E20" s="6">
        <v>8271278.2000000002</v>
      </c>
      <c r="F20" s="6"/>
      <c r="G20" s="6">
        <f t="shared" si="3"/>
        <v>8271278.2000000002</v>
      </c>
      <c r="H20" s="6"/>
      <c r="I20" s="6"/>
      <c r="J20" s="6">
        <v>6720413.54</v>
      </c>
      <c r="K20" s="6"/>
      <c r="L20" s="6">
        <f t="shared" si="4"/>
        <v>6720413.54</v>
      </c>
      <c r="M20" s="7">
        <f t="shared" si="5"/>
        <v>14991691.74</v>
      </c>
      <c r="N20" s="6"/>
      <c r="O20" s="13"/>
      <c r="P20" s="6">
        <v>7754323.3099999996</v>
      </c>
      <c r="Q20" s="6"/>
      <c r="R20" s="6">
        <f t="shared" si="6"/>
        <v>7754323.3099999996</v>
      </c>
      <c r="S20" s="12"/>
      <c r="T20" s="12"/>
      <c r="U20" s="6">
        <v>7857714.29</v>
      </c>
      <c r="V20" s="6"/>
      <c r="W20" s="6">
        <f t="shared" si="15"/>
        <v>7857714.29</v>
      </c>
      <c r="X20" s="9">
        <f t="shared" si="7"/>
        <v>15612037.6</v>
      </c>
      <c r="Y20" s="8"/>
      <c r="Z20" s="8"/>
      <c r="AA20" s="8">
        <v>8064496.25</v>
      </c>
      <c r="AB20" s="8"/>
      <c r="AC20" s="8">
        <f t="shared" si="8"/>
        <v>8064496.25</v>
      </c>
      <c r="AD20" s="10"/>
      <c r="AE20" s="10"/>
      <c r="AF20" s="8">
        <v>7444150.3800000008</v>
      </c>
      <c r="AG20" s="8"/>
      <c r="AH20" s="8">
        <f t="shared" si="1"/>
        <v>7444150.3800000008</v>
      </c>
      <c r="AI20" s="7">
        <f t="shared" si="9"/>
        <v>15508646.630000001</v>
      </c>
      <c r="AJ20" s="8" t="e">
        <f>#REF!+AI20</f>
        <v>#REF!</v>
      </c>
      <c r="AK20" s="10"/>
      <c r="AL20" s="8"/>
      <c r="AM20" s="8">
        <v>8271278.2000000002</v>
      </c>
      <c r="AN20" s="8"/>
      <c r="AO20" s="8">
        <f t="shared" si="16"/>
        <v>8271278.2000000002</v>
      </c>
      <c r="AP20" s="10"/>
      <c r="AQ20" s="10"/>
      <c r="AR20" s="8">
        <v>7444150.3800000008</v>
      </c>
      <c r="AS20" s="8"/>
      <c r="AT20" s="8">
        <f t="shared" si="10"/>
        <v>7444150.3800000008</v>
      </c>
      <c r="AU20" s="7">
        <f t="shared" si="11"/>
        <v>15715428.580000002</v>
      </c>
      <c r="AV20" s="10" t="e">
        <f t="shared" si="0"/>
        <v>#REF!</v>
      </c>
      <c r="AW20" s="10"/>
      <c r="AX20" s="10"/>
      <c r="AY20" s="8">
        <v>6927195.4900000002</v>
      </c>
      <c r="AZ20" s="8"/>
      <c r="BA20" s="8">
        <f t="shared" si="12"/>
        <v>6927195.4900000002</v>
      </c>
      <c r="BB20" s="10"/>
      <c r="BC20" s="10"/>
      <c r="BD20" s="8">
        <v>7237368.4299999997</v>
      </c>
      <c r="BE20" s="8"/>
      <c r="BF20" s="8">
        <f t="shared" si="13"/>
        <v>7237368.4299999997</v>
      </c>
      <c r="BG20" s="7">
        <f t="shared" si="14"/>
        <v>14164563.92</v>
      </c>
      <c r="BH20" s="10"/>
      <c r="BI20" s="10"/>
      <c r="BJ20" s="10"/>
      <c r="BK20" s="8">
        <v>8271278.2000000002</v>
      </c>
      <c r="BL20" s="8"/>
      <c r="BM20" s="10"/>
      <c r="BN20" s="10"/>
      <c r="BO20" s="10"/>
      <c r="BP20" s="8">
        <v>19127330.829999998</v>
      </c>
      <c r="BQ20" s="8"/>
      <c r="BR20" s="10"/>
      <c r="BS20" s="9">
        <f t="shared" si="2"/>
        <v>103390977.5</v>
      </c>
      <c r="BT20" s="9"/>
      <c r="BU20" s="11"/>
      <c r="IJ20" s="3"/>
      <c r="IK20" s="3"/>
      <c r="IL20" s="3"/>
      <c r="IM20" s="3"/>
      <c r="IN20" s="3"/>
      <c r="IO20" s="3"/>
      <c r="IP20" s="3"/>
      <c r="IQ20" s="3"/>
    </row>
    <row r="21" spans="1:251" s="2" customFormat="1" ht="12.75" customHeight="1" x14ac:dyDescent="0.2">
      <c r="A21" s="5" t="s">
        <v>54</v>
      </c>
      <c r="B21" s="5">
        <v>15257722</v>
      </c>
      <c r="C21" s="6"/>
      <c r="D21" s="7"/>
      <c r="E21" s="6">
        <v>1220617.76</v>
      </c>
      <c r="F21" s="6"/>
      <c r="G21" s="6">
        <f t="shared" si="3"/>
        <v>1220617.76</v>
      </c>
      <c r="H21" s="6"/>
      <c r="I21" s="6"/>
      <c r="J21" s="6">
        <v>991751.93</v>
      </c>
      <c r="K21" s="6"/>
      <c r="L21" s="6">
        <f t="shared" si="4"/>
        <v>991751.93</v>
      </c>
      <c r="M21" s="7">
        <f t="shared" si="5"/>
        <v>2212369.69</v>
      </c>
      <c r="N21" s="6"/>
      <c r="O21" s="13"/>
      <c r="P21" s="6">
        <v>1144329.1499999999</v>
      </c>
      <c r="Q21" s="6"/>
      <c r="R21" s="6">
        <f t="shared" si="6"/>
        <v>1144329.1499999999</v>
      </c>
      <c r="S21" s="12"/>
      <c r="T21" s="12"/>
      <c r="U21" s="6">
        <v>1159586.8700000001</v>
      </c>
      <c r="V21" s="6"/>
      <c r="W21" s="6">
        <f t="shared" si="15"/>
        <v>1159586.8700000001</v>
      </c>
      <c r="X21" s="9">
        <f t="shared" si="7"/>
        <v>2303916.02</v>
      </c>
      <c r="Y21" s="8"/>
      <c r="Z21" s="8"/>
      <c r="AA21" s="8">
        <v>1190102.32</v>
      </c>
      <c r="AB21" s="8"/>
      <c r="AC21" s="8">
        <f t="shared" si="8"/>
        <v>1190102.32</v>
      </c>
      <c r="AD21" s="10"/>
      <c r="AE21" s="10"/>
      <c r="AF21" s="8">
        <v>1098555.98</v>
      </c>
      <c r="AG21" s="8"/>
      <c r="AH21" s="8">
        <f t="shared" si="1"/>
        <v>1098555.98</v>
      </c>
      <c r="AI21" s="7">
        <f t="shared" si="9"/>
        <v>2288658.2999999998</v>
      </c>
      <c r="AJ21" s="8"/>
      <c r="AK21" s="10"/>
      <c r="AL21" s="8"/>
      <c r="AM21" s="8">
        <v>1220617.76</v>
      </c>
      <c r="AN21" s="8"/>
      <c r="AO21" s="8">
        <f t="shared" si="16"/>
        <v>1220617.76</v>
      </c>
      <c r="AP21" s="10"/>
      <c r="AQ21" s="10"/>
      <c r="AR21" s="8">
        <v>1098555.98</v>
      </c>
      <c r="AS21" s="8"/>
      <c r="AT21" s="8">
        <f t="shared" si="10"/>
        <v>1098555.98</v>
      </c>
      <c r="AU21" s="7">
        <f t="shared" si="11"/>
        <v>2319173.7400000002</v>
      </c>
      <c r="AV21" s="10"/>
      <c r="AW21" s="10"/>
      <c r="AX21" s="10"/>
      <c r="AY21" s="8">
        <v>1022267.37</v>
      </c>
      <c r="AZ21" s="8"/>
      <c r="BA21" s="8">
        <f>AY21-AZ21</f>
        <v>1022267.37</v>
      </c>
      <c r="BB21" s="10"/>
      <c r="BC21" s="10"/>
      <c r="BD21" s="8">
        <v>1068040.54</v>
      </c>
      <c r="BE21" s="8"/>
      <c r="BF21" s="8">
        <f t="shared" si="13"/>
        <v>1068040.54</v>
      </c>
      <c r="BG21" s="7">
        <f t="shared" si="14"/>
        <v>2090307.9100000001</v>
      </c>
      <c r="BH21" s="10"/>
      <c r="BI21" s="10"/>
      <c r="BJ21" s="10"/>
      <c r="BK21" s="8">
        <v>1220617.76</v>
      </c>
      <c r="BL21" s="8"/>
      <c r="BM21" s="10"/>
      <c r="BN21" s="10"/>
      <c r="BO21" s="10"/>
      <c r="BP21" s="8">
        <v>2822678.58</v>
      </c>
      <c r="BQ21" s="8"/>
      <c r="BR21" s="10"/>
      <c r="BS21" s="9">
        <f t="shared" si="2"/>
        <v>15257722</v>
      </c>
      <c r="BT21" s="9"/>
      <c r="BU21" s="11"/>
      <c r="IJ21" s="3"/>
      <c r="IK21" s="3"/>
      <c r="IL21" s="3"/>
      <c r="IM21" s="3"/>
      <c r="IN21" s="3"/>
      <c r="IO21" s="3"/>
      <c r="IP21" s="3"/>
      <c r="IQ21" s="3"/>
    </row>
    <row r="22" spans="1:251" s="2" customFormat="1" ht="12.75" customHeight="1" x14ac:dyDescent="0.2">
      <c r="A22" s="5" t="s">
        <v>55</v>
      </c>
      <c r="B22" s="5">
        <v>6144370</v>
      </c>
      <c r="C22" s="6"/>
      <c r="D22" s="7"/>
      <c r="E22" s="6">
        <v>491549.60000000003</v>
      </c>
      <c r="F22" s="6"/>
      <c r="G22" s="6">
        <f t="shared" si="3"/>
        <v>491549.60000000003</v>
      </c>
      <c r="H22" s="6"/>
      <c r="I22" s="6"/>
      <c r="J22" s="6">
        <v>399384.05</v>
      </c>
      <c r="K22" s="6"/>
      <c r="L22" s="6">
        <f t="shared" si="4"/>
        <v>399384.05</v>
      </c>
      <c r="M22" s="7">
        <f t="shared" si="5"/>
        <v>890933.65</v>
      </c>
      <c r="N22" s="6"/>
      <c r="O22" s="13"/>
      <c r="P22" s="6">
        <v>460827.75</v>
      </c>
      <c r="Q22" s="6"/>
      <c r="R22" s="6">
        <f t="shared" si="6"/>
        <v>460827.75</v>
      </c>
      <c r="S22" s="12"/>
      <c r="T22" s="12"/>
      <c r="U22" s="6">
        <v>466972.12</v>
      </c>
      <c r="V22" s="6"/>
      <c r="W22" s="6">
        <f t="shared" si="15"/>
        <v>466972.12</v>
      </c>
      <c r="X22" s="9">
        <f t="shared" si="7"/>
        <v>927799.87</v>
      </c>
      <c r="Y22" s="8"/>
      <c r="Z22" s="8"/>
      <c r="AA22" s="8">
        <v>479260.86</v>
      </c>
      <c r="AB22" s="8"/>
      <c r="AC22" s="8">
        <f t="shared" si="8"/>
        <v>479260.86</v>
      </c>
      <c r="AD22" s="10"/>
      <c r="AE22" s="10"/>
      <c r="AF22" s="8">
        <v>442394.64000000007</v>
      </c>
      <c r="AG22" s="8"/>
      <c r="AH22" s="8">
        <f t="shared" si="1"/>
        <v>442394.64000000007</v>
      </c>
      <c r="AI22" s="7">
        <f t="shared" si="9"/>
        <v>921655.5</v>
      </c>
      <c r="AJ22" s="8" t="e">
        <f>#REF!+AI22</f>
        <v>#REF!</v>
      </c>
      <c r="AK22" s="10"/>
      <c r="AL22" s="8"/>
      <c r="AM22" s="8">
        <v>491549.60000000003</v>
      </c>
      <c r="AN22" s="8"/>
      <c r="AO22" s="8">
        <f t="shared" si="16"/>
        <v>491549.60000000003</v>
      </c>
      <c r="AP22" s="10"/>
      <c r="AQ22" s="10"/>
      <c r="AR22" s="8">
        <v>442394.64000000007</v>
      </c>
      <c r="AS22" s="8"/>
      <c r="AT22" s="8">
        <f t="shared" si="10"/>
        <v>442394.64000000007</v>
      </c>
      <c r="AU22" s="7">
        <f t="shared" si="11"/>
        <v>933944.24000000011</v>
      </c>
      <c r="AV22" s="10" t="e">
        <f t="shared" si="0"/>
        <v>#REF!</v>
      </c>
      <c r="AW22" s="10"/>
      <c r="AX22" s="10"/>
      <c r="AY22" s="8">
        <v>411672.79000000004</v>
      </c>
      <c r="AZ22" s="8"/>
      <c r="BA22" s="8">
        <f t="shared" si="12"/>
        <v>411672.79000000004</v>
      </c>
      <c r="BB22" s="10"/>
      <c r="BC22" s="10"/>
      <c r="BD22" s="8">
        <v>430105.9</v>
      </c>
      <c r="BE22" s="8"/>
      <c r="BF22" s="8">
        <f t="shared" si="13"/>
        <v>430105.9</v>
      </c>
      <c r="BG22" s="7">
        <f t="shared" si="14"/>
        <v>841778.69000000006</v>
      </c>
      <c r="BH22" s="10"/>
      <c r="BI22" s="10"/>
      <c r="BJ22" s="10"/>
      <c r="BK22" s="8">
        <v>491549.60000000003</v>
      </c>
      <c r="BL22" s="8"/>
      <c r="BM22" s="10"/>
      <c r="BN22" s="10"/>
      <c r="BO22" s="10"/>
      <c r="BP22" s="8">
        <v>1136708.45</v>
      </c>
      <c r="BQ22" s="8"/>
      <c r="BR22" s="10"/>
      <c r="BS22" s="9">
        <f t="shared" si="2"/>
        <v>6144370</v>
      </c>
      <c r="BT22" s="9">
        <f>F22+K22+Q22+V22+AB22+AG22+AN22+AS22+AZ22+BE22+BL22+BQ22</f>
        <v>0</v>
      </c>
      <c r="BU22" s="11">
        <f>BS22-BT22</f>
        <v>6144370</v>
      </c>
      <c r="IJ22" s="3"/>
      <c r="IK22" s="3"/>
      <c r="IL22" s="3"/>
      <c r="IM22" s="3"/>
      <c r="IN22" s="3"/>
      <c r="IO22" s="3"/>
      <c r="IP22" s="3"/>
      <c r="IQ22" s="3"/>
    </row>
    <row r="23" spans="1:251" s="2" customFormat="1" ht="12.75" customHeight="1" x14ac:dyDescent="0.2">
      <c r="A23" s="5" t="s">
        <v>56</v>
      </c>
      <c r="B23" s="5">
        <v>9218100</v>
      </c>
      <c r="C23" s="6"/>
      <c r="D23" s="7"/>
      <c r="E23" s="6">
        <v>737448</v>
      </c>
      <c r="F23" s="6"/>
      <c r="G23" s="6">
        <f t="shared" si="3"/>
        <v>737448</v>
      </c>
      <c r="H23" s="6"/>
      <c r="I23" s="6"/>
      <c r="J23" s="6">
        <v>599176.5</v>
      </c>
      <c r="K23" s="6"/>
      <c r="L23" s="6">
        <f>J23-K23</f>
        <v>599176.5</v>
      </c>
      <c r="M23" s="7">
        <f t="shared" si="5"/>
        <v>1336624.5</v>
      </c>
      <c r="N23" s="6"/>
      <c r="O23" s="13"/>
      <c r="P23" s="6">
        <v>691357.5</v>
      </c>
      <c r="Q23" s="6"/>
      <c r="R23" s="6">
        <f t="shared" si="6"/>
        <v>691357.5</v>
      </c>
      <c r="S23" s="6"/>
      <c r="T23" s="12"/>
      <c r="U23" s="6">
        <v>700575.6</v>
      </c>
      <c r="V23" s="6"/>
      <c r="W23" s="6">
        <f t="shared" si="15"/>
        <v>700575.6</v>
      </c>
      <c r="X23" s="9">
        <f t="shared" si="7"/>
        <v>1391933.1</v>
      </c>
      <c r="Y23" s="8"/>
      <c r="Z23" s="8"/>
      <c r="AA23" s="8">
        <v>719011.8</v>
      </c>
      <c r="AB23" s="8"/>
      <c r="AC23" s="8">
        <f t="shared" si="8"/>
        <v>719011.8</v>
      </c>
      <c r="AD23" s="8"/>
      <c r="AE23" s="10"/>
      <c r="AF23" s="8">
        <v>663703.20000000007</v>
      </c>
      <c r="AG23" s="8"/>
      <c r="AH23" s="8">
        <f t="shared" si="1"/>
        <v>663703.20000000007</v>
      </c>
      <c r="AI23" s="7">
        <f t="shared" si="9"/>
        <v>1382715</v>
      </c>
      <c r="AJ23" s="8" t="e">
        <f>#REF!+AI23</f>
        <v>#REF!</v>
      </c>
      <c r="AK23" s="8"/>
      <c r="AL23" s="8"/>
      <c r="AM23" s="8">
        <v>737448</v>
      </c>
      <c r="AN23" s="8"/>
      <c r="AO23" s="8">
        <f t="shared" si="16"/>
        <v>737448</v>
      </c>
      <c r="AP23" s="8"/>
      <c r="AQ23" s="8"/>
      <c r="AR23" s="8">
        <v>663703.20000000007</v>
      </c>
      <c r="AS23" s="8"/>
      <c r="AT23" s="8">
        <f t="shared" si="10"/>
        <v>663703.20000000007</v>
      </c>
      <c r="AU23" s="7">
        <f t="shared" si="11"/>
        <v>1401151.2000000002</v>
      </c>
      <c r="AV23" s="10" t="e">
        <f t="shared" si="0"/>
        <v>#REF!</v>
      </c>
      <c r="AW23" s="8"/>
      <c r="AX23" s="8"/>
      <c r="AY23" s="8">
        <v>617612.70000000007</v>
      </c>
      <c r="AZ23" s="8"/>
      <c r="BA23" s="8">
        <f t="shared" si="12"/>
        <v>617612.70000000007</v>
      </c>
      <c r="BB23" s="8"/>
      <c r="BC23" s="8"/>
      <c r="BD23" s="8">
        <v>645267.00000000012</v>
      </c>
      <c r="BE23" s="8"/>
      <c r="BF23" s="8">
        <f t="shared" si="13"/>
        <v>645267.00000000012</v>
      </c>
      <c r="BG23" s="7">
        <f t="shared" si="14"/>
        <v>1262879.7000000002</v>
      </c>
      <c r="BH23" s="10"/>
      <c r="BI23" s="8"/>
      <c r="BJ23" s="8"/>
      <c r="BK23" s="8">
        <v>737448</v>
      </c>
      <c r="BL23" s="8"/>
      <c r="BM23" s="8"/>
      <c r="BN23" s="8"/>
      <c r="BO23" s="8"/>
      <c r="BP23" s="8">
        <v>1705348.5</v>
      </c>
      <c r="BQ23" s="8"/>
      <c r="BR23" s="10"/>
      <c r="BS23" s="9">
        <f t="shared" si="2"/>
        <v>9218100</v>
      </c>
      <c r="BT23" s="9">
        <f>F23+K23+Q23+V23+AB23+AG23+AN23+AS23+AZ23+BE23+BL23+BQ23</f>
        <v>0</v>
      </c>
      <c r="BU23" s="11">
        <f>BS23-BT23</f>
        <v>9218100</v>
      </c>
      <c r="IJ23" s="3"/>
      <c r="IK23" s="3"/>
      <c r="IL23" s="3"/>
      <c r="IM23" s="3"/>
      <c r="IN23" s="3"/>
      <c r="IO23" s="3"/>
      <c r="IP23" s="3"/>
      <c r="IQ23" s="3"/>
    </row>
    <row r="24" spans="1:251" s="2" customFormat="1" ht="12.75" customHeight="1" x14ac:dyDescent="0.2">
      <c r="A24" s="5" t="s">
        <v>57</v>
      </c>
      <c r="B24" s="5">
        <v>3720023.03</v>
      </c>
      <c r="C24" s="6"/>
      <c r="D24" s="7"/>
      <c r="E24" s="6">
        <v>297601.84000000003</v>
      </c>
      <c r="F24" s="6"/>
      <c r="G24" s="6"/>
      <c r="H24" s="6"/>
      <c r="I24" s="6"/>
      <c r="J24" s="6">
        <v>241801.5</v>
      </c>
      <c r="K24" s="6"/>
      <c r="L24" s="6"/>
      <c r="M24" s="7">
        <f t="shared" si="5"/>
        <v>539403.34000000008</v>
      </c>
      <c r="N24" s="6"/>
      <c r="O24" s="13"/>
      <c r="P24" s="6">
        <v>279001.73</v>
      </c>
      <c r="Q24" s="6"/>
      <c r="R24" s="6"/>
      <c r="S24" s="6"/>
      <c r="T24" s="12"/>
      <c r="U24" s="6">
        <v>282721.75</v>
      </c>
      <c r="V24" s="6"/>
      <c r="W24" s="6"/>
      <c r="X24" s="9">
        <f t="shared" si="7"/>
        <v>561723.48</v>
      </c>
      <c r="Y24" s="8"/>
      <c r="Z24" s="8"/>
      <c r="AA24" s="8">
        <v>290161.8</v>
      </c>
      <c r="AB24" s="8"/>
      <c r="AC24" s="8"/>
      <c r="AD24" s="8"/>
      <c r="AE24" s="10"/>
      <c r="AF24" s="8">
        <v>267841.65999999997</v>
      </c>
      <c r="AG24" s="8"/>
      <c r="AH24" s="8"/>
      <c r="AI24" s="7">
        <f t="shared" si="9"/>
        <v>558003.46</v>
      </c>
      <c r="AJ24" s="8"/>
      <c r="AK24" s="8"/>
      <c r="AL24" s="8"/>
      <c r="AM24" s="8">
        <v>297601.84000000003</v>
      </c>
      <c r="AN24" s="8"/>
      <c r="AO24" s="8"/>
      <c r="AP24" s="8"/>
      <c r="AQ24" s="8"/>
      <c r="AR24" s="8">
        <v>267841.65999999997</v>
      </c>
      <c r="AS24" s="8"/>
      <c r="AT24" s="8"/>
      <c r="AU24" s="7">
        <f t="shared" si="11"/>
        <v>565443.5</v>
      </c>
      <c r="AV24" s="10"/>
      <c r="AW24" s="8"/>
      <c r="AX24" s="8"/>
      <c r="AY24" s="8">
        <v>249241.54</v>
      </c>
      <c r="AZ24" s="8"/>
      <c r="BA24" s="8"/>
      <c r="BB24" s="8"/>
      <c r="BC24" s="8"/>
      <c r="BD24" s="8">
        <v>260401.61</v>
      </c>
      <c r="BE24" s="8"/>
      <c r="BF24" s="8"/>
      <c r="BG24" s="7">
        <f t="shared" si="14"/>
        <v>509643.15</v>
      </c>
      <c r="BH24" s="10"/>
      <c r="BI24" s="8"/>
      <c r="BJ24" s="8"/>
      <c r="BK24" s="8">
        <v>297601.84000000003</v>
      </c>
      <c r="BL24" s="8"/>
      <c r="BM24" s="8"/>
      <c r="BN24" s="8"/>
      <c r="BO24" s="8"/>
      <c r="BP24" s="8">
        <v>688204.26</v>
      </c>
      <c r="BQ24" s="8"/>
      <c r="BR24" s="10"/>
      <c r="BS24" s="9">
        <f t="shared" si="2"/>
        <v>3720023.0300000003</v>
      </c>
      <c r="BT24" s="9"/>
      <c r="BU24" s="11"/>
      <c r="IJ24" s="3"/>
      <c r="IK24" s="3"/>
      <c r="IL24" s="3"/>
      <c r="IM24" s="3"/>
      <c r="IN24" s="3"/>
      <c r="IO24" s="3"/>
      <c r="IP24" s="3"/>
      <c r="IQ24" s="3"/>
    </row>
    <row r="25" spans="1:251" s="2" customFormat="1" ht="12.75" customHeight="1" x14ac:dyDescent="0.2">
      <c r="A25" s="5" t="s">
        <v>58</v>
      </c>
      <c r="B25" s="5">
        <v>2049800</v>
      </c>
      <c r="C25" s="6"/>
      <c r="D25" s="7"/>
      <c r="E25" s="6">
        <v>163984</v>
      </c>
      <c r="F25" s="6"/>
      <c r="G25" s="6"/>
      <c r="H25" s="6"/>
      <c r="I25" s="6"/>
      <c r="J25" s="6">
        <v>133237</v>
      </c>
      <c r="K25" s="6"/>
      <c r="L25" s="6"/>
      <c r="M25" s="7">
        <f t="shared" si="5"/>
        <v>297221</v>
      </c>
      <c r="N25" s="6"/>
      <c r="O25" s="13"/>
      <c r="P25" s="6">
        <v>153735</v>
      </c>
      <c r="Q25" s="6"/>
      <c r="R25" s="6"/>
      <c r="S25" s="6"/>
      <c r="T25" s="12"/>
      <c r="U25" s="6">
        <v>155784.79999999999</v>
      </c>
      <c r="V25" s="6"/>
      <c r="W25" s="6"/>
      <c r="X25" s="9">
        <f t="shared" si="7"/>
        <v>309519.8</v>
      </c>
      <c r="Y25" s="8"/>
      <c r="Z25" s="8"/>
      <c r="AA25" s="8">
        <v>159884.4</v>
      </c>
      <c r="AB25" s="8"/>
      <c r="AC25" s="8"/>
      <c r="AD25" s="8"/>
      <c r="AE25" s="10"/>
      <c r="AF25" s="8">
        <v>147585.60000000001</v>
      </c>
      <c r="AG25" s="8"/>
      <c r="AH25" s="8"/>
      <c r="AI25" s="7">
        <f t="shared" si="9"/>
        <v>307470</v>
      </c>
      <c r="AJ25" s="8"/>
      <c r="AK25" s="8"/>
      <c r="AL25" s="8"/>
      <c r="AM25" s="8">
        <v>163984</v>
      </c>
      <c r="AN25" s="8"/>
      <c r="AO25" s="8"/>
      <c r="AP25" s="8"/>
      <c r="AQ25" s="8"/>
      <c r="AR25" s="8">
        <v>147585.60000000001</v>
      </c>
      <c r="AS25" s="8"/>
      <c r="AT25" s="8"/>
      <c r="AU25" s="7">
        <f t="shared" si="11"/>
        <v>311569.59999999998</v>
      </c>
      <c r="AV25" s="10"/>
      <c r="AW25" s="8"/>
      <c r="AX25" s="8"/>
      <c r="AY25" s="8">
        <v>137336.6</v>
      </c>
      <c r="AZ25" s="8"/>
      <c r="BA25" s="8"/>
      <c r="BB25" s="8"/>
      <c r="BC25" s="8"/>
      <c r="BD25" s="8">
        <v>143486</v>
      </c>
      <c r="BE25" s="8"/>
      <c r="BF25" s="8"/>
      <c r="BG25" s="7">
        <f t="shared" si="14"/>
        <v>280822.59999999998</v>
      </c>
      <c r="BH25" s="10"/>
      <c r="BI25" s="8"/>
      <c r="BJ25" s="8"/>
      <c r="BK25" s="8">
        <v>163984</v>
      </c>
      <c r="BL25" s="8"/>
      <c r="BM25" s="8"/>
      <c r="BN25" s="8"/>
      <c r="BO25" s="8"/>
      <c r="BP25" s="8">
        <v>379213</v>
      </c>
      <c r="BQ25" s="8"/>
      <c r="BR25" s="10"/>
      <c r="BS25" s="9">
        <f t="shared" si="2"/>
        <v>2049800</v>
      </c>
      <c r="BT25" s="9"/>
      <c r="BU25" s="11"/>
      <c r="IJ25" s="3"/>
      <c r="IK25" s="3"/>
      <c r="IL25" s="3"/>
      <c r="IM25" s="3"/>
      <c r="IN25" s="3"/>
      <c r="IO25" s="3"/>
      <c r="IP25" s="3"/>
      <c r="IQ25" s="3"/>
    </row>
    <row r="26" spans="1:251" s="2" customFormat="1" ht="12.75" customHeight="1" x14ac:dyDescent="0.2">
      <c r="A26" s="5" t="s">
        <v>59</v>
      </c>
      <c r="B26" s="5">
        <v>110755343.86</v>
      </c>
      <c r="C26" s="6"/>
      <c r="D26" s="7"/>
      <c r="E26" s="6">
        <v>8860427.5099999998</v>
      </c>
      <c r="F26" s="6"/>
      <c r="G26" s="6">
        <f>E26-F26</f>
        <v>8860427.5099999998</v>
      </c>
      <c r="H26" s="6"/>
      <c r="I26" s="6"/>
      <c r="J26" s="6">
        <v>7199097.3499999996</v>
      </c>
      <c r="K26" s="6"/>
      <c r="L26" s="6">
        <f>J26-K26</f>
        <v>7199097.3499999996</v>
      </c>
      <c r="M26" s="7">
        <f>E26+J26</f>
        <v>16059524.859999999</v>
      </c>
      <c r="N26" s="6"/>
      <c r="O26" s="13"/>
      <c r="P26" s="6">
        <v>8306650.79</v>
      </c>
      <c r="Q26" s="6"/>
      <c r="R26" s="6">
        <f>P26-Q26</f>
        <v>8306650.79</v>
      </c>
      <c r="S26" s="12"/>
      <c r="T26" s="12"/>
      <c r="U26" s="6">
        <v>8417406.1300000008</v>
      </c>
      <c r="V26" s="6"/>
      <c r="W26" s="6">
        <f>U26-V26</f>
        <v>8417406.1300000008</v>
      </c>
      <c r="X26" s="9">
        <f>P26+U26</f>
        <v>16724056.920000002</v>
      </c>
      <c r="Y26" s="8"/>
      <c r="Z26" s="8"/>
      <c r="AA26" s="8">
        <v>8638916.8200000003</v>
      </c>
      <c r="AB26" s="8"/>
      <c r="AC26" s="8">
        <f>AA26-AB26</f>
        <v>8638916.8200000003</v>
      </c>
      <c r="AD26" s="10"/>
      <c r="AE26" s="10"/>
      <c r="AF26" s="8">
        <v>7974384.7599999998</v>
      </c>
      <c r="AG26" s="8"/>
      <c r="AH26" s="8">
        <f>AF26-AG26</f>
        <v>7974384.7599999998</v>
      </c>
      <c r="AI26" s="7">
        <f>AA26+AF26</f>
        <v>16613301.58</v>
      </c>
      <c r="AJ26" s="8" t="e">
        <f>#REF!+AI26</f>
        <v>#REF!</v>
      </c>
      <c r="AK26" s="10"/>
      <c r="AL26" s="8"/>
      <c r="AM26" s="8">
        <v>8860427.5099999998</v>
      </c>
      <c r="AN26" s="8"/>
      <c r="AO26" s="8">
        <f>AM26-AN26</f>
        <v>8860427.5099999998</v>
      </c>
      <c r="AP26" s="10"/>
      <c r="AQ26" s="10"/>
      <c r="AR26" s="8">
        <v>7974384.7599999998</v>
      </c>
      <c r="AS26" s="8"/>
      <c r="AT26" s="8">
        <f>AR26-AS26</f>
        <v>7974384.7599999998</v>
      </c>
      <c r="AU26" s="7">
        <f>AM26+AR26</f>
        <v>16834812.27</v>
      </c>
      <c r="AV26" s="10" t="e">
        <f>AJ26+AU26</f>
        <v>#REF!</v>
      </c>
      <c r="AW26" s="10"/>
      <c r="AX26" s="10"/>
      <c r="AY26" s="8">
        <v>7420608.04</v>
      </c>
      <c r="AZ26" s="8"/>
      <c r="BA26" s="8">
        <f>AY26-AZ26</f>
        <v>7420608.04</v>
      </c>
      <c r="BB26" s="10"/>
      <c r="BC26" s="10"/>
      <c r="BD26" s="8">
        <v>7752874.0700000003</v>
      </c>
      <c r="BE26" s="8"/>
      <c r="BF26" s="8">
        <f>BD26-BE26</f>
        <v>7752874.0700000003</v>
      </c>
      <c r="BG26" s="7">
        <f t="shared" si="14"/>
        <v>15173482.109999999</v>
      </c>
      <c r="BH26" s="10"/>
      <c r="BI26" s="10"/>
      <c r="BJ26" s="10"/>
      <c r="BK26" s="8">
        <v>8860427.5099999998</v>
      </c>
      <c r="BL26" s="8"/>
      <c r="BM26" s="10"/>
      <c r="BN26" s="10"/>
      <c r="BO26" s="10"/>
      <c r="BP26" s="8">
        <v>20489738.609999999</v>
      </c>
      <c r="BQ26" s="8"/>
      <c r="BR26" s="10"/>
      <c r="BS26" s="9">
        <f t="shared" si="2"/>
        <v>110755343.86</v>
      </c>
      <c r="BT26" s="9">
        <f>F26+K26+Q26+V26+AB26+AG26+AN26+AS26+AZ26+BE26+BL26+BQ26</f>
        <v>0</v>
      </c>
      <c r="BU26" s="11">
        <f>BS26-BT26</f>
        <v>110755343.86</v>
      </c>
      <c r="IJ26" s="3"/>
      <c r="IK26" s="3"/>
      <c r="IL26" s="3"/>
      <c r="IM26" s="3"/>
      <c r="IN26" s="3"/>
      <c r="IO26" s="3"/>
      <c r="IP26" s="3"/>
      <c r="IQ26" s="3"/>
    </row>
    <row r="27" spans="1:251" s="2" customFormat="1" ht="12.75" customHeight="1" x14ac:dyDescent="0.2">
      <c r="A27" s="5" t="s">
        <v>60</v>
      </c>
      <c r="B27" s="5">
        <v>2534100</v>
      </c>
      <c r="C27" s="6">
        <v>270000</v>
      </c>
      <c r="D27" s="7"/>
      <c r="E27" s="6"/>
      <c r="F27" s="6"/>
      <c r="G27" s="6">
        <f>C27-D27</f>
        <v>270000</v>
      </c>
      <c r="H27" s="6">
        <v>210000</v>
      </c>
      <c r="I27" s="6"/>
      <c r="J27" s="6"/>
      <c r="K27" s="6"/>
      <c r="L27" s="6">
        <f>H27-I27</f>
        <v>210000</v>
      </c>
      <c r="M27" s="7">
        <f>SUM(C27+H27)</f>
        <v>480000</v>
      </c>
      <c r="N27" s="6">
        <f>H27</f>
        <v>210000</v>
      </c>
      <c r="O27" s="6"/>
      <c r="P27" s="6"/>
      <c r="Q27" s="6"/>
      <c r="R27" s="6">
        <f>N27-O27</f>
        <v>210000</v>
      </c>
      <c r="S27" s="6">
        <f>N27</f>
        <v>210000</v>
      </c>
      <c r="T27" s="6"/>
      <c r="U27" s="6"/>
      <c r="V27" s="6"/>
      <c r="W27" s="6">
        <f>S27-T27</f>
        <v>210000</v>
      </c>
      <c r="X27" s="9">
        <f>N27+S27</f>
        <v>420000</v>
      </c>
      <c r="Y27" s="8">
        <f>S27</f>
        <v>210000</v>
      </c>
      <c r="Z27" s="8"/>
      <c r="AA27" s="8"/>
      <c r="AB27" s="8"/>
      <c r="AC27" s="8">
        <f>Y27-Z27</f>
        <v>210000</v>
      </c>
      <c r="AD27" s="8">
        <f>Y27</f>
        <v>210000</v>
      </c>
      <c r="AE27" s="8"/>
      <c r="AF27" s="8"/>
      <c r="AG27" s="8"/>
      <c r="AH27" s="8">
        <f>AD27-AE27</f>
        <v>210000</v>
      </c>
      <c r="AI27" s="7">
        <f>Y27+AD27</f>
        <v>420000</v>
      </c>
      <c r="AJ27" s="8" t="e">
        <f>#REF!+AI27</f>
        <v>#REF!</v>
      </c>
      <c r="AK27" s="8">
        <f>AD27</f>
        <v>210000</v>
      </c>
      <c r="AL27" s="8"/>
      <c r="AM27" s="8"/>
      <c r="AN27" s="8"/>
      <c r="AO27" s="8">
        <f>AK27-AL27</f>
        <v>210000</v>
      </c>
      <c r="AP27" s="8">
        <f>AK27</f>
        <v>210000</v>
      </c>
      <c r="AQ27" s="8"/>
      <c r="AR27" s="8"/>
      <c r="AS27" s="8"/>
      <c r="AT27" s="8">
        <f>AP27-AQ27</f>
        <v>210000</v>
      </c>
      <c r="AU27" s="7">
        <f>AK27+AP27</f>
        <v>420000</v>
      </c>
      <c r="AV27" s="10" t="e">
        <f>AJ27+AU27</f>
        <v>#REF!</v>
      </c>
      <c r="AW27" s="8">
        <f>AP27</f>
        <v>210000</v>
      </c>
      <c r="AX27" s="8"/>
      <c r="AY27" s="8"/>
      <c r="AZ27" s="8"/>
      <c r="BA27" s="8">
        <f>AW27-AX27</f>
        <v>210000</v>
      </c>
      <c r="BB27" s="8">
        <f>AW27</f>
        <v>210000</v>
      </c>
      <c r="BC27" s="8"/>
      <c r="BD27" s="8"/>
      <c r="BE27" s="8"/>
      <c r="BF27" s="8">
        <f>BB27-BC27</f>
        <v>210000</v>
      </c>
      <c r="BG27" s="7">
        <f>AW27+BB27</f>
        <v>420000</v>
      </c>
      <c r="BH27" s="10"/>
      <c r="BI27" s="8">
        <f>BB27</f>
        <v>210000</v>
      </c>
      <c r="BJ27" s="8"/>
      <c r="BK27" s="8"/>
      <c r="BL27" s="8"/>
      <c r="BM27" s="8"/>
      <c r="BN27" s="8">
        <v>164100</v>
      </c>
      <c r="BO27" s="8"/>
      <c r="BP27" s="8"/>
      <c r="BQ27" s="8"/>
      <c r="BR27" s="8"/>
      <c r="BS27" s="9">
        <f>M27+X27+AI27+AU27+BG27+BI27+BN27</f>
        <v>2534100</v>
      </c>
      <c r="BT27" s="9"/>
      <c r="BU27" s="9"/>
      <c r="IJ27" s="3"/>
      <c r="IK27" s="3"/>
      <c r="IL27" s="3"/>
      <c r="IM27" s="3"/>
      <c r="IN27" s="3"/>
      <c r="IO27" s="3"/>
      <c r="IP27" s="3"/>
      <c r="IQ27" s="3"/>
    </row>
    <row r="28" spans="1:251" s="2" customFormat="1" ht="12.75" customHeight="1" x14ac:dyDescent="0.2">
      <c r="A28" s="5" t="s">
        <v>61</v>
      </c>
      <c r="B28" s="5">
        <v>8874000</v>
      </c>
      <c r="C28" s="6">
        <v>682000</v>
      </c>
      <c r="D28" s="7"/>
      <c r="E28" s="6"/>
      <c r="F28" s="6"/>
      <c r="G28" s="6">
        <f>C28-D28</f>
        <v>682000</v>
      </c>
      <c r="H28" s="6">
        <v>682000</v>
      </c>
      <c r="I28" s="6"/>
      <c r="J28" s="6"/>
      <c r="K28" s="6"/>
      <c r="L28" s="6">
        <f>H28-I28</f>
        <v>682000</v>
      </c>
      <c r="M28" s="7">
        <f>SUM(C28+H28)</f>
        <v>1364000</v>
      </c>
      <c r="N28" s="6">
        <f>H28</f>
        <v>682000</v>
      </c>
      <c r="O28" s="6"/>
      <c r="P28" s="6"/>
      <c r="Q28" s="6"/>
      <c r="R28" s="6">
        <f>N28-O28</f>
        <v>682000</v>
      </c>
      <c r="S28" s="6">
        <f>N28</f>
        <v>682000</v>
      </c>
      <c r="T28" s="6"/>
      <c r="U28" s="6"/>
      <c r="V28" s="6"/>
      <c r="W28" s="6">
        <f t="shared" ref="W28" si="17">S28-T28</f>
        <v>682000</v>
      </c>
      <c r="X28" s="9">
        <f>N28+S28</f>
        <v>1364000</v>
      </c>
      <c r="Y28" s="8">
        <f>S28</f>
        <v>682000</v>
      </c>
      <c r="Z28" s="8"/>
      <c r="AA28" s="8"/>
      <c r="AB28" s="8"/>
      <c r="AC28" s="8">
        <f>Y28-Z28</f>
        <v>682000</v>
      </c>
      <c r="AD28" s="8">
        <f>Y28</f>
        <v>682000</v>
      </c>
      <c r="AE28" s="8"/>
      <c r="AF28" s="8"/>
      <c r="AG28" s="8"/>
      <c r="AH28" s="8">
        <f>AD28-AE28</f>
        <v>682000</v>
      </c>
      <c r="AI28" s="7">
        <f>Y28+AD28</f>
        <v>1364000</v>
      </c>
      <c r="AJ28" s="8" t="e">
        <f>#REF!+AI28</f>
        <v>#REF!</v>
      </c>
      <c r="AK28" s="8">
        <f>AD28</f>
        <v>682000</v>
      </c>
      <c r="AL28" s="8"/>
      <c r="AM28" s="8"/>
      <c r="AN28" s="8"/>
      <c r="AO28" s="8">
        <f>AK28-AL28</f>
        <v>682000</v>
      </c>
      <c r="AP28" s="8">
        <f>AK28</f>
        <v>682000</v>
      </c>
      <c r="AQ28" s="8"/>
      <c r="AR28" s="8"/>
      <c r="AS28" s="8"/>
      <c r="AT28" s="8">
        <f>AP28-AQ28</f>
        <v>682000</v>
      </c>
      <c r="AU28" s="7">
        <f>AK28+AP28</f>
        <v>1364000</v>
      </c>
      <c r="AV28" s="8" t="e">
        <f t="shared" si="0"/>
        <v>#REF!</v>
      </c>
      <c r="AW28" s="8">
        <f>AP28</f>
        <v>682000</v>
      </c>
      <c r="AX28" s="8"/>
      <c r="AY28" s="8"/>
      <c r="AZ28" s="8"/>
      <c r="BA28" s="8">
        <f>AW28-AX28</f>
        <v>682000</v>
      </c>
      <c r="BB28" s="8">
        <f>AW28</f>
        <v>682000</v>
      </c>
      <c r="BC28" s="8"/>
      <c r="BD28" s="8"/>
      <c r="BE28" s="8"/>
      <c r="BF28" s="8">
        <f>BB28-BC28</f>
        <v>682000</v>
      </c>
      <c r="BG28" s="7">
        <f>AW28+BB28</f>
        <v>1364000</v>
      </c>
      <c r="BH28" s="8"/>
      <c r="BI28" s="8">
        <f>BB28</f>
        <v>682000</v>
      </c>
      <c r="BJ28" s="8"/>
      <c r="BK28" s="8"/>
      <c r="BL28" s="8"/>
      <c r="BM28" s="8"/>
      <c r="BN28" s="8">
        <v>1372000</v>
      </c>
      <c r="BO28" s="8"/>
      <c r="BP28" s="8"/>
      <c r="BQ28" s="8"/>
      <c r="BR28" s="8"/>
      <c r="BS28" s="9">
        <f>M28+X28+AI28+AU28+BG28+BI28+BN28</f>
        <v>8874000</v>
      </c>
      <c r="BT28" s="9">
        <f>F28+K28+Q28+V28+AB28+AG28+AN28+AS28+AZ28+BE28+BL28+BQ28</f>
        <v>0</v>
      </c>
      <c r="BU28" s="9">
        <f>BS28-BT28</f>
        <v>8874000</v>
      </c>
      <c r="IJ28" s="3"/>
      <c r="IK28" s="3"/>
      <c r="IL28" s="3"/>
      <c r="IM28" s="3"/>
      <c r="IN28" s="3"/>
      <c r="IO28" s="3"/>
      <c r="IP28" s="3"/>
      <c r="IQ28" s="3"/>
    </row>
    <row r="29" spans="1:251" s="16" customFormat="1" ht="12.75" customHeight="1" x14ac:dyDescent="0.2">
      <c r="A29" s="14" t="s">
        <v>20</v>
      </c>
      <c r="B29" s="15">
        <f t="shared" ref="B29:AG29" si="18">SUM(B5:B28)</f>
        <v>762920323.03000009</v>
      </c>
      <c r="C29" s="9">
        <f t="shared" si="18"/>
        <v>4012000</v>
      </c>
      <c r="D29" s="9">
        <f t="shared" si="18"/>
        <v>0</v>
      </c>
      <c r="E29" s="9">
        <f t="shared" si="18"/>
        <v>57744177.840000004</v>
      </c>
      <c r="F29" s="9">
        <f t="shared" si="18"/>
        <v>0</v>
      </c>
      <c r="G29" s="9">
        <f t="shared" si="18"/>
        <v>59621381.299999997</v>
      </c>
      <c r="H29" s="9">
        <f t="shared" si="18"/>
        <v>3952000</v>
      </c>
      <c r="I29" s="9">
        <f t="shared" si="18"/>
        <v>0</v>
      </c>
      <c r="J29" s="9">
        <f t="shared" si="18"/>
        <v>46917144.519999996</v>
      </c>
      <c r="K29" s="9">
        <f t="shared" si="18"/>
        <v>0</v>
      </c>
      <c r="L29" s="9">
        <f t="shared" si="18"/>
        <v>49134622.329999998</v>
      </c>
      <c r="M29" s="9">
        <f t="shared" si="18"/>
        <v>112625322.36</v>
      </c>
      <c r="N29" s="9">
        <f t="shared" si="18"/>
        <v>3754000</v>
      </c>
      <c r="O29" s="9">
        <f t="shared" si="18"/>
        <v>0</v>
      </c>
      <c r="P29" s="9">
        <f t="shared" si="18"/>
        <v>54135166.739999995</v>
      </c>
      <c r="Q29" s="9">
        <f t="shared" si="18"/>
        <v>0</v>
      </c>
      <c r="R29" s="9">
        <f t="shared" si="18"/>
        <v>55887794.980000004</v>
      </c>
      <c r="S29" s="9">
        <f t="shared" si="18"/>
        <v>3754000</v>
      </c>
      <c r="T29" s="9">
        <f t="shared" si="18"/>
        <v>0</v>
      </c>
      <c r="U29" s="9">
        <f t="shared" si="18"/>
        <v>54856968.949999996</v>
      </c>
      <c r="V29" s="9">
        <f t="shared" si="18"/>
        <v>0</v>
      </c>
      <c r="W29" s="9">
        <f t="shared" si="18"/>
        <v>56582912.239999995</v>
      </c>
      <c r="X29" s="9">
        <f t="shared" si="18"/>
        <v>116500135.68999998</v>
      </c>
      <c r="Y29" s="9">
        <f t="shared" si="18"/>
        <v>3754000</v>
      </c>
      <c r="Z29" s="9">
        <f t="shared" si="18"/>
        <v>0</v>
      </c>
      <c r="AA29" s="9">
        <f t="shared" si="18"/>
        <v>56300573.399999991</v>
      </c>
      <c r="AB29" s="9">
        <f t="shared" si="18"/>
        <v>0</v>
      </c>
      <c r="AC29" s="9">
        <f t="shared" si="18"/>
        <v>57973146.770000003</v>
      </c>
      <c r="AD29" s="9">
        <f t="shared" si="18"/>
        <v>3454000</v>
      </c>
      <c r="AE29" s="9">
        <f t="shared" si="18"/>
        <v>0</v>
      </c>
      <c r="AF29" s="9">
        <f t="shared" si="18"/>
        <v>51969760.059999995</v>
      </c>
      <c r="AG29" s="9">
        <f t="shared" si="18"/>
        <v>0</v>
      </c>
      <c r="AH29" s="9">
        <f t="shared" ref="AH29:BM29" si="19">SUM(AH5:AH28)</f>
        <v>53502443.170000002</v>
      </c>
      <c r="AI29" s="9">
        <f t="shared" si="19"/>
        <v>115478333.45999998</v>
      </c>
      <c r="AJ29" s="9" t="e">
        <f t="shared" si="19"/>
        <v>#REF!</v>
      </c>
      <c r="AK29" s="9">
        <f t="shared" si="19"/>
        <v>3454000</v>
      </c>
      <c r="AL29" s="9">
        <f t="shared" si="19"/>
        <v>0</v>
      </c>
      <c r="AM29" s="9">
        <f t="shared" si="19"/>
        <v>57744177.840000004</v>
      </c>
      <c r="AN29" s="9">
        <f t="shared" si="19"/>
        <v>0</v>
      </c>
      <c r="AO29" s="9">
        <f t="shared" si="19"/>
        <v>59063381.299999997</v>
      </c>
      <c r="AP29" s="9">
        <f t="shared" si="19"/>
        <v>2954000</v>
      </c>
      <c r="AQ29" s="9">
        <f t="shared" si="19"/>
        <v>0</v>
      </c>
      <c r="AR29" s="9">
        <f t="shared" si="19"/>
        <v>51969760.059999995</v>
      </c>
      <c r="AS29" s="9">
        <f t="shared" si="19"/>
        <v>0</v>
      </c>
      <c r="AT29" s="9">
        <f t="shared" si="19"/>
        <v>53002443.170000002</v>
      </c>
      <c r="AU29" s="9">
        <f t="shared" si="19"/>
        <v>116121937.89999998</v>
      </c>
      <c r="AV29" s="9" t="e">
        <f t="shared" si="19"/>
        <v>#REF!</v>
      </c>
      <c r="AW29" s="9">
        <f t="shared" si="19"/>
        <v>2954000</v>
      </c>
      <c r="AX29" s="9">
        <f t="shared" si="19"/>
        <v>0</v>
      </c>
      <c r="AY29" s="9">
        <f t="shared" si="19"/>
        <v>48360748.93</v>
      </c>
      <c r="AZ29" s="9">
        <f t="shared" si="19"/>
        <v>0</v>
      </c>
      <c r="BA29" s="9">
        <f t="shared" si="19"/>
        <v>49526856.829999998</v>
      </c>
      <c r="BB29" s="9">
        <f t="shared" si="19"/>
        <v>2954000</v>
      </c>
      <c r="BC29" s="9">
        <f t="shared" si="19"/>
        <v>0</v>
      </c>
      <c r="BD29" s="9">
        <f t="shared" si="19"/>
        <v>50526155.609999999</v>
      </c>
      <c r="BE29" s="9">
        <f t="shared" si="19"/>
        <v>0</v>
      </c>
      <c r="BF29" s="9">
        <f t="shared" si="19"/>
        <v>51612208.640000001</v>
      </c>
      <c r="BG29" s="9">
        <f t="shared" si="19"/>
        <v>104794904.54000001</v>
      </c>
      <c r="BH29" s="9">
        <f t="shared" si="19"/>
        <v>0</v>
      </c>
      <c r="BI29" s="9">
        <f t="shared" si="19"/>
        <v>2854000</v>
      </c>
      <c r="BJ29" s="9">
        <f t="shared" si="19"/>
        <v>0</v>
      </c>
      <c r="BK29" s="9">
        <f t="shared" si="19"/>
        <v>57744177.840000004</v>
      </c>
      <c r="BL29" s="9">
        <f t="shared" si="19"/>
        <v>0</v>
      </c>
      <c r="BM29" s="9">
        <f t="shared" si="19"/>
        <v>0</v>
      </c>
      <c r="BN29" s="9">
        <f t="shared" ref="BN29:BU29" si="20">SUM(BN5:BN28)</f>
        <v>3268100</v>
      </c>
      <c r="BO29" s="9">
        <f t="shared" si="20"/>
        <v>0</v>
      </c>
      <c r="BP29" s="9">
        <f t="shared" si="20"/>
        <v>133533411.24000001</v>
      </c>
      <c r="BQ29" s="9">
        <f t="shared" si="20"/>
        <v>0</v>
      </c>
      <c r="BR29" s="9">
        <f t="shared" si="20"/>
        <v>0</v>
      </c>
      <c r="BS29" s="9">
        <f t="shared" si="20"/>
        <v>762920323.02999997</v>
      </c>
      <c r="BT29" s="9">
        <f t="shared" si="20"/>
        <v>0</v>
      </c>
      <c r="BU29" s="9">
        <f t="shared" si="20"/>
        <v>182539405.84</v>
      </c>
      <c r="IJ29" s="46"/>
      <c r="IK29" s="46"/>
      <c r="IL29" s="46"/>
      <c r="IM29" s="46"/>
      <c r="IN29" s="46"/>
      <c r="IO29" s="46"/>
      <c r="IP29" s="46"/>
      <c r="IQ29" s="46"/>
    </row>
    <row r="30" spans="1:251" s="17" customFormat="1" ht="12.75" customHeight="1" x14ac:dyDescent="0.2">
      <c r="A30" s="38" t="s">
        <v>28</v>
      </c>
      <c r="B30" s="38">
        <v>3402053.33</v>
      </c>
      <c r="C30" s="39"/>
      <c r="D30" s="40"/>
      <c r="E30" s="39"/>
      <c r="F30" s="39"/>
      <c r="G30" s="39"/>
      <c r="H30" s="39"/>
      <c r="I30" s="39"/>
      <c r="J30" s="39"/>
      <c r="K30" s="39"/>
      <c r="L30" s="39"/>
      <c r="M30" s="40">
        <f>SUM(G30+L30)</f>
        <v>0</v>
      </c>
      <c r="N30" s="41"/>
      <c r="O30" s="41"/>
      <c r="P30" s="39"/>
      <c r="Q30" s="39"/>
      <c r="R30" s="39"/>
      <c r="S30" s="42"/>
      <c r="T30" s="42"/>
      <c r="U30" s="39"/>
      <c r="V30" s="39"/>
      <c r="W30" s="39"/>
      <c r="X30" s="40">
        <f>R30+V30</f>
        <v>0</v>
      </c>
      <c r="Y30" s="43"/>
      <c r="Z30" s="43"/>
      <c r="AA30" s="43"/>
      <c r="AB30" s="43"/>
      <c r="AC30" s="43"/>
      <c r="AD30" s="44"/>
      <c r="AE30" s="44"/>
      <c r="AF30" s="43"/>
      <c r="AG30" s="43"/>
      <c r="AH30" s="43"/>
      <c r="AI30" s="45">
        <f>AB30+AG30</f>
        <v>0</v>
      </c>
      <c r="AJ30" s="43" t="e">
        <f>#REF!+AI30</f>
        <v>#REF!</v>
      </c>
      <c r="AK30" s="44"/>
      <c r="AL30" s="43"/>
      <c r="AM30" s="43"/>
      <c r="AN30" s="43"/>
      <c r="AO30" s="43">
        <f>AN30</f>
        <v>0</v>
      </c>
      <c r="AP30" s="44"/>
      <c r="AQ30" s="44"/>
      <c r="AR30" s="43"/>
      <c r="AS30" s="43"/>
      <c r="AT30" s="43">
        <f>AH30-AS30</f>
        <v>0</v>
      </c>
      <c r="AU30" s="40">
        <f>SUM(AN30+AS30)</f>
        <v>0</v>
      </c>
      <c r="AV30" s="44" t="e">
        <f>AJ30+AU30</f>
        <v>#REF!</v>
      </c>
      <c r="AW30" s="44"/>
      <c r="AX30" s="44"/>
      <c r="AY30" s="43"/>
      <c r="AZ30" s="43"/>
      <c r="BA30" s="43">
        <f>AZ30</f>
        <v>0</v>
      </c>
      <c r="BB30" s="44"/>
      <c r="BC30" s="44"/>
      <c r="BD30" s="43"/>
      <c r="BE30" s="43"/>
      <c r="BF30" s="43">
        <f>BE30</f>
        <v>0</v>
      </c>
      <c r="BG30" s="45">
        <f>BA30+BF30</f>
        <v>0</v>
      </c>
      <c r="BH30" s="44"/>
      <c r="BI30" s="44"/>
      <c r="BJ30" s="44"/>
      <c r="BK30" s="43">
        <v>0</v>
      </c>
      <c r="BL30" s="43"/>
      <c r="BM30" s="44"/>
      <c r="BN30" s="44"/>
      <c r="BO30" s="44"/>
      <c r="BP30" s="43">
        <v>0</v>
      </c>
      <c r="BQ30" s="43"/>
      <c r="BR30" s="44"/>
      <c r="BS30" s="45">
        <f>B30-M30-X30-AI30-AU30-BG30-BI30-BK30</f>
        <v>3402053.33</v>
      </c>
      <c r="BT30" s="16"/>
      <c r="BU30" s="19"/>
      <c r="IJ30" s="3"/>
      <c r="IK30" s="3"/>
      <c r="IL30" s="3"/>
      <c r="IM30" s="3"/>
      <c r="IN30" s="3"/>
      <c r="IO30" s="3"/>
      <c r="IP30" s="3"/>
      <c r="IQ30" s="3"/>
    </row>
    <row r="31" spans="1:251" s="17" customFormat="1" ht="12.75" customHeight="1" x14ac:dyDescent="0.2">
      <c r="D31" s="18"/>
      <c r="E31" s="18"/>
      <c r="F31" s="18"/>
      <c r="G31" s="24"/>
      <c r="H31" s="24"/>
      <c r="I31" s="24"/>
      <c r="J31" s="18"/>
      <c r="K31" s="18"/>
      <c r="L31" s="24"/>
      <c r="M31" s="16"/>
      <c r="N31" s="16"/>
      <c r="O31" s="16"/>
      <c r="P31" s="18"/>
      <c r="Q31" s="18"/>
      <c r="R31" s="24"/>
      <c r="S31" s="24"/>
      <c r="T31" s="24"/>
      <c r="U31" s="24"/>
      <c r="V31" s="24"/>
      <c r="W31" s="24"/>
      <c r="X31" s="16"/>
      <c r="Y31" s="24"/>
      <c r="Z31" s="24"/>
      <c r="AA31" s="24"/>
      <c r="AB31" s="24"/>
      <c r="AC31" s="18"/>
      <c r="AD31" s="24"/>
      <c r="AE31" s="24"/>
      <c r="AF31" s="24"/>
      <c r="AG31" s="18"/>
      <c r="AH31" s="18"/>
      <c r="AI31" s="21"/>
      <c r="AJ31" s="18"/>
      <c r="AK31" s="24"/>
      <c r="AL31" s="24"/>
      <c r="AM31" s="24"/>
      <c r="AN31" s="18"/>
      <c r="AO31" s="18"/>
      <c r="AP31" s="24"/>
      <c r="AQ31" s="24"/>
      <c r="AR31" s="24"/>
      <c r="AS31" s="18"/>
      <c r="AT31" s="18"/>
      <c r="AU31" s="21"/>
      <c r="AV31" s="18"/>
      <c r="AW31" s="24"/>
      <c r="AX31" s="24"/>
      <c r="AY31" s="24"/>
      <c r="AZ31" s="18"/>
      <c r="BA31" s="18"/>
      <c r="BB31" s="24"/>
      <c r="BC31" s="24"/>
      <c r="BD31" s="24"/>
      <c r="BE31" s="18"/>
      <c r="BF31" s="18"/>
      <c r="BG31" s="21"/>
      <c r="BH31" s="18"/>
      <c r="BI31" s="24"/>
      <c r="BJ31" s="24"/>
      <c r="BK31" s="24"/>
      <c r="BL31" s="18"/>
      <c r="BM31" s="18"/>
      <c r="BN31" s="24"/>
      <c r="BO31" s="24"/>
      <c r="BP31" s="24"/>
      <c r="BQ31" s="18"/>
      <c r="BR31" s="18"/>
      <c r="BS31" s="24"/>
      <c r="BT31" s="18"/>
      <c r="BU31" s="16"/>
      <c r="IJ31" s="3"/>
      <c r="IK31" s="3"/>
      <c r="IL31" s="3"/>
      <c r="IM31" s="3"/>
      <c r="IN31" s="3"/>
      <c r="IO31" s="3"/>
      <c r="IP31" s="3"/>
      <c r="IQ31" s="3"/>
    </row>
    <row r="32" spans="1:251" s="2" customFormat="1" ht="12.75" customHeight="1" x14ac:dyDescent="0.2">
      <c r="A32" s="52" t="s">
        <v>29</v>
      </c>
      <c r="B32" s="52"/>
      <c r="C32" s="51" t="s">
        <v>2</v>
      </c>
      <c r="D32" s="51"/>
      <c r="E32" s="51"/>
      <c r="F32" s="51"/>
      <c r="G32" s="34"/>
      <c r="H32" s="51" t="s">
        <v>3</v>
      </c>
      <c r="I32" s="51"/>
      <c r="J32" s="51"/>
      <c r="K32" s="51"/>
      <c r="L32" s="51"/>
      <c r="M32" s="50" t="s">
        <v>4</v>
      </c>
      <c r="N32" s="51" t="s">
        <v>5</v>
      </c>
      <c r="O32" s="51"/>
      <c r="P32" s="51"/>
      <c r="Q32" s="51"/>
      <c r="R32" s="51"/>
      <c r="S32" s="51" t="s">
        <v>6</v>
      </c>
      <c r="T32" s="51"/>
      <c r="U32" s="51"/>
      <c r="V32" s="51"/>
      <c r="W32" s="51"/>
      <c r="X32" s="50" t="s">
        <v>7</v>
      </c>
      <c r="Y32" s="51" t="s">
        <v>9</v>
      </c>
      <c r="Z32" s="51"/>
      <c r="AA32" s="51"/>
      <c r="AB32" s="51"/>
      <c r="AC32" s="51"/>
      <c r="AD32" s="51" t="s">
        <v>10</v>
      </c>
      <c r="AE32" s="51"/>
      <c r="AF32" s="51"/>
      <c r="AG32" s="51"/>
      <c r="AH32" s="51"/>
      <c r="AI32" s="50" t="s">
        <v>11</v>
      </c>
      <c r="AJ32" s="50" t="s">
        <v>8</v>
      </c>
      <c r="AK32" s="51" t="s">
        <v>12</v>
      </c>
      <c r="AL32" s="51"/>
      <c r="AM32" s="51"/>
      <c r="AN32" s="51"/>
      <c r="AO32" s="51"/>
      <c r="AP32" s="51" t="s">
        <v>13</v>
      </c>
      <c r="AQ32" s="51"/>
      <c r="AR32" s="51"/>
      <c r="AS32" s="51"/>
      <c r="AT32" s="51"/>
      <c r="AU32" s="50" t="s">
        <v>14</v>
      </c>
      <c r="AV32" s="50" t="s">
        <v>8</v>
      </c>
      <c r="AW32" s="51" t="s">
        <v>15</v>
      </c>
      <c r="AX32" s="51"/>
      <c r="AY32" s="51"/>
      <c r="AZ32" s="51"/>
      <c r="BA32" s="51"/>
      <c r="BB32" s="51" t="s">
        <v>16</v>
      </c>
      <c r="BC32" s="51"/>
      <c r="BD32" s="51"/>
      <c r="BE32" s="51"/>
      <c r="BF32" s="51"/>
      <c r="BG32" s="50" t="s">
        <v>17</v>
      </c>
      <c r="BH32" s="50" t="s">
        <v>8</v>
      </c>
      <c r="BI32" s="51" t="s">
        <v>18</v>
      </c>
      <c r="BJ32" s="51"/>
      <c r="BK32" s="51"/>
      <c r="BL32" s="51"/>
      <c r="BM32" s="51"/>
      <c r="BN32" s="51" t="s">
        <v>19</v>
      </c>
      <c r="BO32" s="51"/>
      <c r="BP32" s="51"/>
      <c r="BQ32" s="51"/>
      <c r="BR32" s="51"/>
      <c r="BS32" s="36" t="s">
        <v>20</v>
      </c>
      <c r="BT32" s="30"/>
      <c r="BU32" s="31"/>
      <c r="IM32" s="3"/>
      <c r="IN32" s="3"/>
      <c r="IO32" s="3"/>
      <c r="IP32" s="3"/>
      <c r="IQ32" s="3"/>
    </row>
    <row r="33" spans="1:251" s="2" customFormat="1" ht="12.75" customHeight="1" x14ac:dyDescent="0.2">
      <c r="A33" s="52"/>
      <c r="B33" s="52"/>
      <c r="C33" s="51" t="s">
        <v>21</v>
      </c>
      <c r="D33" s="51"/>
      <c r="E33" s="51" t="s">
        <v>22</v>
      </c>
      <c r="F33" s="51"/>
      <c r="G33" s="51" t="s">
        <v>23</v>
      </c>
      <c r="H33" s="51" t="s">
        <v>21</v>
      </c>
      <c r="I33" s="51"/>
      <c r="J33" s="51" t="s">
        <v>22</v>
      </c>
      <c r="K33" s="51"/>
      <c r="L33" s="51" t="s">
        <v>23</v>
      </c>
      <c r="M33" s="50"/>
      <c r="N33" s="51" t="s">
        <v>21</v>
      </c>
      <c r="O33" s="51"/>
      <c r="P33" s="51" t="s">
        <v>22</v>
      </c>
      <c r="Q33" s="51"/>
      <c r="R33" s="51" t="s">
        <v>23</v>
      </c>
      <c r="S33" s="51" t="s">
        <v>21</v>
      </c>
      <c r="T33" s="51"/>
      <c r="U33" s="51" t="s">
        <v>22</v>
      </c>
      <c r="V33" s="51"/>
      <c r="W33" s="51" t="s">
        <v>23</v>
      </c>
      <c r="X33" s="50"/>
      <c r="Y33" s="51" t="s">
        <v>21</v>
      </c>
      <c r="Z33" s="51"/>
      <c r="AA33" s="51" t="s">
        <v>22</v>
      </c>
      <c r="AB33" s="51"/>
      <c r="AC33" s="51" t="s">
        <v>23</v>
      </c>
      <c r="AD33" s="51" t="s">
        <v>21</v>
      </c>
      <c r="AE33" s="51"/>
      <c r="AF33" s="51" t="s">
        <v>22</v>
      </c>
      <c r="AG33" s="51"/>
      <c r="AH33" s="51" t="s">
        <v>23</v>
      </c>
      <c r="AI33" s="50"/>
      <c r="AJ33" s="50"/>
      <c r="AK33" s="51" t="s">
        <v>21</v>
      </c>
      <c r="AL33" s="51"/>
      <c r="AM33" s="51" t="s">
        <v>22</v>
      </c>
      <c r="AN33" s="51"/>
      <c r="AO33" s="51" t="s">
        <v>23</v>
      </c>
      <c r="AP33" s="51" t="s">
        <v>21</v>
      </c>
      <c r="AQ33" s="51"/>
      <c r="AR33" s="51" t="s">
        <v>22</v>
      </c>
      <c r="AS33" s="51"/>
      <c r="AT33" s="51" t="s">
        <v>23</v>
      </c>
      <c r="AU33" s="50"/>
      <c r="AV33" s="50"/>
      <c r="AW33" s="51" t="s">
        <v>21</v>
      </c>
      <c r="AX33" s="51"/>
      <c r="AY33" s="51" t="s">
        <v>22</v>
      </c>
      <c r="AZ33" s="51"/>
      <c r="BA33" s="51" t="s">
        <v>23</v>
      </c>
      <c r="BB33" s="51" t="s">
        <v>21</v>
      </c>
      <c r="BC33" s="51"/>
      <c r="BD33" s="51" t="s">
        <v>22</v>
      </c>
      <c r="BE33" s="51"/>
      <c r="BF33" s="51" t="s">
        <v>23</v>
      </c>
      <c r="BG33" s="50"/>
      <c r="BH33" s="50"/>
      <c r="BI33" s="51" t="s">
        <v>21</v>
      </c>
      <c r="BJ33" s="51"/>
      <c r="BK33" s="51" t="s">
        <v>22</v>
      </c>
      <c r="BL33" s="51"/>
      <c r="BM33" s="51"/>
      <c r="BN33" s="51" t="s">
        <v>21</v>
      </c>
      <c r="BO33" s="51"/>
      <c r="BP33" s="51" t="s">
        <v>22</v>
      </c>
      <c r="BQ33" s="51"/>
      <c r="BR33" s="51"/>
      <c r="BS33" s="51" t="s">
        <v>24</v>
      </c>
      <c r="BT33" s="32"/>
      <c r="BU33" s="33"/>
      <c r="IM33" s="3"/>
      <c r="IN33" s="3"/>
      <c r="IO33" s="3"/>
      <c r="IP33" s="3"/>
      <c r="IQ33" s="3"/>
    </row>
    <row r="34" spans="1:251" s="2" customFormat="1" ht="12.75" customHeight="1" x14ac:dyDescent="0.2">
      <c r="A34" s="52"/>
      <c r="B34" s="52"/>
      <c r="C34" s="34" t="s">
        <v>24</v>
      </c>
      <c r="D34" s="34" t="s">
        <v>25</v>
      </c>
      <c r="E34" s="34" t="s">
        <v>24</v>
      </c>
      <c r="F34" s="34" t="s">
        <v>25</v>
      </c>
      <c r="G34" s="51"/>
      <c r="H34" s="34" t="s">
        <v>24</v>
      </c>
      <c r="I34" s="34" t="s">
        <v>25</v>
      </c>
      <c r="J34" s="34" t="s">
        <v>24</v>
      </c>
      <c r="K34" s="34" t="s">
        <v>25</v>
      </c>
      <c r="L34" s="51"/>
      <c r="M34" s="50"/>
      <c r="N34" s="34" t="s">
        <v>24</v>
      </c>
      <c r="O34" s="34" t="s">
        <v>25</v>
      </c>
      <c r="P34" s="34" t="s">
        <v>24</v>
      </c>
      <c r="Q34" s="34" t="s">
        <v>25</v>
      </c>
      <c r="R34" s="51"/>
      <c r="S34" s="34" t="s">
        <v>24</v>
      </c>
      <c r="T34" s="34" t="s">
        <v>25</v>
      </c>
      <c r="U34" s="34" t="s">
        <v>24</v>
      </c>
      <c r="V34" s="34" t="s">
        <v>25</v>
      </c>
      <c r="W34" s="51"/>
      <c r="X34" s="50"/>
      <c r="Y34" s="34" t="s">
        <v>24</v>
      </c>
      <c r="Z34" s="34" t="s">
        <v>25</v>
      </c>
      <c r="AA34" s="34" t="s">
        <v>24</v>
      </c>
      <c r="AB34" s="34" t="s">
        <v>25</v>
      </c>
      <c r="AC34" s="51"/>
      <c r="AD34" s="34" t="s">
        <v>24</v>
      </c>
      <c r="AE34" s="34" t="s">
        <v>25</v>
      </c>
      <c r="AF34" s="34" t="s">
        <v>24</v>
      </c>
      <c r="AG34" s="34" t="s">
        <v>25</v>
      </c>
      <c r="AH34" s="51"/>
      <c r="AI34" s="50"/>
      <c r="AJ34" s="50"/>
      <c r="AK34" s="34" t="s">
        <v>24</v>
      </c>
      <c r="AL34" s="34" t="s">
        <v>25</v>
      </c>
      <c r="AM34" s="34" t="s">
        <v>24</v>
      </c>
      <c r="AN34" s="34" t="s">
        <v>25</v>
      </c>
      <c r="AO34" s="51"/>
      <c r="AP34" s="34" t="s">
        <v>24</v>
      </c>
      <c r="AQ34" s="34" t="s">
        <v>25</v>
      </c>
      <c r="AR34" s="34" t="s">
        <v>24</v>
      </c>
      <c r="AS34" s="34" t="s">
        <v>25</v>
      </c>
      <c r="AT34" s="51"/>
      <c r="AU34" s="50"/>
      <c r="AV34" s="50"/>
      <c r="AW34" s="34" t="s">
        <v>24</v>
      </c>
      <c r="AX34" s="34" t="s">
        <v>25</v>
      </c>
      <c r="AY34" s="34" t="s">
        <v>24</v>
      </c>
      <c r="AZ34" s="34" t="s">
        <v>25</v>
      </c>
      <c r="BA34" s="51"/>
      <c r="BB34" s="34" t="s">
        <v>24</v>
      </c>
      <c r="BC34" s="34" t="s">
        <v>25</v>
      </c>
      <c r="BD34" s="34" t="s">
        <v>24</v>
      </c>
      <c r="BE34" s="34" t="s">
        <v>25</v>
      </c>
      <c r="BF34" s="51"/>
      <c r="BG34" s="50"/>
      <c r="BH34" s="50"/>
      <c r="BI34" s="34" t="s">
        <v>24</v>
      </c>
      <c r="BJ34" s="34" t="s">
        <v>25</v>
      </c>
      <c r="BK34" s="34" t="s">
        <v>24</v>
      </c>
      <c r="BL34" s="34" t="s">
        <v>25</v>
      </c>
      <c r="BM34" s="4" t="s">
        <v>23</v>
      </c>
      <c r="BN34" s="34" t="s">
        <v>24</v>
      </c>
      <c r="BO34" s="34" t="s">
        <v>25</v>
      </c>
      <c r="BP34" s="34" t="s">
        <v>24</v>
      </c>
      <c r="BQ34" s="34" t="s">
        <v>25</v>
      </c>
      <c r="BR34" s="4" t="s">
        <v>23</v>
      </c>
      <c r="BS34" s="51"/>
      <c r="BT34" s="34" t="s">
        <v>25</v>
      </c>
      <c r="BU34" s="4" t="s">
        <v>23</v>
      </c>
      <c r="IM34" s="3"/>
      <c r="IN34" s="3"/>
      <c r="IO34" s="3"/>
      <c r="IP34" s="3"/>
      <c r="IQ34" s="3"/>
    </row>
    <row r="35" spans="1:251" s="24" customFormat="1" ht="12.75" customHeight="1" x14ac:dyDescent="0.2">
      <c r="A35" s="14" t="s">
        <v>30</v>
      </c>
      <c r="B35" s="9">
        <v>347478362.81999999</v>
      </c>
      <c r="C35" s="8"/>
      <c r="D35" s="8"/>
      <c r="E35" s="8">
        <v>41631382.369999997</v>
      </c>
      <c r="F35" s="8"/>
      <c r="G35" s="8">
        <f>F35-E35</f>
        <v>-41631382.369999997</v>
      </c>
      <c r="H35" s="10"/>
      <c r="I35" s="10"/>
      <c r="J35" s="8">
        <v>23902341.640000001</v>
      </c>
      <c r="K35" s="8"/>
      <c r="L35" s="8">
        <f>K35-J35</f>
        <v>-23902341.640000001</v>
      </c>
      <c r="M35" s="8">
        <f>E35+J35</f>
        <v>65533724.009999998</v>
      </c>
      <c r="N35" s="11"/>
      <c r="O35" s="11"/>
      <c r="P35" s="8">
        <v>26314536.469999999</v>
      </c>
      <c r="Q35" s="8"/>
      <c r="R35" s="8">
        <f>Q35-P35</f>
        <v>-26314536.469999999</v>
      </c>
      <c r="S35" s="10"/>
      <c r="T35" s="10"/>
      <c r="U35" s="8">
        <v>27362531.109999999</v>
      </c>
      <c r="V35" s="8">
        <v>19965430.289999999</v>
      </c>
      <c r="W35" s="8">
        <f>V35-U35</f>
        <v>-7397100.8200000003</v>
      </c>
      <c r="X35" s="8">
        <f>P35+U35</f>
        <v>53677067.579999998</v>
      </c>
      <c r="Y35" s="8"/>
      <c r="Z35" s="8"/>
      <c r="AA35" s="8">
        <v>27435849.079999998</v>
      </c>
      <c r="AB35" s="8">
        <v>17680902.52</v>
      </c>
      <c r="AC35" s="8">
        <f>AB35-AA35</f>
        <v>-9754946.5599999987</v>
      </c>
      <c r="AD35" s="10"/>
      <c r="AE35" s="10"/>
      <c r="AF35" s="8">
        <v>25640428.449999999</v>
      </c>
      <c r="AG35" s="8">
        <v>27071127.57</v>
      </c>
      <c r="AH35" s="8">
        <f>AG35-AF35</f>
        <v>1430699.120000001</v>
      </c>
      <c r="AI35" s="8">
        <f>AA35+AF35</f>
        <v>53076277.530000001</v>
      </c>
      <c r="AJ35" s="8" t="e">
        <f>#REF!+AI35</f>
        <v>#REF!</v>
      </c>
      <c r="AK35" s="10"/>
      <c r="AL35" s="10"/>
      <c r="AM35" s="8">
        <v>30937736.120000001</v>
      </c>
      <c r="AN35" s="8"/>
      <c r="AO35" s="8">
        <f>AN35-AM35</f>
        <v>-30937736.120000001</v>
      </c>
      <c r="AP35" s="10"/>
      <c r="AQ35" s="10"/>
      <c r="AR35" s="8">
        <v>25399625.899999999</v>
      </c>
      <c r="AS35" s="8">
        <v>26631533.129999999</v>
      </c>
      <c r="AT35" s="8">
        <f>AS35-AR35</f>
        <v>1231907.2300000004</v>
      </c>
      <c r="AU35" s="8">
        <f>AM35+AR35</f>
        <v>56337362.019999996</v>
      </c>
      <c r="AV35" s="10" t="e">
        <f>AJ35+AU35</f>
        <v>#REF!</v>
      </c>
      <c r="AW35" s="10"/>
      <c r="AX35" s="10"/>
      <c r="AY35" s="8">
        <v>23520810.440000001</v>
      </c>
      <c r="AZ35" s="8">
        <v>28272995.129999999</v>
      </c>
      <c r="BA35" s="8">
        <f>AZ35-AY35</f>
        <v>4752184.6899999976</v>
      </c>
      <c r="BB35" s="8"/>
      <c r="BC35" s="8"/>
      <c r="BD35" s="8">
        <v>24564635.359999999</v>
      </c>
      <c r="BE35" s="8">
        <v>20852798.84</v>
      </c>
      <c r="BF35" s="8">
        <f>BE35-BD35</f>
        <v>-3711836.5199999996</v>
      </c>
      <c r="BG35" s="8">
        <f>AY35+BD35</f>
        <v>48085445.799999997</v>
      </c>
      <c r="BH35" s="8" t="e">
        <f>AV35+BG35</f>
        <v>#REF!</v>
      </c>
      <c r="BI35" s="10"/>
      <c r="BJ35" s="10"/>
      <c r="BK35" s="8">
        <v>28235396.82</v>
      </c>
      <c r="BL35" s="8"/>
      <c r="BM35" s="10"/>
      <c r="BN35" s="8"/>
      <c r="BO35" s="10"/>
      <c r="BP35" s="8">
        <v>42533089.060000002</v>
      </c>
      <c r="BQ35" s="8"/>
      <c r="BR35" s="10"/>
      <c r="BS35" s="8">
        <f>SUM(M35+X35+AI35+AU35+BG35+BK35+BP35)</f>
        <v>347478362.81999999</v>
      </c>
      <c r="BT35" s="9" t="e">
        <f>#REF!+K35+Q35+V35+AB35+AG35+AN35+AS35+AZ35+BE35+BL35+BQ35</f>
        <v>#REF!</v>
      </c>
      <c r="BU35" s="11" t="e">
        <f>BS35-BT35</f>
        <v>#REF!</v>
      </c>
      <c r="IM35" s="3"/>
      <c r="IN35" s="3"/>
      <c r="IO35" s="3"/>
      <c r="IP35" s="3"/>
      <c r="IQ35" s="3"/>
    </row>
    <row r="36" spans="1:251" s="24" customFormat="1" ht="12.75" customHeight="1" x14ac:dyDescent="0.2">
      <c r="A36" s="14" t="s">
        <v>31</v>
      </c>
      <c r="B36" s="9">
        <f>297664165.85+B28+B27+B5</f>
        <v>338782265.85000002</v>
      </c>
      <c r="C36" s="8">
        <f>C29-C46</f>
        <v>4012000</v>
      </c>
      <c r="D36" s="8">
        <f>D29</f>
        <v>0</v>
      </c>
      <c r="E36" s="8">
        <f>21437096.68+3000000</f>
        <v>24437096.68</v>
      </c>
      <c r="F36" s="8"/>
      <c r="G36" s="8">
        <f>C36-D36+E36-F36</f>
        <v>28449096.68</v>
      </c>
      <c r="H36" s="8">
        <f>H56-H46</f>
        <v>3952000</v>
      </c>
      <c r="I36" s="8">
        <f>I29-I46</f>
        <v>0</v>
      </c>
      <c r="J36" s="8">
        <v>20712589.460000001</v>
      </c>
      <c r="K36" s="8"/>
      <c r="L36" s="8">
        <f>SUM(H36-I36,J36-K36)</f>
        <v>24664589.460000001</v>
      </c>
      <c r="M36" s="8">
        <f>C36+E36+H36+J36</f>
        <v>53113686.140000001</v>
      </c>
      <c r="N36" s="8">
        <f>N56-N46</f>
        <v>3754000</v>
      </c>
      <c r="O36" s="8">
        <f>O56-O46</f>
        <v>0</v>
      </c>
      <c r="P36" s="8">
        <f>24941618.61-3000000</f>
        <v>21941618.609999999</v>
      </c>
      <c r="Q36" s="8"/>
      <c r="R36" s="8">
        <f>SUM(N36-O36,P36-Q36)</f>
        <v>25695618.609999999</v>
      </c>
      <c r="S36" s="8">
        <f>S56-S46</f>
        <v>3754000</v>
      </c>
      <c r="T36" s="8">
        <f>T29-T46</f>
        <v>0</v>
      </c>
      <c r="U36" s="8">
        <f>24273264.88-1000000</f>
        <v>23273264.879999999</v>
      </c>
      <c r="V36" s="8">
        <v>20467136.629999999</v>
      </c>
      <c r="W36" s="8">
        <f>SUM(S36-T36,U36-V36)</f>
        <v>6560128.25</v>
      </c>
      <c r="X36" s="8">
        <f>N36+P36+S36+U36</f>
        <v>52722883.489999995</v>
      </c>
      <c r="Y36" s="8">
        <f>Y56-Y46</f>
        <v>3754000</v>
      </c>
      <c r="Z36" s="8">
        <f>Z56-Z46</f>
        <v>0</v>
      </c>
      <c r="AA36" s="8">
        <v>23860507.52</v>
      </c>
      <c r="AB36" s="8">
        <v>18495308.920000002</v>
      </c>
      <c r="AC36" s="8">
        <f>Y36-Z36+AA36-AB36</f>
        <v>9119198.5999999978</v>
      </c>
      <c r="AD36" s="8">
        <f>AD56-AD46</f>
        <v>3454000</v>
      </c>
      <c r="AE36" s="8">
        <f>AE56-AE46</f>
        <v>0</v>
      </c>
      <c r="AF36" s="8">
        <v>21506336.399999999</v>
      </c>
      <c r="AG36" s="8">
        <v>18751388.219999999</v>
      </c>
      <c r="AH36" s="8">
        <f>AD36-AE36+AF36-AG36</f>
        <v>6208948.1799999997</v>
      </c>
      <c r="AI36" s="8">
        <f>Y36+AA36+AD36+AF36</f>
        <v>52574843.920000002</v>
      </c>
      <c r="AJ36" s="8" t="e">
        <f>#REF!+AI36</f>
        <v>#REF!</v>
      </c>
      <c r="AK36" s="8">
        <f>AK56-AK46</f>
        <v>3454000</v>
      </c>
      <c r="AL36" s="8">
        <f>AL56-AL46</f>
        <v>0</v>
      </c>
      <c r="AM36" s="8">
        <f>21915961.73+1000000</f>
        <v>22915961.73</v>
      </c>
      <c r="AN36" s="8"/>
      <c r="AO36" s="8">
        <f>AK36-AL36+AM36-AN36</f>
        <v>26369961.73</v>
      </c>
      <c r="AP36" s="8">
        <f>AP56-AP46</f>
        <v>2954000</v>
      </c>
      <c r="AQ36" s="8">
        <f>AQ56-AQ46</f>
        <v>0</v>
      </c>
      <c r="AR36" s="8">
        <v>23123696.48</v>
      </c>
      <c r="AS36" s="8">
        <v>22865951.149999999</v>
      </c>
      <c r="AT36" s="8">
        <f>AP36-AQ36+AR36-AS36</f>
        <v>3211745.3300000019</v>
      </c>
      <c r="AU36" s="8">
        <f>AK36+AM36+AP36+AR36</f>
        <v>52447658.210000001</v>
      </c>
      <c r="AV36" s="9" t="e">
        <f>AJ36+AU36</f>
        <v>#REF!</v>
      </c>
      <c r="AW36" s="8">
        <f>AW56-AW46</f>
        <v>2954000</v>
      </c>
      <c r="AX36" s="8">
        <f>AX56-AX46</f>
        <v>0</v>
      </c>
      <c r="AY36" s="8">
        <v>26249802.170000002</v>
      </c>
      <c r="AZ36" s="8">
        <v>18222600.960000001</v>
      </c>
      <c r="BA36" s="8">
        <f>AW36-AX36+AY36-AZ36</f>
        <v>10981201.210000001</v>
      </c>
      <c r="BB36" s="8">
        <f>BB56-BB46</f>
        <v>2954000</v>
      </c>
      <c r="BC36" s="8">
        <f>BC56-BC46</f>
        <v>0</v>
      </c>
      <c r="BD36" s="8">
        <v>21039439.59</v>
      </c>
      <c r="BE36" s="8">
        <v>19363949.890000001</v>
      </c>
      <c r="BF36" s="8">
        <f>BB36-BC36+BD36-BE36</f>
        <v>4629489.6999999993</v>
      </c>
      <c r="BG36" s="8">
        <f>AW36+AY36+BB36+BD36</f>
        <v>53197241.760000005</v>
      </c>
      <c r="BH36" s="9" t="e">
        <f>AV36+BG36</f>
        <v>#REF!</v>
      </c>
      <c r="BI36" s="8">
        <f>BI56-BI46</f>
        <v>2854000</v>
      </c>
      <c r="BJ36" s="9"/>
      <c r="BK36" s="8">
        <v>25227416.719999999</v>
      </c>
      <c r="BL36" s="9"/>
      <c r="BM36" s="9">
        <f>BL29</f>
        <v>0</v>
      </c>
      <c r="BN36" s="8">
        <f>BN56-BN46</f>
        <v>3268100</v>
      </c>
      <c r="BO36" s="9"/>
      <c r="BP36" s="8">
        <f>43376436.15-0.54</f>
        <v>43376435.609999999</v>
      </c>
      <c r="BQ36" s="9"/>
      <c r="BR36" s="9">
        <f>BQ29</f>
        <v>0</v>
      </c>
      <c r="BS36" s="8">
        <f>SUM(M36+X36+AI36+AU36+BG36+BI36+BK36+BN36+BP36)</f>
        <v>338782265.85000002</v>
      </c>
      <c r="BT36" s="8">
        <f>BR29-BR30</f>
        <v>0</v>
      </c>
      <c r="BU36" s="8">
        <f>BS29-BS30</f>
        <v>759518269.69999993</v>
      </c>
      <c r="IM36" s="3"/>
      <c r="IN36" s="3"/>
      <c r="IO36" s="3"/>
      <c r="IP36" s="3"/>
      <c r="IQ36" s="3"/>
    </row>
    <row r="37" spans="1:251" s="24" customFormat="1" ht="12.75" customHeight="1" x14ac:dyDescent="0.2">
      <c r="A37" s="14" t="s">
        <v>62</v>
      </c>
      <c r="B37" s="9">
        <f>B35-B36</f>
        <v>8696096.969999969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9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9"/>
      <c r="BI37" s="8"/>
      <c r="BJ37" s="9"/>
      <c r="BK37" s="8"/>
      <c r="BL37" s="9"/>
      <c r="BM37" s="9"/>
      <c r="BN37" s="8"/>
      <c r="BO37" s="9"/>
      <c r="BP37" s="8"/>
      <c r="BQ37" s="9"/>
      <c r="BR37" s="9"/>
      <c r="BS37" s="8">
        <f>B37</f>
        <v>8696096.969999969</v>
      </c>
      <c r="BT37" s="8"/>
      <c r="BU37" s="8"/>
      <c r="IM37" s="3"/>
      <c r="IN37" s="3"/>
      <c r="IO37" s="3"/>
      <c r="IP37" s="3"/>
      <c r="IQ37" s="3"/>
    </row>
    <row r="38" spans="1:251" s="24" customFormat="1" ht="15.75" customHeight="1" x14ac:dyDescent="0.2">
      <c r="A38" s="14" t="s">
        <v>38</v>
      </c>
      <c r="B38" s="9"/>
      <c r="C38" s="8"/>
      <c r="D38" s="8"/>
      <c r="E38" s="8">
        <f>E35-C36-E36</f>
        <v>13182285.689999998</v>
      </c>
      <c r="F38" s="8"/>
      <c r="G38" s="8"/>
      <c r="H38" s="8"/>
      <c r="I38" s="8"/>
      <c r="J38" s="8">
        <f>J35-H36-J36</f>
        <v>-762247.8200000003</v>
      </c>
      <c r="K38" s="8"/>
      <c r="L38" s="8"/>
      <c r="M38" s="8">
        <f>M35-M36</f>
        <v>12420037.869999997</v>
      </c>
      <c r="N38" s="8"/>
      <c r="O38" s="8"/>
      <c r="P38" s="8">
        <f>P35-N36-P36</f>
        <v>618917.8599999994</v>
      </c>
      <c r="Q38" s="8"/>
      <c r="R38" s="9"/>
      <c r="S38" s="8"/>
      <c r="T38" s="8"/>
      <c r="U38" s="8">
        <f>U35-S36-U36</f>
        <v>335266.23000000045</v>
      </c>
      <c r="V38" s="8">
        <f>V35-T36-V36</f>
        <v>-501706.33999999985</v>
      </c>
      <c r="W38" s="9"/>
      <c r="X38" s="8">
        <f>X35-X36</f>
        <v>954184.09000000358</v>
      </c>
      <c r="Y38" s="8"/>
      <c r="Z38" s="8"/>
      <c r="AA38" s="8">
        <f>AA35-Y36-AA36</f>
        <v>-178658.44000000134</v>
      </c>
      <c r="AB38" s="8">
        <f>AB35-Z36-AB36</f>
        <v>-814406.40000000224</v>
      </c>
      <c r="AC38" s="9"/>
      <c r="AD38" s="8"/>
      <c r="AE38" s="8"/>
      <c r="AF38" s="8">
        <f>AF35-AD36-AF36</f>
        <v>680092.05000000075</v>
      </c>
      <c r="AG38" s="8">
        <f>AG35-AE36-AG36</f>
        <v>8319739.3500000015</v>
      </c>
      <c r="AH38" s="8"/>
      <c r="AI38" s="8">
        <f>AI35-AI36</f>
        <v>501433.6099999994</v>
      </c>
      <c r="AJ38" s="8"/>
      <c r="AK38" s="8"/>
      <c r="AL38" s="8"/>
      <c r="AM38" s="8">
        <f>AM35-AK36-AM36</f>
        <v>4567774.3900000006</v>
      </c>
      <c r="AN38" s="8"/>
      <c r="AO38" s="8"/>
      <c r="AP38" s="8"/>
      <c r="AQ38" s="8"/>
      <c r="AR38" s="8">
        <f>AR35-AP36-AR36</f>
        <v>-678070.58000000194</v>
      </c>
      <c r="AS38" s="8">
        <f>AS35-AQ36-AS36</f>
        <v>3765581.9800000004</v>
      </c>
      <c r="AT38" s="8"/>
      <c r="AU38" s="8">
        <f>AU35-AU36</f>
        <v>3889703.8099999949</v>
      </c>
      <c r="AV38" s="9"/>
      <c r="AW38" s="8"/>
      <c r="AX38" s="8"/>
      <c r="AY38" s="8">
        <f>AY35-AW36-AY36</f>
        <v>-5682991.7300000004</v>
      </c>
      <c r="AZ38" s="8">
        <f>AZ35-AX36-AZ36</f>
        <v>10050394.169999998</v>
      </c>
      <c r="BA38" s="8"/>
      <c r="BB38" s="8"/>
      <c r="BC38" s="8"/>
      <c r="BD38" s="8">
        <f>BD35-BB36-BD36</f>
        <v>571195.76999999955</v>
      </c>
      <c r="BE38" s="8">
        <f>BE35-BC36-BE36</f>
        <v>1488848.9499999993</v>
      </c>
      <c r="BF38" s="8"/>
      <c r="BG38" s="8">
        <f>BG35-BG36</f>
        <v>-5111795.9600000083</v>
      </c>
      <c r="BH38" s="9"/>
      <c r="BI38" s="8"/>
      <c r="BJ38" s="9"/>
      <c r="BK38" s="8">
        <f>BK35-BI36-BK36</f>
        <v>153980.10000000149</v>
      </c>
      <c r="BL38" s="9"/>
      <c r="BM38" s="9"/>
      <c r="BN38" s="8"/>
      <c r="BO38" s="9"/>
      <c r="BP38" s="8">
        <f>BP35-BN36-BP36</f>
        <v>-4111446.549999997</v>
      </c>
      <c r="BQ38" s="9"/>
      <c r="BR38" s="9"/>
      <c r="BS38" s="8">
        <f>BS35-BS36-BS37</f>
        <v>0</v>
      </c>
      <c r="BT38" s="8"/>
      <c r="BU38" s="8"/>
      <c r="IM38" s="3"/>
      <c r="IN38" s="3"/>
      <c r="IO38" s="3"/>
      <c r="IP38" s="3"/>
      <c r="IQ38" s="3"/>
    </row>
    <row r="39" spans="1:251" s="24" customFormat="1" ht="15.75" customHeight="1" x14ac:dyDescent="0.2">
      <c r="A39" s="14" t="s">
        <v>39</v>
      </c>
      <c r="B39" s="9">
        <f>B35+B40-B36-B37</f>
        <v>97145777.339999974</v>
      </c>
      <c r="C39" s="8"/>
      <c r="D39" s="8"/>
      <c r="E39" s="8">
        <f>E38+B39</f>
        <v>110328063.02999997</v>
      </c>
      <c r="F39" s="8"/>
      <c r="G39" s="8"/>
      <c r="H39" s="8"/>
      <c r="I39" s="8"/>
      <c r="J39" s="8">
        <f>E39+J38</f>
        <v>109565815.20999998</v>
      </c>
      <c r="K39" s="8"/>
      <c r="L39" s="8"/>
      <c r="M39" s="8">
        <f>M38+B40</f>
        <v>109565815.21000001</v>
      </c>
      <c r="N39" s="11"/>
      <c r="O39" s="11"/>
      <c r="P39" s="8">
        <f>J39+P38</f>
        <v>110184733.06999998</v>
      </c>
      <c r="Q39" s="8"/>
      <c r="R39" s="8"/>
      <c r="S39" s="8"/>
      <c r="T39" s="8"/>
      <c r="U39" s="8">
        <f>U38+P39</f>
        <v>110519999.29999998</v>
      </c>
      <c r="V39" s="8">
        <f>V38+Q39</f>
        <v>-501706.33999999985</v>
      </c>
      <c r="W39" s="8"/>
      <c r="X39" s="8">
        <f>X38+M39</f>
        <v>110519999.30000001</v>
      </c>
      <c r="Y39" s="8"/>
      <c r="Z39" s="8"/>
      <c r="AA39" s="8">
        <f>AA38+X39</f>
        <v>110341340.86000001</v>
      </c>
      <c r="AB39" s="8">
        <f>AB38+V39</f>
        <v>-1316112.7400000021</v>
      </c>
      <c r="AC39" s="8"/>
      <c r="AD39" s="8" t="s">
        <v>27</v>
      </c>
      <c r="AE39" s="8"/>
      <c r="AF39" s="8">
        <f>AF38+AA39</f>
        <v>111021432.91000001</v>
      </c>
      <c r="AG39" s="8">
        <f>AG38+AB39</f>
        <v>7003626.6099999994</v>
      </c>
      <c r="AH39" s="8"/>
      <c r="AI39" s="8">
        <f>AI38+X39</f>
        <v>111021432.91000001</v>
      </c>
      <c r="AJ39" s="8" t="e">
        <f>AJ35+AJ36+#REF!-#REF!-#REF!-#REF!-#REF!</f>
        <v>#REF!</v>
      </c>
      <c r="AK39" s="8" t="s">
        <v>27</v>
      </c>
      <c r="AL39" s="8"/>
      <c r="AM39" s="8">
        <f>AM38+AI39</f>
        <v>115589207.30000001</v>
      </c>
      <c r="AN39" s="8"/>
      <c r="AO39" s="8"/>
      <c r="AP39" s="8"/>
      <c r="AQ39" s="8"/>
      <c r="AR39" s="8">
        <f>AR38+AM39</f>
        <v>114911136.72000001</v>
      </c>
      <c r="AS39" s="8">
        <f>AS38+AN39</f>
        <v>3765581.9800000004</v>
      </c>
      <c r="AT39" s="8"/>
      <c r="AU39" s="8">
        <f>AU38+AI39</f>
        <v>114911136.72</v>
      </c>
      <c r="AV39" s="8" t="e">
        <f>AV35+AV36+#REF!-#REF!-#REF!-#REF!-#REF!</f>
        <v>#REF!</v>
      </c>
      <c r="AW39" s="8"/>
      <c r="AX39" s="8"/>
      <c r="AY39" s="8">
        <f>AY38+AR39</f>
        <v>109228144.99000001</v>
      </c>
      <c r="AZ39" s="8">
        <f>AZ38+AS39</f>
        <v>13815976.149999999</v>
      </c>
      <c r="BA39" s="8"/>
      <c r="BB39" s="8"/>
      <c r="BC39" s="8"/>
      <c r="BD39" s="8">
        <f>BD38+AY39</f>
        <v>109799340.76000001</v>
      </c>
      <c r="BE39" s="8">
        <f>BE38+AZ39</f>
        <v>15304825.099999998</v>
      </c>
      <c r="BF39" s="8"/>
      <c r="BG39" s="8">
        <f>BG38+AU39</f>
        <v>109799340.75999999</v>
      </c>
      <c r="BH39" s="8" t="e">
        <f>BH35+BH36+#REF!-#REF!-#REF!-#REF!-#REF!</f>
        <v>#REF!</v>
      </c>
      <c r="BI39" s="8"/>
      <c r="BJ39" s="8"/>
      <c r="BK39" s="8">
        <f>BK38+BD39</f>
        <v>109953320.86000001</v>
      </c>
      <c r="BL39" s="8">
        <f>BL35-SUM(BL36:BL38)</f>
        <v>0</v>
      </c>
      <c r="BM39" s="8">
        <f>BM35-SUM(BM36:BM38)</f>
        <v>0</v>
      </c>
      <c r="BN39" s="8"/>
      <c r="BO39" s="8"/>
      <c r="BP39" s="8">
        <f>BP38+BK39</f>
        <v>105841874.31000002</v>
      </c>
      <c r="BQ39" s="8">
        <f>BQ35-SUM(BQ36:BQ38)</f>
        <v>0</v>
      </c>
      <c r="BR39" s="8">
        <f>BR35-SUM(BR36:BR38)</f>
        <v>0</v>
      </c>
      <c r="BS39" s="8">
        <f>BS38+BS40</f>
        <v>97145777.340000004</v>
      </c>
      <c r="BT39" s="8" t="e">
        <f>BT35-SUM(BU36:BU38)</f>
        <v>#REF!</v>
      </c>
      <c r="BU39" s="8" t="e">
        <f>BU35-SUM(#REF!)</f>
        <v>#REF!</v>
      </c>
      <c r="IM39" s="3"/>
      <c r="IN39" s="3"/>
      <c r="IO39" s="3"/>
      <c r="IP39" s="3"/>
      <c r="IQ39" s="3"/>
    </row>
    <row r="40" spans="1:251" s="24" customFormat="1" ht="12.75" customHeight="1" x14ac:dyDescent="0.2">
      <c r="A40" s="48" t="s">
        <v>33</v>
      </c>
      <c r="B40" s="45">
        <v>97145777.340000004</v>
      </c>
      <c r="C40" s="43"/>
      <c r="D40" s="43"/>
      <c r="E40" s="43"/>
      <c r="F40" s="43"/>
      <c r="G40" s="43">
        <f>E40-F40</f>
        <v>0</v>
      </c>
      <c r="H40" s="43"/>
      <c r="I40" s="43"/>
      <c r="J40" s="43">
        <f>G40</f>
        <v>0</v>
      </c>
      <c r="K40" s="43"/>
      <c r="L40" s="43">
        <f>J40-K40</f>
        <v>0</v>
      </c>
      <c r="M40" s="43">
        <f>F40+K40</f>
        <v>0</v>
      </c>
      <c r="N40" s="49"/>
      <c r="O40" s="49"/>
      <c r="P40" s="43">
        <f>L40</f>
        <v>0</v>
      </c>
      <c r="Q40" s="43">
        <v>640500</v>
      </c>
      <c r="R40" s="43">
        <f>L40-Q40</f>
        <v>-640500</v>
      </c>
      <c r="S40" s="43"/>
      <c r="T40" s="43"/>
      <c r="U40" s="43"/>
      <c r="V40" s="43">
        <v>1600000</v>
      </c>
      <c r="W40" s="43">
        <f>U40-V40</f>
        <v>-1600000</v>
      </c>
      <c r="X40" s="43"/>
      <c r="Y40" s="43"/>
      <c r="Z40" s="43"/>
      <c r="AA40" s="43"/>
      <c r="AB40" s="43">
        <v>1534460</v>
      </c>
      <c r="AC40" s="43">
        <f>W40-AB40</f>
        <v>-3134460</v>
      </c>
      <c r="AD40" s="43"/>
      <c r="AE40" s="43"/>
      <c r="AF40" s="43"/>
      <c r="AG40" s="43">
        <v>1295000</v>
      </c>
      <c r="AH40" s="43">
        <f>AC40-AG40</f>
        <v>-4429460</v>
      </c>
      <c r="AI40" s="43"/>
      <c r="AJ40" s="43"/>
      <c r="AK40" s="43"/>
      <c r="AL40" s="43"/>
      <c r="AM40" s="43"/>
      <c r="AN40" s="43">
        <v>3491650</v>
      </c>
      <c r="AO40" s="43">
        <f>AH40-AN40</f>
        <v>-7921110</v>
      </c>
      <c r="AP40" s="43"/>
      <c r="AQ40" s="43"/>
      <c r="AR40" s="43"/>
      <c r="AS40" s="43">
        <v>529500</v>
      </c>
      <c r="AT40" s="43">
        <f>AR40-AS40</f>
        <v>-529500</v>
      </c>
      <c r="AU40" s="43"/>
      <c r="AV40" s="43"/>
      <c r="AW40" s="43"/>
      <c r="AX40" s="43"/>
      <c r="AY40" s="43"/>
      <c r="AZ40" s="43"/>
      <c r="BA40" s="43">
        <f>AY40-AZ40</f>
        <v>0</v>
      </c>
      <c r="BB40" s="43"/>
      <c r="BC40" s="43"/>
      <c r="BD40" s="43">
        <f>BA40</f>
        <v>0</v>
      </c>
      <c r="BE40" s="43"/>
      <c r="BF40" s="43">
        <f>BA40</f>
        <v>0</v>
      </c>
      <c r="BG40" s="43">
        <v>0</v>
      </c>
      <c r="BH40" s="43"/>
      <c r="BI40" s="43"/>
      <c r="BJ40" s="43"/>
      <c r="BK40" s="43">
        <f>BF40</f>
        <v>0</v>
      </c>
      <c r="BL40" s="43"/>
      <c r="BM40" s="43"/>
      <c r="BN40" s="43"/>
      <c r="BO40" s="43"/>
      <c r="BP40" s="43"/>
      <c r="BQ40" s="43"/>
      <c r="BR40" s="43"/>
      <c r="BS40" s="43">
        <f>B40</f>
        <v>97145777.340000004</v>
      </c>
      <c r="BT40" s="8"/>
      <c r="BU40" s="8"/>
      <c r="IM40" s="3"/>
      <c r="IN40" s="3"/>
      <c r="IO40" s="3"/>
      <c r="IP40" s="3"/>
      <c r="IQ40" s="3"/>
    </row>
    <row r="41" spans="1:251" ht="12.75" customHeight="1" x14ac:dyDescent="0.2">
      <c r="E41" s="2">
        <f>E36</f>
        <v>24437096.68</v>
      </c>
      <c r="G41" s="24"/>
      <c r="H41" s="20"/>
      <c r="I41" s="20"/>
      <c r="K41" s="24"/>
      <c r="N41" s="19"/>
      <c r="O41" s="19"/>
      <c r="P41" s="24">
        <v>19845880.920000002</v>
      </c>
      <c r="Q41" s="16"/>
      <c r="R41" s="20"/>
      <c r="S41" s="20"/>
      <c r="T41" s="20"/>
      <c r="U41" s="24">
        <v>20441076.780000001</v>
      </c>
      <c r="V41" s="24"/>
      <c r="W41" s="24"/>
      <c r="X41" s="24"/>
      <c r="AA41" s="16">
        <v>20299865.149999999</v>
      </c>
      <c r="AC41" s="20"/>
      <c r="AD41" s="20"/>
      <c r="AE41" s="20"/>
      <c r="AG41" s="24"/>
      <c r="AI41" s="20"/>
      <c r="AJ41" s="20"/>
      <c r="AK41" s="20"/>
      <c r="AM41" s="16"/>
      <c r="AN41" s="24"/>
      <c r="AQ41" s="20"/>
      <c r="AS41" s="24"/>
      <c r="AU41" s="20"/>
      <c r="AV41" s="20"/>
      <c r="AW41" s="20"/>
      <c r="AY41" s="24"/>
      <c r="AZ41" s="24"/>
      <c r="BA41" s="24"/>
      <c r="BB41" s="24"/>
      <c r="BF41" s="20"/>
      <c r="BG41" s="20"/>
      <c r="BH41" s="20"/>
      <c r="BI41" s="20"/>
      <c r="BK41" s="16"/>
      <c r="BL41" s="24"/>
      <c r="BM41" s="24"/>
      <c r="BN41" s="24"/>
      <c r="BS41" s="16"/>
      <c r="BT41" s="16"/>
      <c r="BU41" s="19"/>
      <c r="IM41" s="3"/>
      <c r="IN41" s="3"/>
      <c r="IO41" s="3"/>
      <c r="IP41" s="3"/>
    </row>
    <row r="42" spans="1:251" s="2" customFormat="1" ht="12.75" customHeight="1" x14ac:dyDescent="0.2">
      <c r="A42" s="52" t="s">
        <v>32</v>
      </c>
      <c r="B42" s="52"/>
      <c r="C42" s="51" t="s">
        <v>2</v>
      </c>
      <c r="D42" s="51"/>
      <c r="E42" s="51"/>
      <c r="F42" s="51"/>
      <c r="G42" s="34"/>
      <c r="H42" s="51" t="s">
        <v>3</v>
      </c>
      <c r="I42" s="51"/>
      <c r="J42" s="51"/>
      <c r="K42" s="51"/>
      <c r="L42" s="51"/>
      <c r="M42" s="50" t="s">
        <v>4</v>
      </c>
      <c r="N42" s="51" t="s">
        <v>5</v>
      </c>
      <c r="O42" s="51"/>
      <c r="P42" s="51"/>
      <c r="Q42" s="51"/>
      <c r="R42" s="51"/>
      <c r="S42" s="51" t="s">
        <v>6</v>
      </c>
      <c r="T42" s="51"/>
      <c r="U42" s="51"/>
      <c r="V42" s="51"/>
      <c r="W42" s="51"/>
      <c r="X42" s="50" t="s">
        <v>7</v>
      </c>
      <c r="Y42" s="51" t="s">
        <v>9</v>
      </c>
      <c r="Z42" s="51"/>
      <c r="AA42" s="51"/>
      <c r="AB42" s="51"/>
      <c r="AC42" s="51"/>
      <c r="AD42" s="51" t="s">
        <v>10</v>
      </c>
      <c r="AE42" s="51"/>
      <c r="AF42" s="51"/>
      <c r="AG42" s="51"/>
      <c r="AH42" s="51"/>
      <c r="AI42" s="50" t="s">
        <v>11</v>
      </c>
      <c r="AJ42" s="50" t="s">
        <v>8</v>
      </c>
      <c r="AK42" s="51" t="s">
        <v>12</v>
      </c>
      <c r="AL42" s="51"/>
      <c r="AM42" s="51"/>
      <c r="AN42" s="51"/>
      <c r="AO42" s="51"/>
      <c r="AP42" s="51" t="s">
        <v>13</v>
      </c>
      <c r="AQ42" s="51"/>
      <c r="AR42" s="51"/>
      <c r="AS42" s="51"/>
      <c r="AT42" s="51"/>
      <c r="AU42" s="50" t="s">
        <v>14</v>
      </c>
      <c r="AV42" s="50" t="s">
        <v>8</v>
      </c>
      <c r="AW42" s="51" t="s">
        <v>15</v>
      </c>
      <c r="AX42" s="51"/>
      <c r="AY42" s="51"/>
      <c r="AZ42" s="51"/>
      <c r="BA42" s="51"/>
      <c r="BB42" s="51" t="s">
        <v>16</v>
      </c>
      <c r="BC42" s="51"/>
      <c r="BD42" s="51"/>
      <c r="BE42" s="51"/>
      <c r="BF42" s="51"/>
      <c r="BG42" s="50" t="s">
        <v>17</v>
      </c>
      <c r="BH42" s="50" t="s">
        <v>8</v>
      </c>
      <c r="BI42" s="51" t="s">
        <v>18</v>
      </c>
      <c r="BJ42" s="51"/>
      <c r="BK42" s="51"/>
      <c r="BL42" s="51"/>
      <c r="BM42" s="51"/>
      <c r="BN42" s="51" t="s">
        <v>19</v>
      </c>
      <c r="BO42" s="51"/>
      <c r="BP42" s="51"/>
      <c r="BQ42" s="51"/>
      <c r="BR42" s="51"/>
      <c r="BS42" s="36" t="s">
        <v>20</v>
      </c>
      <c r="BT42" s="30"/>
      <c r="BU42" s="31"/>
      <c r="IM42" s="3"/>
      <c r="IN42" s="3"/>
      <c r="IO42" s="3"/>
      <c r="IP42" s="3"/>
      <c r="IQ42" s="3"/>
    </row>
    <row r="43" spans="1:251" s="2" customFormat="1" ht="12.75" customHeight="1" x14ac:dyDescent="0.2">
      <c r="A43" s="52"/>
      <c r="B43" s="52"/>
      <c r="C43" s="51" t="s">
        <v>21</v>
      </c>
      <c r="D43" s="51"/>
      <c r="E43" s="51" t="s">
        <v>22</v>
      </c>
      <c r="F43" s="51"/>
      <c r="G43" s="51" t="s">
        <v>23</v>
      </c>
      <c r="H43" s="51" t="s">
        <v>21</v>
      </c>
      <c r="I43" s="51"/>
      <c r="J43" s="51" t="s">
        <v>22</v>
      </c>
      <c r="K43" s="51"/>
      <c r="L43" s="51" t="s">
        <v>23</v>
      </c>
      <c r="M43" s="50"/>
      <c r="N43" s="51" t="s">
        <v>21</v>
      </c>
      <c r="O43" s="51"/>
      <c r="P43" s="51" t="s">
        <v>22</v>
      </c>
      <c r="Q43" s="51"/>
      <c r="R43" s="51" t="s">
        <v>23</v>
      </c>
      <c r="S43" s="51" t="s">
        <v>21</v>
      </c>
      <c r="T43" s="51"/>
      <c r="U43" s="51" t="s">
        <v>22</v>
      </c>
      <c r="V43" s="51"/>
      <c r="W43" s="51" t="s">
        <v>23</v>
      </c>
      <c r="X43" s="50"/>
      <c r="Y43" s="51" t="s">
        <v>21</v>
      </c>
      <c r="Z43" s="51"/>
      <c r="AA43" s="51" t="s">
        <v>22</v>
      </c>
      <c r="AB43" s="51"/>
      <c r="AC43" s="51" t="s">
        <v>23</v>
      </c>
      <c r="AD43" s="51" t="s">
        <v>21</v>
      </c>
      <c r="AE43" s="51"/>
      <c r="AF43" s="51" t="s">
        <v>22</v>
      </c>
      <c r="AG43" s="51"/>
      <c r="AH43" s="51" t="s">
        <v>23</v>
      </c>
      <c r="AI43" s="50"/>
      <c r="AJ43" s="50"/>
      <c r="AK43" s="51" t="s">
        <v>21</v>
      </c>
      <c r="AL43" s="51"/>
      <c r="AM43" s="51" t="s">
        <v>22</v>
      </c>
      <c r="AN43" s="51"/>
      <c r="AO43" s="51" t="s">
        <v>23</v>
      </c>
      <c r="AP43" s="51" t="s">
        <v>21</v>
      </c>
      <c r="AQ43" s="51"/>
      <c r="AR43" s="51" t="s">
        <v>22</v>
      </c>
      <c r="AS43" s="51"/>
      <c r="AT43" s="51" t="s">
        <v>23</v>
      </c>
      <c r="AU43" s="50"/>
      <c r="AV43" s="50"/>
      <c r="AW43" s="51" t="s">
        <v>21</v>
      </c>
      <c r="AX43" s="51"/>
      <c r="AY43" s="51" t="s">
        <v>22</v>
      </c>
      <c r="AZ43" s="51"/>
      <c r="BA43" s="51" t="s">
        <v>23</v>
      </c>
      <c r="BB43" s="51" t="s">
        <v>21</v>
      </c>
      <c r="BC43" s="51"/>
      <c r="BD43" s="51" t="s">
        <v>22</v>
      </c>
      <c r="BE43" s="51"/>
      <c r="BF43" s="51" t="s">
        <v>23</v>
      </c>
      <c r="BG43" s="50"/>
      <c r="BH43" s="50"/>
      <c r="BI43" s="51" t="s">
        <v>21</v>
      </c>
      <c r="BJ43" s="51"/>
      <c r="BK43" s="51" t="s">
        <v>22</v>
      </c>
      <c r="BL43" s="51"/>
      <c r="BM43" s="51"/>
      <c r="BN43" s="51" t="s">
        <v>21</v>
      </c>
      <c r="BO43" s="51"/>
      <c r="BP43" s="51" t="s">
        <v>22</v>
      </c>
      <c r="BQ43" s="51"/>
      <c r="BR43" s="51"/>
      <c r="BS43" s="51" t="s">
        <v>24</v>
      </c>
      <c r="BT43" s="32"/>
      <c r="BU43" s="33"/>
      <c r="IM43" s="3"/>
      <c r="IN43" s="3"/>
      <c r="IO43" s="3"/>
      <c r="IP43" s="3"/>
      <c r="IQ43" s="3"/>
    </row>
    <row r="44" spans="1:251" s="2" customFormat="1" ht="12.75" customHeight="1" x14ac:dyDescent="0.2">
      <c r="A44" s="52"/>
      <c r="B44" s="52"/>
      <c r="C44" s="34" t="s">
        <v>24</v>
      </c>
      <c r="D44" s="34" t="s">
        <v>25</v>
      </c>
      <c r="E44" s="34" t="s">
        <v>24</v>
      </c>
      <c r="F44" s="34" t="s">
        <v>25</v>
      </c>
      <c r="G44" s="51"/>
      <c r="H44" s="34" t="s">
        <v>24</v>
      </c>
      <c r="I44" s="34" t="s">
        <v>25</v>
      </c>
      <c r="J44" s="34" t="s">
        <v>24</v>
      </c>
      <c r="K44" s="34" t="s">
        <v>25</v>
      </c>
      <c r="L44" s="51"/>
      <c r="M44" s="50"/>
      <c r="N44" s="34" t="s">
        <v>24</v>
      </c>
      <c r="O44" s="34" t="s">
        <v>25</v>
      </c>
      <c r="P44" s="34" t="s">
        <v>24</v>
      </c>
      <c r="Q44" s="34" t="s">
        <v>25</v>
      </c>
      <c r="R44" s="51"/>
      <c r="S44" s="34" t="s">
        <v>24</v>
      </c>
      <c r="T44" s="34" t="s">
        <v>25</v>
      </c>
      <c r="U44" s="34" t="s">
        <v>24</v>
      </c>
      <c r="V44" s="34" t="s">
        <v>25</v>
      </c>
      <c r="W44" s="51"/>
      <c r="X44" s="50"/>
      <c r="Y44" s="34" t="s">
        <v>24</v>
      </c>
      <c r="Z44" s="34" t="s">
        <v>25</v>
      </c>
      <c r="AA44" s="34" t="s">
        <v>24</v>
      </c>
      <c r="AB44" s="34" t="s">
        <v>25</v>
      </c>
      <c r="AC44" s="51"/>
      <c r="AD44" s="34" t="s">
        <v>24</v>
      </c>
      <c r="AE44" s="34" t="s">
        <v>25</v>
      </c>
      <c r="AF44" s="34" t="s">
        <v>24</v>
      </c>
      <c r="AG44" s="34" t="s">
        <v>25</v>
      </c>
      <c r="AH44" s="51"/>
      <c r="AI44" s="50"/>
      <c r="AJ44" s="50"/>
      <c r="AK44" s="34" t="s">
        <v>24</v>
      </c>
      <c r="AL44" s="34" t="s">
        <v>25</v>
      </c>
      <c r="AM44" s="34" t="s">
        <v>24</v>
      </c>
      <c r="AN44" s="34" t="s">
        <v>25</v>
      </c>
      <c r="AO44" s="51"/>
      <c r="AP44" s="34" t="s">
        <v>24</v>
      </c>
      <c r="AQ44" s="34" t="s">
        <v>25</v>
      </c>
      <c r="AR44" s="34" t="s">
        <v>24</v>
      </c>
      <c r="AS44" s="34" t="s">
        <v>25</v>
      </c>
      <c r="AT44" s="51"/>
      <c r="AU44" s="50"/>
      <c r="AV44" s="50"/>
      <c r="AW44" s="34" t="s">
        <v>24</v>
      </c>
      <c r="AX44" s="34" t="s">
        <v>25</v>
      </c>
      <c r="AY44" s="34" t="s">
        <v>24</v>
      </c>
      <c r="AZ44" s="34" t="s">
        <v>25</v>
      </c>
      <c r="BA44" s="51"/>
      <c r="BB44" s="34" t="s">
        <v>24</v>
      </c>
      <c r="BC44" s="34" t="s">
        <v>25</v>
      </c>
      <c r="BD44" s="34" t="s">
        <v>24</v>
      </c>
      <c r="BE44" s="34" t="s">
        <v>25</v>
      </c>
      <c r="BF44" s="51"/>
      <c r="BG44" s="50"/>
      <c r="BH44" s="50"/>
      <c r="BI44" s="34" t="s">
        <v>24</v>
      </c>
      <c r="BJ44" s="34" t="s">
        <v>25</v>
      </c>
      <c r="BK44" s="34" t="s">
        <v>24</v>
      </c>
      <c r="BL44" s="34" t="s">
        <v>25</v>
      </c>
      <c r="BM44" s="4" t="s">
        <v>23</v>
      </c>
      <c r="BN44" s="34" t="s">
        <v>24</v>
      </c>
      <c r="BO44" s="34" t="s">
        <v>25</v>
      </c>
      <c r="BP44" s="34" t="s">
        <v>24</v>
      </c>
      <c r="BQ44" s="34" t="s">
        <v>25</v>
      </c>
      <c r="BR44" s="4" t="s">
        <v>23</v>
      </c>
      <c r="BS44" s="51"/>
      <c r="BT44" s="34" t="s">
        <v>25</v>
      </c>
      <c r="BU44" s="4" t="s">
        <v>23</v>
      </c>
      <c r="IM44" s="3"/>
      <c r="IN44" s="3"/>
      <c r="IO44" s="3"/>
      <c r="IP44" s="3"/>
      <c r="IQ44" s="3"/>
    </row>
    <row r="45" spans="1:251" s="24" customFormat="1" ht="12.75" customHeight="1" x14ac:dyDescent="0.2">
      <c r="A45" s="14" t="s">
        <v>30</v>
      </c>
      <c r="B45" s="9">
        <f>B55-B35</f>
        <v>415441960.20999998</v>
      </c>
      <c r="C45" s="8"/>
      <c r="D45" s="8"/>
      <c r="E45" s="8">
        <f>E55-E35</f>
        <v>49774162.800000004</v>
      </c>
      <c r="F45" s="8">
        <f>F55-F35</f>
        <v>0</v>
      </c>
      <c r="G45" s="8">
        <f>F45-E45</f>
        <v>-49774162.800000004</v>
      </c>
      <c r="H45" s="10"/>
      <c r="I45" s="10"/>
      <c r="J45" s="8">
        <f>J55-J35</f>
        <v>28577346.950000003</v>
      </c>
      <c r="K45" s="8">
        <f>K55-K35</f>
        <v>52522573.579999998</v>
      </c>
      <c r="L45" s="8">
        <f>K45-J45</f>
        <v>23945226.629999995</v>
      </c>
      <c r="M45" s="8">
        <f>E45+J45</f>
        <v>78351509.75</v>
      </c>
      <c r="N45" s="11"/>
      <c r="O45" s="11"/>
      <c r="P45" s="8">
        <f>P55-P35</f>
        <v>31461606.219999999</v>
      </c>
      <c r="Q45" s="8">
        <f>Q55-Q35</f>
        <v>56165349.520000003</v>
      </c>
      <c r="R45" s="8">
        <f>Q45-P45</f>
        <v>24703743.300000004</v>
      </c>
      <c r="S45" s="10"/>
      <c r="T45" s="10"/>
      <c r="U45" s="8">
        <f>U55-U35</f>
        <v>32714678.5</v>
      </c>
      <c r="V45" s="8">
        <f>V55-V35</f>
        <v>34703344.340000004</v>
      </c>
      <c r="W45" s="8">
        <f>V45-U45</f>
        <v>1988665.8400000036</v>
      </c>
      <c r="X45" s="8">
        <f>P45+U45</f>
        <v>64176284.719999999</v>
      </c>
      <c r="Y45" s="8"/>
      <c r="Z45" s="8"/>
      <c r="AA45" s="8">
        <f>AA55-AA35</f>
        <v>32801783.649999999</v>
      </c>
      <c r="AB45" s="8">
        <f>AB55-AB35</f>
        <v>22460567.709999997</v>
      </c>
      <c r="AC45" s="8">
        <f>AB45-AA45</f>
        <v>-10341215.940000001</v>
      </c>
      <c r="AD45" s="8"/>
      <c r="AE45" s="8"/>
      <c r="AF45" s="8">
        <f>AF55-AF35</f>
        <v>30655400.190000001</v>
      </c>
      <c r="AG45" s="8">
        <f>AG55-AG35</f>
        <v>21649885.57</v>
      </c>
      <c r="AH45" s="8">
        <f>AG45-AF45</f>
        <v>-9005514.620000001</v>
      </c>
      <c r="AI45" s="8">
        <f>AA45+AF45</f>
        <v>63457183.840000004</v>
      </c>
      <c r="AJ45" s="8" t="e">
        <f>#REF!+AI45</f>
        <v>#REF!</v>
      </c>
      <c r="AK45" s="10"/>
      <c r="AL45" s="10"/>
      <c r="AM45" s="8">
        <f>AM55-AM35</f>
        <v>36989092.579999998</v>
      </c>
      <c r="AN45" s="8">
        <f>AN55-AN35</f>
        <v>55656295.880000003</v>
      </c>
      <c r="AO45" s="8">
        <f>AN45-AM45</f>
        <v>18667203.300000004</v>
      </c>
      <c r="AP45" s="10"/>
      <c r="AQ45" s="10"/>
      <c r="AR45" s="8">
        <f>AR55-AR35</f>
        <v>30367542.399999999</v>
      </c>
      <c r="AS45" s="8">
        <f>AS55-AS35</f>
        <v>27961599.890000004</v>
      </c>
      <c r="AT45" s="8">
        <f>AS45-AR45</f>
        <v>-2405942.5099999942</v>
      </c>
      <c r="AU45" s="8">
        <f>AM45+AR45</f>
        <v>67356634.979999989</v>
      </c>
      <c r="AV45" s="10" t="e">
        <f>AJ45+AU45</f>
        <v>#REF!</v>
      </c>
      <c r="AW45" s="10"/>
      <c r="AX45" s="10"/>
      <c r="AY45" s="8">
        <f>AY55-AY35</f>
        <v>28121204.190000001</v>
      </c>
      <c r="AZ45" s="8">
        <f>AZ55-AZ35</f>
        <v>21754930.150000002</v>
      </c>
      <c r="BA45" s="8">
        <f>AZ45-AY45</f>
        <v>-6366274.0399999991</v>
      </c>
      <c r="BB45" s="10"/>
      <c r="BC45" s="10"/>
      <c r="BD45" s="8">
        <f>BD55-BD35</f>
        <v>29369216.660000004</v>
      </c>
      <c r="BE45" s="8">
        <f>BE55-BE35</f>
        <v>27460304.889999997</v>
      </c>
      <c r="BF45" s="8">
        <f>BE45-BD45</f>
        <v>-1908911.770000007</v>
      </c>
      <c r="BG45" s="8">
        <f>AY45+BD45</f>
        <v>57490420.850000009</v>
      </c>
      <c r="BH45" s="10" t="e">
        <f>AV45+BG45</f>
        <v>#REF!</v>
      </c>
      <c r="BI45" s="10"/>
      <c r="BJ45" s="10"/>
      <c r="BK45" s="8">
        <f>BK55-BK35</f>
        <v>33757721.770000003</v>
      </c>
      <c r="BL45" s="8"/>
      <c r="BM45" s="10"/>
      <c r="BN45" s="10"/>
      <c r="BO45" s="10"/>
      <c r="BP45" s="8">
        <f>BP55-BP35</f>
        <v>50852204.299999997</v>
      </c>
      <c r="BQ45" s="8"/>
      <c r="BR45" s="10"/>
      <c r="BS45" s="8">
        <f>SUM(M45+X45+AI45+AU45+BG45+BK45+BP45)</f>
        <v>415441960.20999998</v>
      </c>
      <c r="BT45" s="9" t="e">
        <f>#REF!+K45+Q45+V45+AB45+AG45+AN45+AS45+AZ45+BE45+BL45+BQ45</f>
        <v>#REF!</v>
      </c>
      <c r="BU45" s="11" t="e">
        <f>BS45-BT45</f>
        <v>#REF!</v>
      </c>
      <c r="IM45" s="3"/>
      <c r="IN45" s="3"/>
      <c r="IO45" s="3"/>
      <c r="IP45" s="3"/>
      <c r="IQ45" s="3"/>
    </row>
    <row r="46" spans="1:251" s="24" customFormat="1" ht="12.75" customHeight="1" x14ac:dyDescent="0.2">
      <c r="A46" s="14" t="s">
        <v>31</v>
      </c>
      <c r="B46" s="9">
        <f>B56-B36</f>
        <v>424138057.18000007</v>
      </c>
      <c r="C46" s="8"/>
      <c r="D46" s="8"/>
      <c r="E46" s="8">
        <f>E56-E36</f>
        <v>33307081.160000004</v>
      </c>
      <c r="F46" s="8">
        <f>F56-F36</f>
        <v>0</v>
      </c>
      <c r="G46" s="8">
        <f>C46-D46+E46-F46</f>
        <v>33307081.160000004</v>
      </c>
      <c r="H46" s="8"/>
      <c r="I46" s="8"/>
      <c r="J46" s="8">
        <f>J56-J36</f>
        <v>26204555.059999995</v>
      </c>
      <c r="K46" s="8">
        <f>K29-K36</f>
        <v>0</v>
      </c>
      <c r="L46" s="8">
        <f>SUM(H46-I46,J46-K46)</f>
        <v>26204555.059999995</v>
      </c>
      <c r="M46" s="8">
        <f>E46+J46</f>
        <v>59511636.219999999</v>
      </c>
      <c r="N46" s="8"/>
      <c r="O46" s="8"/>
      <c r="P46" s="8">
        <f>P56-P36</f>
        <v>32193548.129999995</v>
      </c>
      <c r="Q46" s="8">
        <f>Q29-Q36</f>
        <v>0</v>
      </c>
      <c r="R46" s="8">
        <f>SUM(N46-O46,P46-Q46)</f>
        <v>32193548.129999995</v>
      </c>
      <c r="S46" s="8"/>
      <c r="T46" s="8"/>
      <c r="U46" s="8">
        <f>U29-U36</f>
        <v>31583704.069999997</v>
      </c>
      <c r="V46" s="8">
        <f>V29-V36</f>
        <v>-20467136.629999999</v>
      </c>
      <c r="W46" s="8">
        <f>SUM(S46-T46,U46-V46)</f>
        <v>52050840.699999996</v>
      </c>
      <c r="X46" s="8">
        <f>P46+U46</f>
        <v>63777252.199999988</v>
      </c>
      <c r="Y46" s="8"/>
      <c r="Z46" s="8"/>
      <c r="AA46" s="8">
        <f>AA56-AA36</f>
        <v>32440065.879999992</v>
      </c>
      <c r="AB46" s="8">
        <f>AB56-AB36</f>
        <v>-18495308.920000002</v>
      </c>
      <c r="AC46" s="8">
        <f>Y46-Z46+AA46-AB46</f>
        <v>50935374.799999997</v>
      </c>
      <c r="AD46" s="8"/>
      <c r="AE46" s="8"/>
      <c r="AF46" s="8">
        <f>AF56-AF36</f>
        <v>30463423.659999996</v>
      </c>
      <c r="AG46" s="8">
        <f>AG56-AG36</f>
        <v>-18751388.219999999</v>
      </c>
      <c r="AH46" s="8">
        <f>AD46-AE46+AF46-AG46</f>
        <v>49214811.879999995</v>
      </c>
      <c r="AI46" s="8">
        <f>AA46+AF46</f>
        <v>62903489.539999992</v>
      </c>
      <c r="AJ46" s="8" t="e">
        <f>#REF!+AI46</f>
        <v>#REF!</v>
      </c>
      <c r="AK46" s="8"/>
      <c r="AL46" s="8"/>
      <c r="AM46" s="8">
        <f>AM56-AM36</f>
        <v>34828216.109999999</v>
      </c>
      <c r="AN46" s="8">
        <f>AN56-AN36</f>
        <v>0</v>
      </c>
      <c r="AO46" s="8">
        <f>AK46-AL46+AM46-AN46</f>
        <v>34828216.109999999</v>
      </c>
      <c r="AP46" s="8"/>
      <c r="AQ46" s="8"/>
      <c r="AR46" s="8">
        <f>AR56-AR36</f>
        <v>28846063.579999994</v>
      </c>
      <c r="AS46" s="8">
        <f>AS56-AS36</f>
        <v>-22865951.149999999</v>
      </c>
      <c r="AT46" s="8">
        <f>AP46-AQ46+AR46-AS46</f>
        <v>51712014.729999989</v>
      </c>
      <c r="AU46" s="8">
        <f>AM46+AR46</f>
        <v>63674279.689999998</v>
      </c>
      <c r="AV46" s="9" t="e">
        <f>AJ46+AU46</f>
        <v>#REF!</v>
      </c>
      <c r="AW46" s="8"/>
      <c r="AX46" s="8"/>
      <c r="AY46" s="8">
        <f>AY56-AY36</f>
        <v>22110946.759999998</v>
      </c>
      <c r="AZ46" s="8">
        <f>AZ29-AZ36</f>
        <v>-18222600.960000001</v>
      </c>
      <c r="BA46" s="8">
        <f>AW46-AX46+AY46-AZ46</f>
        <v>40333547.719999999</v>
      </c>
      <c r="BB46" s="8"/>
      <c r="BC46" s="8"/>
      <c r="BD46" s="8">
        <f>BD56-BD36</f>
        <v>29486716.02</v>
      </c>
      <c r="BE46" s="8">
        <f>BE29-BE36</f>
        <v>-19363949.890000001</v>
      </c>
      <c r="BF46" s="8">
        <f>BB46-BC46+BD46-BE46</f>
        <v>48850665.909999996</v>
      </c>
      <c r="BG46" s="8">
        <f>AY46+BD46</f>
        <v>51597662.780000001</v>
      </c>
      <c r="BH46" s="9" t="e">
        <f>AV46+BG46</f>
        <v>#REF!</v>
      </c>
      <c r="BI46" s="8"/>
      <c r="BJ46" s="8"/>
      <c r="BK46" s="8">
        <f>BK56-BK36</f>
        <v>32516761.120000005</v>
      </c>
      <c r="BL46" s="8"/>
      <c r="BM46" s="8" t="e">
        <f>#REF!</f>
        <v>#REF!</v>
      </c>
      <c r="BN46" s="8"/>
      <c r="BO46" s="8"/>
      <c r="BP46" s="8">
        <f>BP56-BP36</f>
        <v>90156975.63000001</v>
      </c>
      <c r="BQ46" s="9"/>
      <c r="BR46" s="9" t="e">
        <f>#REF!</f>
        <v>#REF!</v>
      </c>
      <c r="BS46" s="8">
        <f>SUM(M46+X46+AI46+AU46+BG46+BI46+BK46+BN46+BP46)</f>
        <v>424138057.17999995</v>
      </c>
      <c r="BT46" s="8" t="e">
        <f>#REF!-#REF!</f>
        <v>#REF!</v>
      </c>
      <c r="BU46" s="8" t="e">
        <f>#REF!-#REF!</f>
        <v>#REF!</v>
      </c>
      <c r="IM46" s="3"/>
      <c r="IN46" s="3"/>
      <c r="IO46" s="3"/>
      <c r="IP46" s="3"/>
      <c r="IQ46" s="3"/>
    </row>
    <row r="47" spans="1:251" s="24" customFormat="1" ht="12.75" customHeight="1" x14ac:dyDescent="0.2">
      <c r="A47" s="14" t="s">
        <v>40</v>
      </c>
      <c r="B47" s="9">
        <f>B46-B45</f>
        <v>8696096.9700000882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9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9"/>
      <c r="BI47" s="8"/>
      <c r="BJ47" s="8"/>
      <c r="BK47" s="8"/>
      <c r="BL47" s="8"/>
      <c r="BM47" s="8"/>
      <c r="BN47" s="8"/>
      <c r="BO47" s="8"/>
      <c r="BP47" s="8"/>
      <c r="BQ47" s="9"/>
      <c r="BR47" s="9"/>
      <c r="BS47" s="8">
        <f>B47</f>
        <v>8696096.9700000882</v>
      </c>
      <c r="BT47" s="8"/>
      <c r="BU47" s="8"/>
      <c r="IM47" s="3"/>
      <c r="IN47" s="3"/>
      <c r="IO47" s="3"/>
      <c r="IP47" s="3"/>
      <c r="IQ47" s="3"/>
    </row>
    <row r="48" spans="1:251" s="24" customFormat="1" ht="17.25" customHeight="1" x14ac:dyDescent="0.2">
      <c r="A48" s="14" t="s">
        <v>38</v>
      </c>
      <c r="B48" s="9"/>
      <c r="C48" s="8"/>
      <c r="D48" s="8"/>
      <c r="E48" s="8">
        <f>E45-E46</f>
        <v>16467081.640000001</v>
      </c>
      <c r="F48" s="8">
        <f>F45-F46</f>
        <v>0</v>
      </c>
      <c r="G48" s="8"/>
      <c r="H48" s="8"/>
      <c r="I48" s="8"/>
      <c r="J48" s="8">
        <f>J45-J46</f>
        <v>2372791.890000008</v>
      </c>
      <c r="K48" s="8">
        <f>K45-K46</f>
        <v>52522573.579999998</v>
      </c>
      <c r="L48" s="8"/>
      <c r="M48" s="8">
        <f>M45-M46</f>
        <v>18839873.530000001</v>
      </c>
      <c r="N48" s="8"/>
      <c r="O48" s="8"/>
      <c r="P48" s="8">
        <f>P45-P46</f>
        <v>-731941.90999999642</v>
      </c>
      <c r="Q48" s="8">
        <f>Q45-Q46</f>
        <v>56165349.520000003</v>
      </c>
      <c r="R48" s="8"/>
      <c r="S48" s="8"/>
      <c r="T48" s="8"/>
      <c r="U48" s="8">
        <f>U45-U46</f>
        <v>1130974.4300000034</v>
      </c>
      <c r="V48" s="8">
        <f>V45-V46</f>
        <v>55170480.969999999</v>
      </c>
      <c r="W48" s="8"/>
      <c r="X48" s="8">
        <f>X45-X46</f>
        <v>399032.52000001073</v>
      </c>
      <c r="Y48" s="8"/>
      <c r="Z48" s="8"/>
      <c r="AA48" s="8">
        <f>AA45-AA46</f>
        <v>361717.770000007</v>
      </c>
      <c r="AB48" s="8">
        <f>AB45-AB46</f>
        <v>40955876.629999995</v>
      </c>
      <c r="AC48" s="8"/>
      <c r="AD48" s="8"/>
      <c r="AE48" s="8"/>
      <c r="AF48" s="8">
        <f>AF45-AF46</f>
        <v>191976.53000000492</v>
      </c>
      <c r="AG48" s="8">
        <f>AG45-AG46</f>
        <v>40401273.789999999</v>
      </c>
      <c r="AH48" s="8"/>
      <c r="AI48" s="8">
        <f>AI45-AI46</f>
        <v>553694.30000001192</v>
      </c>
      <c r="AJ48" s="8"/>
      <c r="AK48" s="8"/>
      <c r="AL48" s="8"/>
      <c r="AM48" s="8">
        <f>AM45-AM46</f>
        <v>2160876.4699999988</v>
      </c>
      <c r="AN48" s="8">
        <f>AN45-AN46</f>
        <v>55656295.880000003</v>
      </c>
      <c r="AO48" s="8"/>
      <c r="AP48" s="8"/>
      <c r="AQ48" s="8"/>
      <c r="AR48" s="8">
        <f>AR45-AR46</f>
        <v>1521478.820000004</v>
      </c>
      <c r="AS48" s="8">
        <f>AS45-AS46</f>
        <v>50827551.040000007</v>
      </c>
      <c r="AT48" s="8"/>
      <c r="AU48" s="8">
        <f>AU45-AU46</f>
        <v>3682355.2899999917</v>
      </c>
      <c r="AV48" s="9"/>
      <c r="AW48" s="8"/>
      <c r="AX48" s="8"/>
      <c r="AY48" s="8">
        <f>AY45-AY46</f>
        <v>6010257.4300000034</v>
      </c>
      <c r="AZ48" s="8">
        <f>AZ57-AZ38</f>
        <v>39977531.109999999</v>
      </c>
      <c r="BA48" s="8"/>
      <c r="BB48" s="8"/>
      <c r="BC48" s="8"/>
      <c r="BD48" s="8">
        <f>BD45-BD46</f>
        <v>-117499.35999999568</v>
      </c>
      <c r="BE48" s="8">
        <f>BE45-BE46</f>
        <v>46824254.780000001</v>
      </c>
      <c r="BF48" s="8"/>
      <c r="BG48" s="8">
        <f>BG45-BG46</f>
        <v>5892758.0700000077</v>
      </c>
      <c r="BH48" s="9"/>
      <c r="BI48" s="8"/>
      <c r="BJ48" s="8"/>
      <c r="BK48" s="8">
        <f>BK45-BK46</f>
        <v>1240960.6499999985</v>
      </c>
      <c r="BL48" s="8"/>
      <c r="BM48" s="8"/>
      <c r="BN48" s="8"/>
      <c r="BO48" s="8"/>
      <c r="BP48" s="8">
        <f>BP45-BP46</f>
        <v>-39304771.330000013</v>
      </c>
      <c r="BQ48" s="9"/>
      <c r="BR48" s="9"/>
      <c r="BS48" s="8">
        <f>BS45-BS46+BS47</f>
        <v>1.1920928955078125E-7</v>
      </c>
      <c r="BT48" s="8"/>
      <c r="BU48" s="8"/>
      <c r="IM48" s="3"/>
      <c r="IN48" s="3"/>
      <c r="IO48" s="3"/>
      <c r="IP48" s="3"/>
      <c r="IQ48" s="3"/>
    </row>
    <row r="49" spans="1:251" s="24" customFormat="1" ht="12.75" customHeight="1" x14ac:dyDescent="0.2">
      <c r="A49" s="14" t="s">
        <v>39</v>
      </c>
      <c r="B49" s="9">
        <f>B45+B50-B46+B47</f>
        <v>80496190.400000036</v>
      </c>
      <c r="C49" s="8"/>
      <c r="D49" s="8"/>
      <c r="E49" s="8">
        <f>E48+B49</f>
        <v>96963272.040000036</v>
      </c>
      <c r="F49" s="8">
        <f>B49+F48</f>
        <v>80496190.400000036</v>
      </c>
      <c r="G49" s="8"/>
      <c r="H49" s="8"/>
      <c r="I49" s="8"/>
      <c r="J49" s="8">
        <f>J48+E49</f>
        <v>99336063.930000037</v>
      </c>
      <c r="K49" s="8">
        <f>K48+F49</f>
        <v>133018763.98000003</v>
      </c>
      <c r="L49" s="8"/>
      <c r="M49" s="8">
        <f>M48+B49</f>
        <v>99336063.930000037</v>
      </c>
      <c r="N49" s="10"/>
      <c r="O49" s="10"/>
      <c r="P49" s="8">
        <f>P48+J49</f>
        <v>98604122.020000041</v>
      </c>
      <c r="Q49" s="8">
        <f>Q48+K49</f>
        <v>189184113.50000003</v>
      </c>
      <c r="R49" s="8"/>
      <c r="S49" s="8"/>
      <c r="T49" s="8"/>
      <c r="U49" s="8">
        <f>U48+P49</f>
        <v>99735096.450000048</v>
      </c>
      <c r="V49" s="8">
        <f>V48+Q49</f>
        <v>244354594.47000003</v>
      </c>
      <c r="W49" s="8"/>
      <c r="X49" s="8">
        <f>X48+M49</f>
        <v>99735096.450000048</v>
      </c>
      <c r="Y49" s="8"/>
      <c r="Z49" s="8"/>
      <c r="AA49" s="8">
        <f>AA48+U49</f>
        <v>100096814.22000006</v>
      </c>
      <c r="AB49" s="8">
        <f>AB48+V49</f>
        <v>285310471.10000002</v>
      </c>
      <c r="AC49" s="8"/>
      <c r="AD49" s="8"/>
      <c r="AE49" s="8"/>
      <c r="AF49" s="8">
        <f>AF48+AA49</f>
        <v>100288790.75000006</v>
      </c>
      <c r="AG49" s="8">
        <f>AG48+AB49</f>
        <v>325711744.89000005</v>
      </c>
      <c r="AH49" s="8"/>
      <c r="AI49" s="8">
        <f>AI48+X49</f>
        <v>100288790.75000006</v>
      </c>
      <c r="AJ49" s="8" t="e">
        <f>AJ45+AJ50+AJ46-#REF!-#REF!</f>
        <v>#REF!</v>
      </c>
      <c r="AK49" s="8"/>
      <c r="AL49" s="8"/>
      <c r="AM49" s="8">
        <f>AM48+AF49</f>
        <v>102449667.22000006</v>
      </c>
      <c r="AN49" s="8">
        <f>AN48+AG49</f>
        <v>381368040.77000004</v>
      </c>
      <c r="AO49" s="8"/>
      <c r="AP49" s="8"/>
      <c r="AQ49" s="8"/>
      <c r="AR49" s="8">
        <f>AR48+AM49</f>
        <v>103971146.04000007</v>
      </c>
      <c r="AS49" s="8">
        <f>AS48+AN49</f>
        <v>432195591.81000006</v>
      </c>
      <c r="AT49" s="8"/>
      <c r="AU49" s="8">
        <f>AU48+AI49</f>
        <v>103971146.04000005</v>
      </c>
      <c r="AV49" s="8" t="e">
        <f>AV45+AV50+AV46-#REF!-#REF!</f>
        <v>#REF!</v>
      </c>
      <c r="AW49" s="8"/>
      <c r="AX49" s="8"/>
      <c r="AY49" s="8">
        <f>AY48+AR49</f>
        <v>109981403.47000007</v>
      </c>
      <c r="AZ49" s="8">
        <f>AZ48+AS49</f>
        <v>472173122.92000008</v>
      </c>
      <c r="BA49" s="8"/>
      <c r="BB49" s="8"/>
      <c r="BC49" s="8"/>
      <c r="BD49" s="8">
        <f>BD48+AY49</f>
        <v>109863904.11000007</v>
      </c>
      <c r="BE49" s="8">
        <f>BE48+AZ49</f>
        <v>518997377.70000005</v>
      </c>
      <c r="BF49" s="8"/>
      <c r="BG49" s="8">
        <f>BG48+AU49</f>
        <v>109863904.11000006</v>
      </c>
      <c r="BH49" s="8" t="e">
        <f>BH45+BH50+BH46-#REF!-#REF!</f>
        <v>#REF!</v>
      </c>
      <c r="BI49" s="8"/>
      <c r="BJ49" s="8"/>
      <c r="BK49" s="8">
        <f>BK48+BG49</f>
        <v>111104864.76000005</v>
      </c>
      <c r="BL49" s="8">
        <f>BL45-SUM(BL46:BL46)</f>
        <v>0</v>
      </c>
      <c r="BM49" s="8" t="e">
        <f>BM45-SUM(BM46:BM46)</f>
        <v>#REF!</v>
      </c>
      <c r="BN49" s="8"/>
      <c r="BO49" s="8"/>
      <c r="BP49" s="8">
        <f>BP48+BK49</f>
        <v>71800093.430000037</v>
      </c>
      <c r="BQ49" s="8">
        <f>BQ45-SUM(BQ46:BQ46)</f>
        <v>0</v>
      </c>
      <c r="BR49" s="8" t="e">
        <f>BR45-SUM(BR46:BR46)</f>
        <v>#REF!</v>
      </c>
      <c r="BS49" s="8">
        <f>BS48+BS50</f>
        <v>80496190.400000125</v>
      </c>
      <c r="BT49" s="8" t="e">
        <f>BT45-SUM(BU46:BU46)</f>
        <v>#REF!</v>
      </c>
      <c r="BU49" s="8" t="e">
        <f>BU45-SUM(#REF!)</f>
        <v>#REF!</v>
      </c>
      <c r="IM49" s="3"/>
      <c r="IN49" s="3"/>
      <c r="IO49" s="3"/>
      <c r="IP49" s="3"/>
      <c r="IQ49" s="3"/>
    </row>
    <row r="50" spans="1:251" s="24" customFormat="1" ht="12.75" customHeight="1" x14ac:dyDescent="0.2">
      <c r="A50" s="48" t="s">
        <v>33</v>
      </c>
      <c r="B50" s="45">
        <f>B59-B40</f>
        <v>80496190.400000006</v>
      </c>
      <c r="C50" s="43"/>
      <c r="D50" s="43"/>
      <c r="E50" s="43"/>
      <c r="F50" s="43">
        <f>F59-F40</f>
        <v>0</v>
      </c>
      <c r="G50" s="43">
        <f>E50-F50</f>
        <v>0</v>
      </c>
      <c r="H50" s="43"/>
      <c r="I50" s="43"/>
      <c r="J50" s="43">
        <f>G50</f>
        <v>0</v>
      </c>
      <c r="K50" s="43">
        <f>K59-K40</f>
        <v>0</v>
      </c>
      <c r="L50" s="43">
        <f>J50-K50</f>
        <v>0</v>
      </c>
      <c r="M50" s="43">
        <f>F50+K50</f>
        <v>0</v>
      </c>
      <c r="N50" s="49"/>
      <c r="O50" s="49"/>
      <c r="P50" s="43">
        <f>L50</f>
        <v>0</v>
      </c>
      <c r="Q50" s="43">
        <f>Q59-Q40</f>
        <v>-640500</v>
      </c>
      <c r="R50" s="43">
        <f>P50-Q50</f>
        <v>640500</v>
      </c>
      <c r="S50" s="43"/>
      <c r="T50" s="43"/>
      <c r="U50" s="43"/>
      <c r="V50" s="43">
        <f>V59-V40</f>
        <v>-1600000</v>
      </c>
      <c r="W50" s="43">
        <f>R50-V50</f>
        <v>2240500</v>
      </c>
      <c r="X50" s="43"/>
      <c r="Y50" s="43"/>
      <c r="Z50" s="43"/>
      <c r="AA50" s="43"/>
      <c r="AB50" s="43">
        <f>AB59-AB40</f>
        <v>-1534460</v>
      </c>
      <c r="AC50" s="43">
        <f>W50-AB50</f>
        <v>3774960</v>
      </c>
      <c r="AD50" s="43"/>
      <c r="AE50" s="43"/>
      <c r="AF50" s="43"/>
      <c r="AG50" s="43"/>
      <c r="AH50" s="43"/>
      <c r="AI50" s="43"/>
      <c r="AJ50" s="43" t="e">
        <f>#REF!+AI50</f>
        <v>#REF!</v>
      </c>
      <c r="AK50" s="43"/>
      <c r="AL50" s="43"/>
      <c r="AM50" s="43">
        <f>AH50</f>
        <v>0</v>
      </c>
      <c r="AN50" s="43">
        <f>AN59-AN40</f>
        <v>4887691.28</v>
      </c>
      <c r="AO50" s="43">
        <f>AH50-AN50</f>
        <v>-4887691.28</v>
      </c>
      <c r="AP50" s="43"/>
      <c r="AQ50" s="43"/>
      <c r="AR50" s="43">
        <f>AM50</f>
        <v>0</v>
      </c>
      <c r="AS50" s="43">
        <f>AS59</f>
        <v>2874215.01</v>
      </c>
      <c r="AT50" s="43">
        <f>AR50-AS50</f>
        <v>-2874215.01</v>
      </c>
      <c r="AU50" s="43"/>
      <c r="AV50" s="43" t="e">
        <f>AJ50+AU50</f>
        <v>#REF!</v>
      </c>
      <c r="AW50" s="43"/>
      <c r="AX50" s="43"/>
      <c r="AY50" s="43">
        <f>AY59-AY40</f>
        <v>0</v>
      </c>
      <c r="AZ50" s="43">
        <f>AZ59</f>
        <v>4111374.61</v>
      </c>
      <c r="BA50" s="43">
        <f>AT50-AZ50</f>
        <v>-6985589.6199999992</v>
      </c>
      <c r="BB50" s="43"/>
      <c r="BC50" s="43"/>
      <c r="BD50" s="43"/>
      <c r="BE50" s="43">
        <f>BE59</f>
        <v>2478039.2400000002</v>
      </c>
      <c r="BF50" s="43">
        <f>BD50-BE50</f>
        <v>-2478039.2400000002</v>
      </c>
      <c r="BG50" s="43"/>
      <c r="BH50" s="43" t="e">
        <f>AV50+BG50</f>
        <v>#REF!</v>
      </c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>
        <f>B50</f>
        <v>80496190.400000006</v>
      </c>
      <c r="BT50" s="9"/>
      <c r="BU50" s="11"/>
      <c r="IM50" s="3"/>
      <c r="IN50" s="3"/>
      <c r="IO50" s="3"/>
      <c r="IP50" s="3"/>
      <c r="IQ50" s="3"/>
    </row>
    <row r="51" spans="1:251" ht="12" customHeight="1" x14ac:dyDescent="0.2">
      <c r="G51" s="24"/>
      <c r="H51" s="20"/>
      <c r="K51" s="24"/>
      <c r="O51" s="19"/>
      <c r="P51" s="24"/>
      <c r="Q51" s="16"/>
      <c r="R51" s="20"/>
      <c r="S51" s="20"/>
      <c r="V51" s="24"/>
      <c r="W51" s="24"/>
      <c r="X51" s="24"/>
      <c r="AA51" s="16"/>
      <c r="AC51" s="20"/>
      <c r="AD51" s="20"/>
      <c r="AG51" s="24"/>
      <c r="AI51" s="20"/>
      <c r="AK51" s="20"/>
      <c r="AM51" s="16"/>
      <c r="AN51" s="24"/>
      <c r="AS51" s="24"/>
      <c r="AU51" s="20"/>
      <c r="AW51" s="20"/>
      <c r="AY51" s="16"/>
      <c r="AZ51" s="24"/>
      <c r="BA51" s="24"/>
      <c r="BB51" s="24"/>
      <c r="BF51" s="20"/>
      <c r="BG51" s="20"/>
      <c r="BI51" s="20"/>
      <c r="BK51" s="16"/>
      <c r="BL51" s="24"/>
      <c r="BM51" s="24"/>
      <c r="BN51" s="24"/>
      <c r="BS51" s="16"/>
      <c r="BU51" s="19"/>
      <c r="IM51" s="3"/>
      <c r="IN51" s="3"/>
      <c r="IO51" s="3"/>
      <c r="IP51" s="3"/>
    </row>
    <row r="52" spans="1:251" s="2" customFormat="1" ht="12.75" customHeight="1" x14ac:dyDescent="0.2">
      <c r="A52" s="52" t="s">
        <v>34</v>
      </c>
      <c r="B52" s="52"/>
      <c r="C52" s="51" t="s">
        <v>2</v>
      </c>
      <c r="D52" s="51"/>
      <c r="E52" s="51"/>
      <c r="F52" s="51"/>
      <c r="G52" s="34"/>
      <c r="H52" s="51" t="s">
        <v>3</v>
      </c>
      <c r="I52" s="51"/>
      <c r="J52" s="51"/>
      <c r="K52" s="51"/>
      <c r="L52" s="51"/>
      <c r="M52" s="50" t="s">
        <v>4</v>
      </c>
      <c r="N52" s="51" t="s">
        <v>5</v>
      </c>
      <c r="O52" s="51"/>
      <c r="P52" s="51"/>
      <c r="Q52" s="51"/>
      <c r="R52" s="51"/>
      <c r="S52" s="51" t="s">
        <v>6</v>
      </c>
      <c r="T52" s="51"/>
      <c r="U52" s="51"/>
      <c r="V52" s="51"/>
      <c r="W52" s="51"/>
      <c r="X52" s="50" t="s">
        <v>7</v>
      </c>
      <c r="Y52" s="51" t="s">
        <v>9</v>
      </c>
      <c r="Z52" s="51"/>
      <c r="AA52" s="51"/>
      <c r="AB52" s="51"/>
      <c r="AC52" s="51"/>
      <c r="AD52" s="51" t="s">
        <v>10</v>
      </c>
      <c r="AE52" s="51"/>
      <c r="AF52" s="51"/>
      <c r="AG52" s="51"/>
      <c r="AH52" s="51"/>
      <c r="AI52" s="50" t="s">
        <v>11</v>
      </c>
      <c r="AJ52" s="50" t="s">
        <v>8</v>
      </c>
      <c r="AK52" s="51" t="s">
        <v>12</v>
      </c>
      <c r="AL52" s="51"/>
      <c r="AM52" s="51"/>
      <c r="AN52" s="51"/>
      <c r="AO52" s="51"/>
      <c r="AP52" s="51" t="s">
        <v>13</v>
      </c>
      <c r="AQ52" s="51"/>
      <c r="AR52" s="51"/>
      <c r="AS52" s="51"/>
      <c r="AT52" s="51"/>
      <c r="AU52" s="50" t="s">
        <v>14</v>
      </c>
      <c r="AV52" s="50" t="s">
        <v>8</v>
      </c>
      <c r="AW52" s="51" t="s">
        <v>15</v>
      </c>
      <c r="AX52" s="51"/>
      <c r="AY52" s="51"/>
      <c r="AZ52" s="51"/>
      <c r="BA52" s="51"/>
      <c r="BB52" s="51" t="s">
        <v>16</v>
      </c>
      <c r="BC52" s="51"/>
      <c r="BD52" s="51"/>
      <c r="BE52" s="51"/>
      <c r="BF52" s="51"/>
      <c r="BG52" s="50" t="s">
        <v>17</v>
      </c>
      <c r="BH52" s="50" t="s">
        <v>8</v>
      </c>
      <c r="BI52" s="51" t="s">
        <v>18</v>
      </c>
      <c r="BJ52" s="51"/>
      <c r="BK52" s="51"/>
      <c r="BL52" s="51"/>
      <c r="BM52" s="51"/>
      <c r="BN52" s="51" t="s">
        <v>19</v>
      </c>
      <c r="BO52" s="51"/>
      <c r="BP52" s="51"/>
      <c r="BQ52" s="51"/>
      <c r="BR52" s="51"/>
      <c r="BS52" s="36" t="s">
        <v>20</v>
      </c>
      <c r="BT52" s="25"/>
      <c r="BU52" s="35"/>
      <c r="IM52" s="3"/>
      <c r="IN52" s="3"/>
      <c r="IO52" s="3"/>
      <c r="IP52" s="3"/>
      <c r="IQ52" s="3"/>
    </row>
    <row r="53" spans="1:251" s="2" customFormat="1" ht="12.75" customHeight="1" x14ac:dyDescent="0.2">
      <c r="A53" s="52"/>
      <c r="B53" s="52"/>
      <c r="C53" s="51" t="s">
        <v>21</v>
      </c>
      <c r="D53" s="51"/>
      <c r="E53" s="51" t="s">
        <v>22</v>
      </c>
      <c r="F53" s="51"/>
      <c r="G53" s="51" t="s">
        <v>23</v>
      </c>
      <c r="H53" s="51" t="s">
        <v>21</v>
      </c>
      <c r="I53" s="51"/>
      <c r="J53" s="51" t="s">
        <v>22</v>
      </c>
      <c r="K53" s="51"/>
      <c r="L53" s="51" t="s">
        <v>23</v>
      </c>
      <c r="M53" s="50"/>
      <c r="N53" s="51" t="s">
        <v>21</v>
      </c>
      <c r="O53" s="51"/>
      <c r="P53" s="51" t="s">
        <v>22</v>
      </c>
      <c r="Q53" s="51"/>
      <c r="R53" s="51" t="s">
        <v>23</v>
      </c>
      <c r="S53" s="51" t="s">
        <v>21</v>
      </c>
      <c r="T53" s="51"/>
      <c r="U53" s="51" t="s">
        <v>22</v>
      </c>
      <c r="V53" s="51"/>
      <c r="W53" s="51" t="s">
        <v>23</v>
      </c>
      <c r="X53" s="50"/>
      <c r="Y53" s="51" t="s">
        <v>21</v>
      </c>
      <c r="Z53" s="51"/>
      <c r="AA53" s="51" t="s">
        <v>22</v>
      </c>
      <c r="AB53" s="51"/>
      <c r="AC53" s="51" t="s">
        <v>23</v>
      </c>
      <c r="AD53" s="51" t="s">
        <v>21</v>
      </c>
      <c r="AE53" s="51"/>
      <c r="AF53" s="51" t="s">
        <v>22</v>
      </c>
      <c r="AG53" s="51"/>
      <c r="AH53" s="51" t="s">
        <v>23</v>
      </c>
      <c r="AI53" s="50"/>
      <c r="AJ53" s="50"/>
      <c r="AK53" s="51" t="s">
        <v>21</v>
      </c>
      <c r="AL53" s="51"/>
      <c r="AM53" s="51" t="s">
        <v>22</v>
      </c>
      <c r="AN53" s="51"/>
      <c r="AO53" s="51" t="s">
        <v>23</v>
      </c>
      <c r="AP53" s="51" t="s">
        <v>21</v>
      </c>
      <c r="AQ53" s="51"/>
      <c r="AR53" s="51" t="s">
        <v>22</v>
      </c>
      <c r="AS53" s="51"/>
      <c r="AT53" s="51" t="s">
        <v>23</v>
      </c>
      <c r="AU53" s="50"/>
      <c r="AV53" s="50"/>
      <c r="AW53" s="51" t="s">
        <v>21</v>
      </c>
      <c r="AX53" s="51"/>
      <c r="AY53" s="51" t="s">
        <v>22</v>
      </c>
      <c r="AZ53" s="51"/>
      <c r="BA53" s="51" t="s">
        <v>23</v>
      </c>
      <c r="BB53" s="51" t="s">
        <v>21</v>
      </c>
      <c r="BC53" s="51"/>
      <c r="BD53" s="51" t="s">
        <v>22</v>
      </c>
      <c r="BE53" s="51"/>
      <c r="BF53" s="51" t="s">
        <v>23</v>
      </c>
      <c r="BG53" s="50"/>
      <c r="BH53" s="50"/>
      <c r="BI53" s="51" t="s">
        <v>21</v>
      </c>
      <c r="BJ53" s="51"/>
      <c r="BK53" s="51" t="s">
        <v>22</v>
      </c>
      <c r="BL53" s="51"/>
      <c r="BM53" s="51"/>
      <c r="BN53" s="51" t="s">
        <v>21</v>
      </c>
      <c r="BO53" s="51"/>
      <c r="BP53" s="51" t="s">
        <v>22</v>
      </c>
      <c r="BQ53" s="51"/>
      <c r="BR53" s="51"/>
      <c r="BS53" s="51" t="s">
        <v>36</v>
      </c>
      <c r="BT53" s="25"/>
      <c r="BU53" s="35"/>
      <c r="IM53" s="3"/>
      <c r="IN53" s="3"/>
      <c r="IO53" s="3"/>
      <c r="IP53" s="3"/>
      <c r="IQ53" s="3"/>
    </row>
    <row r="54" spans="1:251" s="2" customFormat="1" ht="17.100000000000001" customHeight="1" x14ac:dyDescent="0.2">
      <c r="A54" s="52"/>
      <c r="B54" s="52"/>
      <c r="C54" s="34" t="s">
        <v>24</v>
      </c>
      <c r="D54" s="34" t="s">
        <v>25</v>
      </c>
      <c r="E54" s="34" t="s">
        <v>24</v>
      </c>
      <c r="F54" s="34" t="s">
        <v>25</v>
      </c>
      <c r="G54" s="51"/>
      <c r="H54" s="34" t="s">
        <v>24</v>
      </c>
      <c r="I54" s="34" t="s">
        <v>25</v>
      </c>
      <c r="J54" s="34" t="s">
        <v>24</v>
      </c>
      <c r="K54" s="34" t="s">
        <v>25</v>
      </c>
      <c r="L54" s="51"/>
      <c r="M54" s="50" t="s">
        <v>8</v>
      </c>
      <c r="N54" s="34" t="s">
        <v>24</v>
      </c>
      <c r="O54" s="34" t="s">
        <v>25</v>
      </c>
      <c r="P54" s="34" t="s">
        <v>24</v>
      </c>
      <c r="Q54" s="34" t="s">
        <v>25</v>
      </c>
      <c r="R54" s="51"/>
      <c r="S54" s="34" t="s">
        <v>24</v>
      </c>
      <c r="T54" s="34" t="s">
        <v>25</v>
      </c>
      <c r="U54" s="34" t="s">
        <v>24</v>
      </c>
      <c r="V54" s="34" t="s">
        <v>25</v>
      </c>
      <c r="W54" s="51"/>
      <c r="X54" s="50"/>
      <c r="Y54" s="34" t="s">
        <v>24</v>
      </c>
      <c r="Z54" s="34" t="s">
        <v>25</v>
      </c>
      <c r="AA54" s="34" t="s">
        <v>24</v>
      </c>
      <c r="AB54" s="34" t="s">
        <v>25</v>
      </c>
      <c r="AC54" s="51"/>
      <c r="AD54" s="34" t="s">
        <v>24</v>
      </c>
      <c r="AE54" s="34" t="s">
        <v>25</v>
      </c>
      <c r="AF54" s="34" t="s">
        <v>24</v>
      </c>
      <c r="AG54" s="34" t="s">
        <v>25</v>
      </c>
      <c r="AH54" s="51"/>
      <c r="AI54" s="50"/>
      <c r="AJ54" s="50"/>
      <c r="AK54" s="34" t="s">
        <v>24</v>
      </c>
      <c r="AL54" s="34" t="s">
        <v>25</v>
      </c>
      <c r="AM54" s="34" t="s">
        <v>24</v>
      </c>
      <c r="AN54" s="34" t="s">
        <v>25</v>
      </c>
      <c r="AO54" s="51"/>
      <c r="AP54" s="34" t="s">
        <v>24</v>
      </c>
      <c r="AQ54" s="34" t="s">
        <v>25</v>
      </c>
      <c r="AR54" s="34" t="s">
        <v>24</v>
      </c>
      <c r="AS54" s="34" t="s">
        <v>25</v>
      </c>
      <c r="AT54" s="51"/>
      <c r="AU54" s="50"/>
      <c r="AV54" s="50"/>
      <c r="AW54" s="34" t="s">
        <v>24</v>
      </c>
      <c r="AX54" s="34" t="s">
        <v>25</v>
      </c>
      <c r="AY54" s="34" t="s">
        <v>24</v>
      </c>
      <c r="AZ54" s="34" t="s">
        <v>25</v>
      </c>
      <c r="BA54" s="51"/>
      <c r="BB54" s="34" t="s">
        <v>24</v>
      </c>
      <c r="BC54" s="34" t="s">
        <v>25</v>
      </c>
      <c r="BD54" s="34" t="s">
        <v>24</v>
      </c>
      <c r="BE54" s="34" t="s">
        <v>25</v>
      </c>
      <c r="BF54" s="51"/>
      <c r="BG54" s="50"/>
      <c r="BH54" s="50"/>
      <c r="BI54" s="34" t="s">
        <v>24</v>
      </c>
      <c r="BJ54" s="34" t="s">
        <v>25</v>
      </c>
      <c r="BK54" s="34" t="s">
        <v>24</v>
      </c>
      <c r="BL54" s="34" t="s">
        <v>25</v>
      </c>
      <c r="BM54" s="4" t="s">
        <v>23</v>
      </c>
      <c r="BN54" s="34" t="s">
        <v>24</v>
      </c>
      <c r="BO54" s="34" t="s">
        <v>25</v>
      </c>
      <c r="BP54" s="34" t="s">
        <v>24</v>
      </c>
      <c r="BQ54" s="34" t="s">
        <v>25</v>
      </c>
      <c r="BR54" s="4" t="s">
        <v>23</v>
      </c>
      <c r="BS54" s="51"/>
      <c r="BT54" s="25" t="s">
        <v>25</v>
      </c>
      <c r="BU54" s="22" t="s">
        <v>23</v>
      </c>
      <c r="IM54" s="3"/>
      <c r="IN54" s="3"/>
      <c r="IO54" s="3"/>
      <c r="IP54" s="3"/>
      <c r="IQ54" s="3"/>
    </row>
    <row r="55" spans="1:251" s="24" customFormat="1" ht="17.100000000000001" customHeight="1" x14ac:dyDescent="0.2">
      <c r="A55" s="14" t="s">
        <v>30</v>
      </c>
      <c r="B55" s="9">
        <v>762920323.02999997</v>
      </c>
      <c r="C55" s="9" t="s">
        <v>27</v>
      </c>
      <c r="D55" s="9"/>
      <c r="E55" s="8">
        <v>91405545.170000002</v>
      </c>
      <c r="F55" s="8"/>
      <c r="G55" s="8">
        <f>F55-E55</f>
        <v>-91405545.170000002</v>
      </c>
      <c r="H55" s="8" t="s">
        <v>27</v>
      </c>
      <c r="I55" s="8"/>
      <c r="J55" s="8">
        <v>52479688.590000004</v>
      </c>
      <c r="K55" s="8">
        <v>52522573.579999998</v>
      </c>
      <c r="L55" s="8">
        <f>K55-J55</f>
        <v>42884.989999994636</v>
      </c>
      <c r="M55" s="9">
        <f>E55+J55</f>
        <v>143885233.75999999</v>
      </c>
      <c r="N55" s="11" t="s">
        <v>27</v>
      </c>
      <c r="O55" s="11"/>
      <c r="P55" s="8">
        <v>57776142.689999998</v>
      </c>
      <c r="Q55" s="8">
        <v>56165349.520000003</v>
      </c>
      <c r="R55" s="8">
        <f>Q55-P55</f>
        <v>-1610793.1699999943</v>
      </c>
      <c r="S55" s="8" t="s">
        <v>27</v>
      </c>
      <c r="T55" s="8"/>
      <c r="U55" s="8">
        <v>60077209.609999999</v>
      </c>
      <c r="V55" s="8">
        <v>54668774.630000003</v>
      </c>
      <c r="W55" s="8">
        <f>V55-U55</f>
        <v>-5408434.9799999967</v>
      </c>
      <c r="X55" s="9">
        <f>P55+U55</f>
        <v>117853352.3</v>
      </c>
      <c r="Y55" s="8" t="s">
        <v>27</v>
      </c>
      <c r="Z55" s="8"/>
      <c r="AA55" s="8">
        <v>60237632.729999997</v>
      </c>
      <c r="AB55" s="8">
        <v>40141470.229999997</v>
      </c>
      <c r="AC55" s="8">
        <f>AB55-AA55</f>
        <v>-20096162.5</v>
      </c>
      <c r="AD55" s="10" t="s">
        <v>27</v>
      </c>
      <c r="AE55" s="10"/>
      <c r="AF55" s="8">
        <v>56295828.640000001</v>
      </c>
      <c r="AG55" s="8">
        <v>48721013.140000001</v>
      </c>
      <c r="AH55" s="8">
        <f>AG55-AF55</f>
        <v>-7574815.5</v>
      </c>
      <c r="AI55" s="9">
        <f>AA55+AF55</f>
        <v>116533461.37</v>
      </c>
      <c r="AJ55" s="8" t="e">
        <f>#REF!+AI55</f>
        <v>#REF!</v>
      </c>
      <c r="AK55" s="10" t="s">
        <v>27</v>
      </c>
      <c r="AL55" s="10"/>
      <c r="AM55" s="8">
        <v>67926828.700000003</v>
      </c>
      <c r="AN55" s="8">
        <v>55656295.880000003</v>
      </c>
      <c r="AO55" s="8">
        <f>AN55-AM55</f>
        <v>-12270532.82</v>
      </c>
      <c r="AP55" s="8" t="s">
        <v>27</v>
      </c>
      <c r="AQ55" s="8"/>
      <c r="AR55" s="8">
        <v>55767168.299999997</v>
      </c>
      <c r="AS55" s="8">
        <v>54593133.020000003</v>
      </c>
      <c r="AT55" s="8">
        <f>AS55-AR55</f>
        <v>-1174035.2799999937</v>
      </c>
      <c r="AU55" s="9">
        <f>AM55+AR55</f>
        <v>123693997</v>
      </c>
      <c r="AV55" s="10" t="e">
        <f>AJ55+AU55</f>
        <v>#REF!</v>
      </c>
      <c r="AW55" s="10"/>
      <c r="AX55" s="10"/>
      <c r="AY55" s="8">
        <v>51642014.630000003</v>
      </c>
      <c r="AZ55" s="8">
        <v>50027925.280000001</v>
      </c>
      <c r="BA55" s="8">
        <f>AZ55-AY55</f>
        <v>-1614089.3500000015</v>
      </c>
      <c r="BB55" s="8" t="s">
        <v>27</v>
      </c>
      <c r="BC55" s="8"/>
      <c r="BD55" s="8">
        <v>53933852.020000003</v>
      </c>
      <c r="BE55" s="8">
        <v>48313103.729999997</v>
      </c>
      <c r="BF55" s="8">
        <f>BE55-BD55</f>
        <v>-5620748.2900000066</v>
      </c>
      <c r="BG55" s="9">
        <f>AY55+BD55</f>
        <v>105575866.65000001</v>
      </c>
      <c r="BH55" s="10" t="e">
        <f>AV55+BG55</f>
        <v>#REF!</v>
      </c>
      <c r="BI55" s="10" t="s">
        <v>27</v>
      </c>
      <c r="BJ55" s="10"/>
      <c r="BK55" s="8">
        <v>61993118.590000004</v>
      </c>
      <c r="BL55" s="8"/>
      <c r="BM55" s="10">
        <f>BK55</f>
        <v>61993118.590000004</v>
      </c>
      <c r="BN55" s="10"/>
      <c r="BO55" s="10" t="s">
        <v>27</v>
      </c>
      <c r="BP55" s="8">
        <v>93385293.359999999</v>
      </c>
      <c r="BQ55" s="8"/>
      <c r="BR55" s="10">
        <f>BP55</f>
        <v>93385293.359999999</v>
      </c>
      <c r="BS55" s="9">
        <f>SUM(M55+X55+AI55+AU55+BG55+BK55+BP55)</f>
        <v>762920323.03000009</v>
      </c>
      <c r="BT55" s="26">
        <f>F55+K55+Q55+V55+AB55+AG55+AN55+AS55+AZ55+BE55+BL55+BQ55</f>
        <v>460809639.00999999</v>
      </c>
      <c r="BU55" s="23">
        <f>BS55-BT55</f>
        <v>302110684.0200001</v>
      </c>
      <c r="IM55" s="3"/>
      <c r="IN55" s="3"/>
      <c r="IO55" s="3"/>
      <c r="IP55" s="3"/>
      <c r="IQ55" s="3"/>
    </row>
    <row r="56" spans="1:251" s="24" customFormat="1" ht="17.100000000000001" customHeight="1" x14ac:dyDescent="0.2">
      <c r="A56" s="14" t="s">
        <v>31</v>
      </c>
      <c r="B56" s="27">
        <f>B29</f>
        <v>762920323.03000009</v>
      </c>
      <c r="C56" s="8">
        <f>C29</f>
        <v>4012000</v>
      </c>
      <c r="D56" s="8">
        <f>D29</f>
        <v>0</v>
      </c>
      <c r="E56" s="8">
        <f>E29</f>
        <v>57744177.840000004</v>
      </c>
      <c r="F56" s="8">
        <f>F29</f>
        <v>0</v>
      </c>
      <c r="G56" s="8">
        <f>C56-D56+E56-F56</f>
        <v>61756177.840000004</v>
      </c>
      <c r="H56" s="8">
        <f>H29</f>
        <v>3952000</v>
      </c>
      <c r="I56" s="8">
        <f>I29</f>
        <v>0</v>
      </c>
      <c r="J56" s="8">
        <f>J29</f>
        <v>46917144.519999996</v>
      </c>
      <c r="K56" s="8">
        <f>K29</f>
        <v>0</v>
      </c>
      <c r="L56" s="8">
        <f>H56-I56+J56-K56</f>
        <v>50869144.519999996</v>
      </c>
      <c r="M56" s="9">
        <f>C56+E56+H56+J56</f>
        <v>112625322.36</v>
      </c>
      <c r="N56" s="8">
        <f>N29</f>
        <v>3754000</v>
      </c>
      <c r="O56" s="8">
        <f t="shared" ref="O56" si="21">O29</f>
        <v>0</v>
      </c>
      <c r="P56" s="8">
        <f>P29</f>
        <v>54135166.739999995</v>
      </c>
      <c r="Q56" s="8">
        <f>Q29</f>
        <v>0</v>
      </c>
      <c r="R56" s="8">
        <f>SUM(N56-O56,P56-Q56)</f>
        <v>57889166.739999995</v>
      </c>
      <c r="S56" s="8">
        <f>S29</f>
        <v>3754000</v>
      </c>
      <c r="T56" s="8">
        <f>T29</f>
        <v>0</v>
      </c>
      <c r="U56" s="8">
        <f>U36+U46</f>
        <v>54856968.949999996</v>
      </c>
      <c r="V56" s="8">
        <f>V29</f>
        <v>0</v>
      </c>
      <c r="W56" s="8">
        <f>SUM(S56-T56,U56-V56)</f>
        <v>58610968.949999996</v>
      </c>
      <c r="X56" s="9">
        <f>N56+P56+S56+U56</f>
        <v>116500135.69</v>
      </c>
      <c r="Y56" s="8">
        <f>Y29</f>
        <v>3754000</v>
      </c>
      <c r="Z56" s="8">
        <f>Z29</f>
        <v>0</v>
      </c>
      <c r="AA56" s="8">
        <f>AA29-AA30</f>
        <v>56300573.399999991</v>
      </c>
      <c r="AB56" s="8">
        <f>AB29</f>
        <v>0</v>
      </c>
      <c r="AC56" s="8">
        <f>Y56-Z56+AA56-AB56</f>
        <v>60054573.399999991</v>
      </c>
      <c r="AD56" s="8">
        <f>AD29</f>
        <v>3454000</v>
      </c>
      <c r="AE56" s="8">
        <f>AE29</f>
        <v>0</v>
      </c>
      <c r="AF56" s="8">
        <f>AF29</f>
        <v>51969760.059999995</v>
      </c>
      <c r="AG56" s="8">
        <f>AG29</f>
        <v>0</v>
      </c>
      <c r="AH56" s="8">
        <f>AD56-AE56+AF56-AG56</f>
        <v>55423760.059999995</v>
      </c>
      <c r="AI56" s="9">
        <f>Y56+AA56+AD56+AF56</f>
        <v>115478333.45999998</v>
      </c>
      <c r="AJ56" s="8" t="e">
        <f>#REF!+AI56</f>
        <v>#REF!</v>
      </c>
      <c r="AK56" s="8">
        <f>AK29</f>
        <v>3454000</v>
      </c>
      <c r="AL56" s="8">
        <f>AL29</f>
        <v>0</v>
      </c>
      <c r="AM56" s="8">
        <f>AM29</f>
        <v>57744177.840000004</v>
      </c>
      <c r="AN56" s="8">
        <f>AN29</f>
        <v>0</v>
      </c>
      <c r="AO56" s="8">
        <f>AK56-AL56+AM56-AN56</f>
        <v>61198177.840000004</v>
      </c>
      <c r="AP56" s="8">
        <f>AP29</f>
        <v>2954000</v>
      </c>
      <c r="AQ56" s="8">
        <f>AQ29</f>
        <v>0</v>
      </c>
      <c r="AR56" s="8">
        <f>AR29</f>
        <v>51969760.059999995</v>
      </c>
      <c r="AS56" s="8">
        <f>AS29</f>
        <v>0</v>
      </c>
      <c r="AT56" s="8">
        <f>AP56-AQ56+AR56-AS56</f>
        <v>54923760.059999995</v>
      </c>
      <c r="AU56" s="9">
        <f>AK56+AM56+AP56+AR56</f>
        <v>116121937.90000001</v>
      </c>
      <c r="AV56" s="8" t="e">
        <f>AJ56+AU56</f>
        <v>#REF!</v>
      </c>
      <c r="AW56" s="8">
        <f>AW29</f>
        <v>2954000</v>
      </c>
      <c r="AX56" s="8">
        <f>AX29</f>
        <v>0</v>
      </c>
      <c r="AY56" s="8">
        <f>AY29</f>
        <v>48360748.93</v>
      </c>
      <c r="AZ56" s="8">
        <f>AZ29</f>
        <v>0</v>
      </c>
      <c r="BA56" s="8">
        <f>AW56-AX56+AY56-AZ56</f>
        <v>51314748.93</v>
      </c>
      <c r="BB56" s="8">
        <f>BB29</f>
        <v>2954000</v>
      </c>
      <c r="BC56" s="8">
        <f>BC29</f>
        <v>0</v>
      </c>
      <c r="BD56" s="8">
        <f>BD29</f>
        <v>50526155.609999999</v>
      </c>
      <c r="BE56" s="8">
        <f>BE29</f>
        <v>0</v>
      </c>
      <c r="BF56" s="8">
        <f>BB56-BC56+BD56-BE56</f>
        <v>53480155.609999999</v>
      </c>
      <c r="BG56" s="9">
        <f>AW56+AY56+BB56+BD56</f>
        <v>104794904.53999999</v>
      </c>
      <c r="BH56" s="8" t="e">
        <f>AV56+BG56</f>
        <v>#REF!</v>
      </c>
      <c r="BI56" s="8">
        <f>BI29</f>
        <v>2854000</v>
      </c>
      <c r="BJ56" s="8" t="e">
        <f>#REF!</f>
        <v>#REF!</v>
      </c>
      <c r="BK56" s="8">
        <f>BK29</f>
        <v>57744177.840000004</v>
      </c>
      <c r="BL56" s="8" t="e">
        <f>#REF!</f>
        <v>#REF!</v>
      </c>
      <c r="BM56" s="8" t="e">
        <f>BI56-BJ56+BK56-BL56</f>
        <v>#REF!</v>
      </c>
      <c r="BN56" s="8">
        <f>BN29</f>
        <v>3268100</v>
      </c>
      <c r="BO56" s="8" t="e">
        <f>#REF!</f>
        <v>#REF!</v>
      </c>
      <c r="BP56" s="8">
        <f>BP29</f>
        <v>133533411.24000001</v>
      </c>
      <c r="BQ56" s="8" t="e">
        <f>#REF!</f>
        <v>#REF!</v>
      </c>
      <c r="BR56" s="8" t="e">
        <f>BN56-BO56+BP56-BQ56</f>
        <v>#REF!</v>
      </c>
      <c r="BS56" s="9">
        <f>SUM(M56+X56+AI56+AU56+BG56+BK56+BP56+BI56+BN56)</f>
        <v>762920323.02999997</v>
      </c>
      <c r="BT56" s="28" t="e">
        <f>#REF!--#REF!</f>
        <v>#REF!</v>
      </c>
      <c r="BU56" s="23" t="e">
        <f>BS56-BT56</f>
        <v>#REF!</v>
      </c>
      <c r="IM56" s="3"/>
      <c r="IN56" s="3"/>
      <c r="IO56" s="3"/>
      <c r="IP56" s="3"/>
      <c r="IQ56" s="3"/>
    </row>
    <row r="57" spans="1:251" s="24" customFormat="1" ht="17.100000000000001" customHeight="1" x14ac:dyDescent="0.2">
      <c r="A57" s="14" t="s">
        <v>38</v>
      </c>
      <c r="B57" s="27"/>
      <c r="C57" s="8"/>
      <c r="D57" s="8"/>
      <c r="E57" s="8">
        <f>E55-C56-E56</f>
        <v>29649367.329999998</v>
      </c>
      <c r="F57" s="8">
        <f>F55-D56-F56</f>
        <v>0</v>
      </c>
      <c r="G57" s="8"/>
      <c r="H57" s="8"/>
      <c r="I57" s="8"/>
      <c r="J57" s="8">
        <f>J55-H56-J56</f>
        <v>1610544.0700000077</v>
      </c>
      <c r="K57" s="8">
        <f>K55-I56-K56</f>
        <v>52522573.579999998</v>
      </c>
      <c r="L57" s="8"/>
      <c r="M57" s="9">
        <f>M55-M56</f>
        <v>31259911.399999991</v>
      </c>
      <c r="N57" s="8"/>
      <c r="O57" s="8"/>
      <c r="P57" s="8">
        <f>P55-N56-P56</f>
        <v>-113024.04999999702</v>
      </c>
      <c r="Q57" s="8">
        <f>Q55-O56-Q56</f>
        <v>56165349.520000003</v>
      </c>
      <c r="R57" s="8"/>
      <c r="S57" s="8"/>
      <c r="T57" s="8"/>
      <c r="U57" s="8">
        <f>U55-S56-U56</f>
        <v>1466240.6600000039</v>
      </c>
      <c r="V57" s="8">
        <f>V55-T56-V56</f>
        <v>54668774.630000003</v>
      </c>
      <c r="W57" s="8"/>
      <c r="X57" s="9">
        <f>X55-X56</f>
        <v>1353216.6099999994</v>
      </c>
      <c r="Y57" s="8"/>
      <c r="Z57" s="8"/>
      <c r="AA57" s="8">
        <f>AA55-Y56-AA56</f>
        <v>183059.33000000566</v>
      </c>
      <c r="AB57" s="8">
        <f>AB55-Z56-AB56</f>
        <v>40141470.229999997</v>
      </c>
      <c r="AC57" s="8"/>
      <c r="AD57" s="8"/>
      <c r="AE57" s="8"/>
      <c r="AF57" s="8">
        <f>AF55-AD56-AF56</f>
        <v>872068.58000000566</v>
      </c>
      <c r="AG57" s="8">
        <f>AG55-AE56-AG56</f>
        <v>48721013.140000001</v>
      </c>
      <c r="AH57" s="8"/>
      <c r="AI57" s="9">
        <f>AI55-AI56</f>
        <v>1055127.9100000262</v>
      </c>
      <c r="AJ57" s="8"/>
      <c r="AK57" s="8"/>
      <c r="AL57" s="8"/>
      <c r="AM57" s="8">
        <f>AM55-AK56-AM56</f>
        <v>6728650.8599999994</v>
      </c>
      <c r="AN57" s="8">
        <f>AN55-AL56-AN56</f>
        <v>55656295.880000003</v>
      </c>
      <c r="AO57" s="8"/>
      <c r="AP57" s="8"/>
      <c r="AQ57" s="8"/>
      <c r="AR57" s="8">
        <f>AR55-AP56-AR56</f>
        <v>843408.24000000209</v>
      </c>
      <c r="AS57" s="8">
        <f>AS55-AQ56-AS56</f>
        <v>54593133.020000003</v>
      </c>
      <c r="AT57" s="8"/>
      <c r="AU57" s="9">
        <f>AU55-AU56</f>
        <v>7572059.099999994</v>
      </c>
      <c r="AV57" s="8"/>
      <c r="AW57" s="8"/>
      <c r="AX57" s="8"/>
      <c r="AY57" s="8">
        <f>AY55-AW56-AY56</f>
        <v>327265.70000000298</v>
      </c>
      <c r="AZ57" s="8">
        <f>AZ55-AX56-AZ56</f>
        <v>50027925.280000001</v>
      </c>
      <c r="BA57" s="8"/>
      <c r="BB57" s="8"/>
      <c r="BC57" s="8"/>
      <c r="BD57" s="8">
        <f>BD55-BB56-BD56</f>
        <v>453696.41000000387</v>
      </c>
      <c r="BE57" s="8">
        <f>BE55-BC56-BE56</f>
        <v>48313103.729999997</v>
      </c>
      <c r="BF57" s="8"/>
      <c r="BG57" s="9">
        <f>BG55-BG56</f>
        <v>780962.11000001431</v>
      </c>
      <c r="BH57" s="8"/>
      <c r="BI57" s="8"/>
      <c r="BJ57" s="8"/>
      <c r="BK57" s="8">
        <f>BK55-BI56-BK56</f>
        <v>1394940.75</v>
      </c>
      <c r="BL57" s="8">
        <f>BE58</f>
        <v>638451606.75</v>
      </c>
      <c r="BM57" s="8"/>
      <c r="BN57" s="8"/>
      <c r="BO57" s="8"/>
      <c r="BP57" s="8">
        <f>BP55-BN56-BP56</f>
        <v>-43416217.88000001</v>
      </c>
      <c r="BQ57" s="8"/>
      <c r="BR57" s="8"/>
      <c r="BS57" s="8">
        <f>BS55-BS56</f>
        <v>0</v>
      </c>
      <c r="BT57" s="28"/>
      <c r="BU57" s="23"/>
      <c r="IM57" s="3"/>
      <c r="IN57" s="3"/>
      <c r="IO57" s="3"/>
      <c r="IP57" s="3"/>
      <c r="IQ57" s="3"/>
    </row>
    <row r="58" spans="1:251" s="24" customFormat="1" ht="14.1" customHeight="1" x14ac:dyDescent="0.2">
      <c r="A58" s="14" t="s">
        <v>39</v>
      </c>
      <c r="B58" s="9">
        <f>B55+B59-B56</f>
        <v>177641967.73999989</v>
      </c>
      <c r="C58" s="9"/>
      <c r="D58" s="9"/>
      <c r="E58" s="8">
        <f>E57+B58</f>
        <v>207291335.06999987</v>
      </c>
      <c r="F58" s="8">
        <f>F55-D56-F56+B59</f>
        <v>177641967.74000001</v>
      </c>
      <c r="G58" s="8"/>
      <c r="H58" s="8"/>
      <c r="I58" s="8"/>
      <c r="J58" s="8">
        <f>J57+E58</f>
        <v>208901879.13999987</v>
      </c>
      <c r="K58" s="8">
        <f>K57+F58</f>
        <v>230164541.31999999</v>
      </c>
      <c r="L58" s="8"/>
      <c r="M58" s="9">
        <f>M57+B58</f>
        <v>208901879.13999987</v>
      </c>
      <c r="N58" s="11"/>
      <c r="O58" s="11"/>
      <c r="P58" s="8">
        <f>P57+J58</f>
        <v>208788855.08999985</v>
      </c>
      <c r="Q58" s="8">
        <f>K58+Q57</f>
        <v>286329890.83999997</v>
      </c>
      <c r="R58" s="8"/>
      <c r="S58" s="8"/>
      <c r="T58" s="8"/>
      <c r="U58" s="8">
        <f>P58+U57</f>
        <v>210255095.74999985</v>
      </c>
      <c r="V58" s="8">
        <f>V57+Q58</f>
        <v>340998665.46999997</v>
      </c>
      <c r="W58" s="8"/>
      <c r="X58" s="9">
        <f>X57+M58</f>
        <v>210255095.74999988</v>
      </c>
      <c r="Y58" s="8"/>
      <c r="Z58" s="8"/>
      <c r="AA58" s="8">
        <f>AA57+U58</f>
        <v>210438155.07999986</v>
      </c>
      <c r="AB58" s="8">
        <f>AB57+V58</f>
        <v>381140135.69999999</v>
      </c>
      <c r="AC58" s="8"/>
      <c r="AD58" s="8"/>
      <c r="AE58" s="8"/>
      <c r="AF58" s="8">
        <f>AF57+AA58</f>
        <v>211310223.65999988</v>
      </c>
      <c r="AG58" s="8">
        <f>AG57+AB58</f>
        <v>429861148.83999997</v>
      </c>
      <c r="AH58" s="8"/>
      <c r="AI58" s="9">
        <f>AI57+X58</f>
        <v>211310223.65999991</v>
      </c>
      <c r="AJ58" s="8" t="e">
        <f>AJ55+AJ59+AJ56+#REF!-#REF!-#REF!-#REF!-#REF!</f>
        <v>#REF!</v>
      </c>
      <c r="AK58" s="8"/>
      <c r="AL58" s="8"/>
      <c r="AM58" s="8">
        <f>AM57+AF58</f>
        <v>218038874.51999986</v>
      </c>
      <c r="AN58" s="8">
        <f>AN57+AG58</f>
        <v>485517444.71999997</v>
      </c>
      <c r="AO58" s="8"/>
      <c r="AP58" s="8"/>
      <c r="AQ58" s="8"/>
      <c r="AR58" s="8">
        <f>AR57+AM58</f>
        <v>218882282.75999987</v>
      </c>
      <c r="AS58" s="8">
        <f>AS57+AN58</f>
        <v>540110577.74000001</v>
      </c>
      <c r="AT58" s="8"/>
      <c r="AU58" s="9">
        <f>AU57+AI58</f>
        <v>218882282.7599999</v>
      </c>
      <c r="AV58" s="8" t="e">
        <f>AV55+AV59+AV56+#REF!-#REF!-#REF!-#REF!-#REF!</f>
        <v>#REF!</v>
      </c>
      <c r="AW58" s="8"/>
      <c r="AX58" s="8"/>
      <c r="AY58" s="8">
        <f>AY57+AR58</f>
        <v>219209548.45999986</v>
      </c>
      <c r="AZ58" s="8">
        <f>AZ57+AS58</f>
        <v>590138503.01999998</v>
      </c>
      <c r="BA58" s="8"/>
      <c r="BB58" s="8" t="s">
        <v>27</v>
      </c>
      <c r="BC58" s="8" t="s">
        <v>27</v>
      </c>
      <c r="BD58" s="8">
        <f>BD57+AY58</f>
        <v>219663244.86999986</v>
      </c>
      <c r="BE58" s="8">
        <f>BE57+AZ58</f>
        <v>638451606.75</v>
      </c>
      <c r="BF58" s="8"/>
      <c r="BG58" s="9">
        <f>BG57+AU58</f>
        <v>219663244.86999992</v>
      </c>
      <c r="BH58" s="8" t="e">
        <f>BH55+BH59+BH56+#REF!-#REF!-#REF!-#REF!-#REF!</f>
        <v>#REF!</v>
      </c>
      <c r="BI58" s="8"/>
      <c r="BJ58" s="8"/>
      <c r="BK58" s="8">
        <f>BK57+BD58</f>
        <v>221058185.61999986</v>
      </c>
      <c r="BL58" s="8" t="e">
        <f>BL55+BL59-BJ56-BL56+BL57</f>
        <v>#REF!</v>
      </c>
      <c r="BM58" s="8"/>
      <c r="BN58" s="8" t="s">
        <v>27</v>
      </c>
      <c r="BO58" s="8" t="s">
        <v>27</v>
      </c>
      <c r="BP58" s="8">
        <f>BP57+BK58</f>
        <v>177641967.73999983</v>
      </c>
      <c r="BQ58" s="8" t="e">
        <f>BQ55-SUM(BQ56:BQ57)</f>
        <v>#REF!</v>
      </c>
      <c r="BR58" s="8" t="e">
        <f>BR55-SUM(BR56:BR57)</f>
        <v>#REF!</v>
      </c>
      <c r="BS58" s="8">
        <f>BS57+BS59</f>
        <v>177641967.74000001</v>
      </c>
      <c r="BT58" s="28" t="e">
        <f>BT55-SUM(BT56:BT57)</f>
        <v>#REF!</v>
      </c>
      <c r="BU58" s="23" t="e">
        <f>BS58-BT58</f>
        <v>#REF!</v>
      </c>
      <c r="IM58" s="3"/>
      <c r="IN58" s="3"/>
      <c r="IO58" s="3"/>
      <c r="IP58" s="3"/>
      <c r="IQ58" s="3"/>
    </row>
    <row r="59" spans="1:251" s="24" customFormat="1" ht="15.75" customHeight="1" x14ac:dyDescent="0.2">
      <c r="A59" s="48" t="s">
        <v>33</v>
      </c>
      <c r="B59" s="45">
        <v>177641967.74000001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9"/>
      <c r="O59" s="49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 t="e">
        <f>#REF!+AI59</f>
        <v>#REF!</v>
      </c>
      <c r="AK59" s="43"/>
      <c r="AL59" s="43"/>
      <c r="AM59" s="43"/>
      <c r="AN59" s="43">
        <v>8379341.2800000003</v>
      </c>
      <c r="AO59" s="43">
        <f>AM59-AN59</f>
        <v>-8379341.2800000003</v>
      </c>
      <c r="AP59" s="43"/>
      <c r="AQ59" s="43"/>
      <c r="AR59" s="43"/>
      <c r="AS59" s="43">
        <v>2874215.01</v>
      </c>
      <c r="AT59" s="43">
        <f>AR59-AS59</f>
        <v>-2874215.01</v>
      </c>
      <c r="AU59" s="43"/>
      <c r="AV59" s="43" t="e">
        <f>AJ59+AU59</f>
        <v>#REF!</v>
      </c>
      <c r="AW59" s="43"/>
      <c r="AX59" s="43"/>
      <c r="AY59" s="43"/>
      <c r="AZ59" s="43">
        <v>4111374.61</v>
      </c>
      <c r="BA59" s="43">
        <f>AT59-AZ59</f>
        <v>-6985589.6199999992</v>
      </c>
      <c r="BB59" s="43"/>
      <c r="BC59" s="43"/>
      <c r="BD59" s="43"/>
      <c r="BE59" s="43">
        <v>2478039.2400000002</v>
      </c>
      <c r="BF59" s="43">
        <f>BD59-BE59</f>
        <v>-2478039.2400000002</v>
      </c>
      <c r="BG59" s="43"/>
      <c r="BH59" s="43" t="e">
        <f>AV59+BG59</f>
        <v>#REF!</v>
      </c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>
        <f>B59</f>
        <v>177641967.74000001</v>
      </c>
      <c r="BT59" s="26"/>
      <c r="BU59" s="23">
        <f>BS59-BT59</f>
        <v>177641967.74000001</v>
      </c>
      <c r="IM59" s="3"/>
      <c r="IN59" s="3"/>
      <c r="IO59" s="3"/>
      <c r="IP59" s="3"/>
      <c r="IQ59" s="3"/>
    </row>
    <row r="61" spans="1:251" x14ac:dyDescent="0.2">
      <c r="U61" s="20"/>
      <c r="W61" s="19"/>
      <c r="X61" s="24"/>
      <c r="AF61" s="20"/>
      <c r="AH61" s="19"/>
      <c r="AI61" s="24"/>
      <c r="AK61" s="20"/>
      <c r="AP61" s="24"/>
      <c r="AR61" s="20"/>
      <c r="AT61" s="19"/>
      <c r="AU61" s="24"/>
      <c r="AW61" s="20"/>
      <c r="BB61" s="24"/>
      <c r="BF61" s="16"/>
      <c r="BG61" s="24"/>
      <c r="BI61" s="20"/>
      <c r="BN61" s="24"/>
      <c r="BU61" s="16"/>
      <c r="IP61" s="3"/>
    </row>
    <row r="62" spans="1:251" x14ac:dyDescent="0.2">
      <c r="U62" s="20"/>
      <c r="W62" s="19"/>
      <c r="X62" s="24"/>
      <c r="AF62" s="20"/>
      <c r="AH62" s="19"/>
      <c r="AI62" s="24"/>
      <c r="AK62" s="20"/>
      <c r="AP62" s="24"/>
      <c r="AR62" s="20"/>
      <c r="AT62" s="19"/>
      <c r="AU62" s="24"/>
      <c r="AW62" s="20"/>
      <c r="BB62" s="24"/>
      <c r="BF62" s="16"/>
      <c r="BG62" s="24"/>
      <c r="BI62" s="20"/>
      <c r="BN62" s="24"/>
      <c r="BU62" s="16"/>
      <c r="IP62" s="3"/>
    </row>
    <row r="63" spans="1:251" x14ac:dyDescent="0.2">
      <c r="U63" s="20"/>
      <c r="W63" s="19"/>
      <c r="X63" s="24"/>
      <c r="AF63" s="20"/>
      <c r="AH63" s="19"/>
      <c r="AI63" s="24"/>
      <c r="AK63" s="20"/>
      <c r="AP63" s="24"/>
      <c r="AR63" s="20"/>
      <c r="AT63" s="19"/>
      <c r="AU63" s="24"/>
      <c r="AW63" s="20"/>
      <c r="BB63" s="24"/>
      <c r="BF63" s="16"/>
      <c r="BG63" s="24"/>
      <c r="BI63" s="20"/>
      <c r="BN63" s="24"/>
      <c r="BU63" s="16"/>
      <c r="IP63" s="3"/>
    </row>
    <row r="64" spans="1:251" x14ac:dyDescent="0.2">
      <c r="U64" s="20"/>
      <c r="W64" s="19"/>
      <c r="X64" s="24"/>
      <c r="AF64" s="20"/>
      <c r="AH64" s="19"/>
      <c r="AI64" s="24"/>
      <c r="AK64" s="20"/>
      <c r="AP64" s="24"/>
      <c r="AR64" s="20"/>
      <c r="AT64" s="19"/>
      <c r="AU64" s="24"/>
      <c r="AW64" s="20"/>
      <c r="BB64" s="24"/>
      <c r="BF64" s="16"/>
      <c r="BG64" s="24"/>
      <c r="BI64" s="20"/>
      <c r="BN64" s="24"/>
      <c r="BU64" s="16"/>
      <c r="IP64" s="3"/>
    </row>
    <row r="65" spans="21:250" x14ac:dyDescent="0.2">
      <c r="U65" s="20"/>
      <c r="W65" s="19"/>
      <c r="X65" s="24"/>
      <c r="AF65" s="20"/>
      <c r="AH65" s="19"/>
      <c r="AI65" s="24"/>
      <c r="AK65" s="20"/>
      <c r="AP65" s="24"/>
      <c r="AR65" s="20"/>
      <c r="AT65" s="19"/>
      <c r="AU65" s="24"/>
      <c r="AW65" s="20"/>
      <c r="BB65" s="24"/>
      <c r="BF65" s="16"/>
      <c r="BG65" s="24"/>
      <c r="BI65" s="20"/>
      <c r="BN65" s="24"/>
      <c r="BU65" s="16"/>
      <c r="IP65" s="3"/>
    </row>
    <row r="66" spans="21:250" x14ac:dyDescent="0.2">
      <c r="U66" s="20"/>
      <c r="W66" s="19"/>
      <c r="X66" s="24"/>
      <c r="AF66" s="20"/>
      <c r="AH66" s="19"/>
      <c r="AI66" s="24"/>
      <c r="AK66" s="20"/>
      <c r="AP66" s="24"/>
      <c r="AR66" s="20"/>
      <c r="AT66" s="19"/>
      <c r="AU66" s="24"/>
      <c r="AW66" s="20"/>
      <c r="BB66" s="24"/>
      <c r="BF66" s="16"/>
      <c r="BG66" s="24"/>
      <c r="BI66" s="20"/>
      <c r="BN66" s="24"/>
      <c r="BU66" s="16"/>
      <c r="IP66" s="3"/>
    </row>
    <row r="67" spans="21:250" x14ac:dyDescent="0.2">
      <c r="U67" s="20"/>
      <c r="W67" s="19"/>
      <c r="X67" s="24"/>
      <c r="AF67" s="20"/>
      <c r="AH67" s="19"/>
      <c r="AI67" s="24"/>
      <c r="AK67" s="20"/>
      <c r="AP67" s="24"/>
      <c r="AR67" s="20"/>
      <c r="AT67" s="19"/>
      <c r="AU67" s="24"/>
      <c r="AW67" s="20"/>
      <c r="BB67" s="24"/>
      <c r="BF67" s="16"/>
      <c r="BG67" s="24"/>
      <c r="BI67" s="20"/>
      <c r="BN67" s="24"/>
      <c r="BU67" s="16"/>
      <c r="IP67" s="3"/>
    </row>
    <row r="68" spans="21:250" x14ac:dyDescent="0.2">
      <c r="U68" s="20"/>
      <c r="W68" s="19"/>
      <c r="X68" s="24"/>
      <c r="AF68" s="20"/>
      <c r="AH68" s="19"/>
      <c r="AI68" s="24"/>
      <c r="AK68" s="20"/>
      <c r="AP68" s="24"/>
      <c r="AR68" s="20"/>
      <c r="AT68" s="19"/>
      <c r="AU68" s="24"/>
      <c r="AW68" s="20"/>
      <c r="BB68" s="24"/>
      <c r="BF68" s="16"/>
      <c r="BG68" s="24"/>
      <c r="BI68" s="20"/>
      <c r="BN68" s="24"/>
      <c r="BU68" s="16"/>
      <c r="IP68" s="3"/>
    </row>
    <row r="69" spans="21:250" x14ac:dyDescent="0.2">
      <c r="U69" s="20"/>
      <c r="W69" s="19"/>
      <c r="X69" s="24"/>
      <c r="AF69" s="20"/>
      <c r="AH69" s="19"/>
      <c r="AI69" s="24"/>
      <c r="AK69" s="20"/>
      <c r="AP69" s="24"/>
      <c r="AR69" s="20"/>
      <c r="AT69" s="19"/>
      <c r="AU69" s="24"/>
      <c r="AW69" s="20"/>
      <c r="BB69" s="24"/>
      <c r="BF69" s="16"/>
      <c r="BG69" s="24"/>
      <c r="BI69" s="20"/>
      <c r="BN69" s="24"/>
      <c r="BU69" s="16"/>
      <c r="IP69" s="3"/>
    </row>
    <row r="70" spans="21:250" x14ac:dyDescent="0.2">
      <c r="U70" s="20"/>
      <c r="W70" s="19"/>
      <c r="X70" s="24"/>
      <c r="AF70" s="20"/>
      <c r="AH70" s="19"/>
      <c r="AI70" s="24"/>
      <c r="AK70" s="20"/>
      <c r="AP70" s="24"/>
      <c r="AR70" s="20"/>
      <c r="AT70" s="19"/>
      <c r="AU70" s="24"/>
      <c r="AW70" s="20"/>
      <c r="BB70" s="24"/>
      <c r="BF70" s="16"/>
      <c r="BG70" s="24"/>
      <c r="BI70" s="20"/>
      <c r="BN70" s="24"/>
      <c r="BU70" s="16"/>
      <c r="IP70" s="3"/>
    </row>
    <row r="71" spans="21:250" x14ac:dyDescent="0.2">
      <c r="U71" s="20"/>
      <c r="W71" s="19"/>
      <c r="X71" s="24"/>
      <c r="AF71" s="20"/>
      <c r="AH71" s="19"/>
      <c r="AI71" s="24"/>
      <c r="AK71" s="20"/>
      <c r="AP71" s="24"/>
      <c r="AR71" s="20"/>
      <c r="AT71" s="19"/>
      <c r="AU71" s="24"/>
      <c r="AW71" s="20"/>
      <c r="BB71" s="24"/>
      <c r="BF71" s="16"/>
      <c r="BG71" s="24"/>
      <c r="BI71" s="20"/>
      <c r="BN71" s="24"/>
      <c r="BU71" s="16"/>
      <c r="IP71" s="3"/>
    </row>
    <row r="72" spans="21:250" x14ac:dyDescent="0.2">
      <c r="U72" s="20"/>
      <c r="W72" s="19"/>
      <c r="X72" s="24"/>
      <c r="AF72" s="20"/>
      <c r="AH72" s="19"/>
      <c r="AI72" s="24"/>
      <c r="AK72" s="20"/>
      <c r="AP72" s="24"/>
      <c r="AR72" s="20"/>
      <c r="AT72" s="19"/>
      <c r="AU72" s="24"/>
      <c r="AW72" s="20"/>
      <c r="BB72" s="24"/>
      <c r="BF72" s="16"/>
      <c r="BG72" s="24"/>
      <c r="BI72" s="20"/>
      <c r="BN72" s="24"/>
      <c r="BU72" s="16"/>
      <c r="IP72" s="3"/>
    </row>
    <row r="73" spans="21:250" x14ac:dyDescent="0.2">
      <c r="U73" s="20"/>
      <c r="W73" s="19"/>
      <c r="X73" s="24"/>
      <c r="AF73" s="20"/>
      <c r="AH73" s="19"/>
      <c r="AI73" s="24"/>
      <c r="AK73" s="20"/>
      <c r="AP73" s="24"/>
      <c r="AR73" s="20"/>
      <c r="AT73" s="19"/>
      <c r="AU73" s="24"/>
      <c r="AW73" s="20"/>
      <c r="BB73" s="24"/>
      <c r="BF73" s="16"/>
      <c r="BG73" s="24"/>
      <c r="BI73" s="20"/>
      <c r="BN73" s="24"/>
      <c r="BU73" s="16"/>
      <c r="IP73" s="3"/>
    </row>
    <row r="74" spans="21:250" x14ac:dyDescent="0.2">
      <c r="U74" s="20"/>
      <c r="W74" s="19"/>
      <c r="X74" s="24"/>
      <c r="AF74" s="20"/>
      <c r="AH74" s="19"/>
      <c r="AI74" s="24"/>
      <c r="AK74" s="20"/>
      <c r="AP74" s="24"/>
      <c r="AR74" s="20"/>
      <c r="AT74" s="19"/>
      <c r="AU74" s="24"/>
      <c r="AW74" s="20"/>
      <c r="BB74" s="24"/>
      <c r="BF74" s="16"/>
      <c r="BG74" s="24"/>
      <c r="BI74" s="20"/>
      <c r="BN74" s="24"/>
      <c r="BU74" s="16"/>
      <c r="IP74" s="3"/>
    </row>
    <row r="75" spans="21:250" x14ac:dyDescent="0.2">
      <c r="U75" s="20"/>
      <c r="W75" s="19"/>
      <c r="X75" s="24"/>
      <c r="AF75" s="20"/>
      <c r="AH75" s="19"/>
      <c r="AI75" s="24"/>
      <c r="AK75" s="20"/>
      <c r="AP75" s="24"/>
      <c r="AR75" s="20"/>
      <c r="AT75" s="19"/>
      <c r="AU75" s="24"/>
      <c r="AW75" s="20"/>
      <c r="BB75" s="24"/>
      <c r="BF75" s="16"/>
      <c r="BG75" s="24"/>
      <c r="BI75" s="20"/>
      <c r="BN75" s="24"/>
      <c r="BU75" s="16"/>
      <c r="IP75" s="3"/>
    </row>
    <row r="76" spans="21:250" x14ac:dyDescent="0.2">
      <c r="U76" s="20"/>
      <c r="W76" s="19"/>
      <c r="X76" s="24"/>
      <c r="AF76" s="20"/>
      <c r="AH76" s="19"/>
      <c r="AI76" s="24"/>
      <c r="AK76" s="20"/>
      <c r="AP76" s="24"/>
      <c r="AR76" s="20"/>
      <c r="AT76" s="19"/>
      <c r="AU76" s="24"/>
      <c r="AW76" s="20"/>
      <c r="BB76" s="24"/>
      <c r="BF76" s="16"/>
      <c r="BG76" s="24"/>
      <c r="BI76" s="20"/>
      <c r="BN76" s="24"/>
      <c r="BU76" s="16"/>
      <c r="IP76" s="3"/>
    </row>
    <row r="77" spans="21:250" x14ac:dyDescent="0.2">
      <c r="U77" s="20"/>
      <c r="W77" s="19"/>
      <c r="X77" s="24"/>
      <c r="AF77" s="20"/>
      <c r="AH77" s="19"/>
      <c r="AI77" s="24"/>
      <c r="AK77" s="20"/>
      <c r="AP77" s="24"/>
      <c r="AR77" s="20"/>
      <c r="AT77" s="19"/>
      <c r="AU77" s="24"/>
      <c r="AW77" s="20"/>
      <c r="BB77" s="24"/>
      <c r="BF77" s="16"/>
      <c r="BG77" s="24"/>
      <c r="BI77" s="20"/>
      <c r="BN77" s="24"/>
      <c r="BU77" s="16"/>
      <c r="IP77" s="3"/>
    </row>
    <row r="78" spans="21:250" x14ac:dyDescent="0.2">
      <c r="U78" s="20"/>
      <c r="W78" s="19"/>
      <c r="X78" s="24"/>
      <c r="AF78" s="20"/>
      <c r="AH78" s="19"/>
      <c r="AI78" s="24"/>
      <c r="AK78" s="20"/>
      <c r="AP78" s="24"/>
      <c r="AR78" s="20"/>
      <c r="AT78" s="19"/>
      <c r="AU78" s="24"/>
      <c r="AW78" s="20"/>
      <c r="BB78" s="24"/>
      <c r="BF78" s="16"/>
      <c r="BG78" s="24"/>
      <c r="BI78" s="20"/>
      <c r="BN78" s="24"/>
      <c r="BU78" s="16"/>
      <c r="IP78" s="3"/>
    </row>
    <row r="79" spans="21:250" x14ac:dyDescent="0.2">
      <c r="U79" s="20"/>
      <c r="W79" s="19"/>
      <c r="X79" s="24"/>
      <c r="AF79" s="20"/>
      <c r="AH79" s="19"/>
      <c r="AI79" s="24"/>
      <c r="AK79" s="20"/>
      <c r="AP79" s="24"/>
      <c r="AR79" s="20"/>
      <c r="AT79" s="19"/>
      <c r="AU79" s="24"/>
      <c r="AW79" s="20"/>
      <c r="BB79" s="24"/>
      <c r="BF79" s="16"/>
      <c r="BG79" s="24"/>
      <c r="BI79" s="20"/>
      <c r="BN79" s="24"/>
      <c r="BU79" s="16"/>
      <c r="IP79" s="3"/>
    </row>
    <row r="80" spans="21:250" x14ac:dyDescent="0.2">
      <c r="U80" s="20"/>
      <c r="W80" s="19"/>
      <c r="X80" s="24"/>
      <c r="AF80" s="20"/>
      <c r="AH80" s="19"/>
      <c r="AI80" s="24"/>
      <c r="AK80" s="20"/>
      <c r="AP80" s="24"/>
      <c r="AR80" s="20"/>
      <c r="AT80" s="19"/>
      <c r="AU80" s="24"/>
      <c r="AW80" s="20"/>
      <c r="BB80" s="24"/>
      <c r="BF80" s="16"/>
      <c r="BG80" s="24"/>
      <c r="BI80" s="20"/>
      <c r="BN80" s="24"/>
      <c r="BU80" s="16"/>
      <c r="IP80" s="3"/>
    </row>
    <row r="81" spans="21:250" x14ac:dyDescent="0.2">
      <c r="U81" s="20"/>
      <c r="W81" s="19"/>
      <c r="X81" s="24"/>
      <c r="AF81" s="20"/>
      <c r="AH81" s="19"/>
      <c r="AI81" s="24"/>
      <c r="AK81" s="20"/>
      <c r="AP81" s="24"/>
      <c r="AR81" s="20"/>
      <c r="AT81" s="19"/>
      <c r="AU81" s="24"/>
      <c r="AW81" s="20"/>
      <c r="BB81" s="24"/>
      <c r="BF81" s="16"/>
      <c r="BG81" s="24"/>
      <c r="BI81" s="20"/>
      <c r="BN81" s="24"/>
      <c r="BU81" s="16"/>
      <c r="IP81" s="3"/>
    </row>
    <row r="82" spans="21:250" x14ac:dyDescent="0.2">
      <c r="U82" s="20"/>
      <c r="W82" s="19"/>
      <c r="X82" s="24"/>
      <c r="AF82" s="20"/>
      <c r="AH82" s="19"/>
      <c r="AI82" s="24"/>
      <c r="AK82" s="20"/>
      <c r="AP82" s="24"/>
      <c r="AR82" s="20"/>
      <c r="AT82" s="19"/>
      <c r="AU82" s="24"/>
      <c r="AW82" s="20"/>
      <c r="BB82" s="24"/>
      <c r="BF82" s="16"/>
      <c r="BG82" s="24"/>
      <c r="BI82" s="20"/>
      <c r="BN82" s="24"/>
      <c r="BU82" s="16"/>
      <c r="IP82" s="3"/>
    </row>
    <row r="83" spans="21:250" x14ac:dyDescent="0.2">
      <c r="U83" s="20"/>
      <c r="W83" s="19"/>
      <c r="X83" s="24"/>
      <c r="AF83" s="20"/>
      <c r="AH83" s="19"/>
      <c r="AI83" s="24"/>
      <c r="AK83" s="20"/>
      <c r="AP83" s="24"/>
      <c r="AR83" s="20"/>
      <c r="AT83" s="19"/>
      <c r="AU83" s="24"/>
      <c r="AW83" s="20"/>
      <c r="BB83" s="24"/>
      <c r="BF83" s="16"/>
      <c r="BG83" s="24"/>
      <c r="BI83" s="20"/>
      <c r="BN83" s="24"/>
      <c r="BU83" s="16"/>
      <c r="IP83" s="3"/>
    </row>
  </sheetData>
  <mergeCells count="228">
    <mergeCell ref="AW1:BS1"/>
    <mergeCell ref="C1:X1"/>
    <mergeCell ref="Y1:AU1"/>
    <mergeCell ref="BN52:BR52"/>
    <mergeCell ref="BN43:BO43"/>
    <mergeCell ref="BA53:BA54"/>
    <mergeCell ref="BB53:BC53"/>
    <mergeCell ref="BD53:BE53"/>
    <mergeCell ref="BF53:BF54"/>
    <mergeCell ref="BI53:BJ53"/>
    <mergeCell ref="BS3:BS4"/>
    <mergeCell ref="BS53:BS54"/>
    <mergeCell ref="BS33:BS34"/>
    <mergeCell ref="BS43:BS44"/>
    <mergeCell ref="BN53:BO53"/>
    <mergeCell ref="BP53:BR53"/>
    <mergeCell ref="BN32:BR32"/>
    <mergeCell ref="BK53:BM53"/>
    <mergeCell ref="BG52:BG54"/>
    <mergeCell ref="BH52:BH54"/>
    <mergeCell ref="BI52:BM52"/>
    <mergeCell ref="AW52:BA52"/>
    <mergeCell ref="BK43:BM43"/>
    <mergeCell ref="BG42:BG44"/>
    <mergeCell ref="BH42:BH44"/>
    <mergeCell ref="BB32:BF32"/>
    <mergeCell ref="BG32:BG34"/>
    <mergeCell ref="AV52:AV54"/>
    <mergeCell ref="S53:T53"/>
    <mergeCell ref="U53:V53"/>
    <mergeCell ref="W53:W54"/>
    <mergeCell ref="Y53:Z53"/>
    <mergeCell ref="AA53:AB53"/>
    <mergeCell ref="X52:X54"/>
    <mergeCell ref="Y52:AC52"/>
    <mergeCell ref="AD53:AE53"/>
    <mergeCell ref="AC53:AC54"/>
    <mergeCell ref="AP32:AT32"/>
    <mergeCell ref="AU32:AU34"/>
    <mergeCell ref="AK33:AL33"/>
    <mergeCell ref="AM33:AN33"/>
    <mergeCell ref="AO33:AO34"/>
    <mergeCell ref="BH32:BH34"/>
    <mergeCell ref="H53:I53"/>
    <mergeCell ref="J53:K53"/>
    <mergeCell ref="N53:O53"/>
    <mergeCell ref="AF53:AG53"/>
    <mergeCell ref="AH53:AH54"/>
    <mergeCell ref="BP43:BR43"/>
    <mergeCell ref="AH43:AH44"/>
    <mergeCell ref="AK43:AL43"/>
    <mergeCell ref="AM43:AN43"/>
    <mergeCell ref="BD43:BE43"/>
    <mergeCell ref="BF43:BF44"/>
    <mergeCell ref="AV42:AV44"/>
    <mergeCell ref="AW42:BA42"/>
    <mergeCell ref="BB42:BF42"/>
    <mergeCell ref="AK42:AO42"/>
    <mergeCell ref="BI42:BM42"/>
    <mergeCell ref="AW43:AX43"/>
    <mergeCell ref="AY43:AZ43"/>
    <mergeCell ref="BA43:BA44"/>
    <mergeCell ref="BB43:BC43"/>
    <mergeCell ref="BI43:BJ43"/>
    <mergeCell ref="AK52:AO52"/>
    <mergeCell ref="AP52:AT52"/>
    <mergeCell ref="AU52:AU54"/>
    <mergeCell ref="A52:B54"/>
    <mergeCell ref="C52:F52"/>
    <mergeCell ref="H52:L52"/>
    <mergeCell ref="M52:M54"/>
    <mergeCell ref="N52:R52"/>
    <mergeCell ref="S52:W52"/>
    <mergeCell ref="L53:L54"/>
    <mergeCell ref="BB52:BF52"/>
    <mergeCell ref="AK53:AL53"/>
    <mergeCell ref="AM53:AN53"/>
    <mergeCell ref="AO53:AO54"/>
    <mergeCell ref="AP53:AQ53"/>
    <mergeCell ref="AR53:AS53"/>
    <mergeCell ref="AT53:AT54"/>
    <mergeCell ref="AW53:AX53"/>
    <mergeCell ref="AY53:AZ53"/>
    <mergeCell ref="AJ52:AJ54"/>
    <mergeCell ref="P53:Q53"/>
    <mergeCell ref="R53:R54"/>
    <mergeCell ref="AD52:AH52"/>
    <mergeCell ref="AI52:AI54"/>
    <mergeCell ref="C53:D53"/>
    <mergeCell ref="E53:F53"/>
    <mergeCell ref="G53:G54"/>
    <mergeCell ref="A42:B44"/>
    <mergeCell ref="C42:F42"/>
    <mergeCell ref="H42:L42"/>
    <mergeCell ref="M42:M44"/>
    <mergeCell ref="N42:R42"/>
    <mergeCell ref="AU42:AU44"/>
    <mergeCell ref="AO43:AO44"/>
    <mergeCell ref="AP43:AQ43"/>
    <mergeCell ref="AR43:AS43"/>
    <mergeCell ref="AT43:AT44"/>
    <mergeCell ref="X42:X44"/>
    <mergeCell ref="Y42:AC42"/>
    <mergeCell ref="AD42:AH42"/>
    <mergeCell ref="AI42:AI44"/>
    <mergeCell ref="C43:D43"/>
    <mergeCell ref="E43:F43"/>
    <mergeCell ref="G43:G44"/>
    <mergeCell ref="H43:I43"/>
    <mergeCell ref="J43:K43"/>
    <mergeCell ref="L43:L44"/>
    <mergeCell ref="N43:O43"/>
    <mergeCell ref="P43:Q43"/>
    <mergeCell ref="AF43:AG43"/>
    <mergeCell ref="BP33:BR33"/>
    <mergeCell ref="Y33:Z33"/>
    <mergeCell ref="AA33:AB33"/>
    <mergeCell ref="AC33:AC34"/>
    <mergeCell ref="AD33:AE33"/>
    <mergeCell ref="AF33:AG33"/>
    <mergeCell ref="S42:W42"/>
    <mergeCell ref="R43:R44"/>
    <mergeCell ref="S43:T43"/>
    <mergeCell ref="U43:V43"/>
    <mergeCell ref="W43:W44"/>
    <mergeCell ref="BD33:BE33"/>
    <mergeCell ref="AH33:AH34"/>
    <mergeCell ref="AI32:AI34"/>
    <mergeCell ref="AJ32:AJ34"/>
    <mergeCell ref="AK32:AO32"/>
    <mergeCell ref="AJ42:AJ44"/>
    <mergeCell ref="Y43:Z43"/>
    <mergeCell ref="AA43:AB43"/>
    <mergeCell ref="AC43:AC44"/>
    <mergeCell ref="AD43:AE43"/>
    <mergeCell ref="AP42:AT42"/>
    <mergeCell ref="BN42:BR42"/>
    <mergeCell ref="AD32:AH32"/>
    <mergeCell ref="BI32:BM32"/>
    <mergeCell ref="AV32:AV34"/>
    <mergeCell ref="AW32:BA32"/>
    <mergeCell ref="AY33:AZ33"/>
    <mergeCell ref="BA33:BA34"/>
    <mergeCell ref="BB33:BC33"/>
    <mergeCell ref="BF33:BF34"/>
    <mergeCell ref="BI33:BJ33"/>
    <mergeCell ref="BK33:BM33"/>
    <mergeCell ref="R33:R34"/>
    <mergeCell ref="BN3:BO3"/>
    <mergeCell ref="A32:B34"/>
    <mergeCell ref="AH3:AH4"/>
    <mergeCell ref="AR3:AS3"/>
    <mergeCell ref="AT3:AT4"/>
    <mergeCell ref="AW3:AX3"/>
    <mergeCell ref="AY3:AZ3"/>
    <mergeCell ref="AR33:AS33"/>
    <mergeCell ref="AT33:AT34"/>
    <mergeCell ref="Y32:AC32"/>
    <mergeCell ref="AW33:AX33"/>
    <mergeCell ref="C32:F32"/>
    <mergeCell ref="H32:L32"/>
    <mergeCell ref="M32:M34"/>
    <mergeCell ref="N32:R32"/>
    <mergeCell ref="S32:W32"/>
    <mergeCell ref="X32:X34"/>
    <mergeCell ref="BA3:BA4"/>
    <mergeCell ref="AP33:AQ33"/>
    <mergeCell ref="A2:A4"/>
    <mergeCell ref="B2:B4"/>
    <mergeCell ref="C2:F2"/>
    <mergeCell ref="BN33:BO33"/>
    <mergeCell ref="H3:I3"/>
    <mergeCell ref="J3:K3"/>
    <mergeCell ref="L3:L4"/>
    <mergeCell ref="N3:O3"/>
    <mergeCell ref="AU2:AU4"/>
    <mergeCell ref="P3:Q3"/>
    <mergeCell ref="AP2:AT2"/>
    <mergeCell ref="Y3:Z3"/>
    <mergeCell ref="AA3:AB3"/>
    <mergeCell ref="Y2:AC2"/>
    <mergeCell ref="AK3:AL3"/>
    <mergeCell ref="AM3:AN3"/>
    <mergeCell ref="W3:W4"/>
    <mergeCell ref="H2:L2"/>
    <mergeCell ref="M2:M4"/>
    <mergeCell ref="N2:R2"/>
    <mergeCell ref="AJ2:AJ4"/>
    <mergeCell ref="AK2:AO2"/>
    <mergeCell ref="AO3:AO4"/>
    <mergeCell ref="AP3:AQ3"/>
    <mergeCell ref="C3:D3"/>
    <mergeCell ref="E3:F3"/>
    <mergeCell ref="AI2:AI4"/>
    <mergeCell ref="R3:R4"/>
    <mergeCell ref="S3:T3"/>
    <mergeCell ref="U3:V3"/>
    <mergeCell ref="E33:F33"/>
    <mergeCell ref="G33:G34"/>
    <mergeCell ref="H33:I33"/>
    <mergeCell ref="L33:L34"/>
    <mergeCell ref="N33:O33"/>
    <mergeCell ref="S33:T33"/>
    <mergeCell ref="U33:V33"/>
    <mergeCell ref="W33:W34"/>
    <mergeCell ref="J33:K33"/>
    <mergeCell ref="P33:Q33"/>
    <mergeCell ref="C33:D33"/>
    <mergeCell ref="S2:W2"/>
    <mergeCell ref="X2:X4"/>
    <mergeCell ref="AC3:AC4"/>
    <mergeCell ref="AD3:AE3"/>
    <mergeCell ref="AF3:AG3"/>
    <mergeCell ref="AD2:AH2"/>
    <mergeCell ref="G3:G4"/>
    <mergeCell ref="AV2:AV4"/>
    <mergeCell ref="AW2:BA2"/>
    <mergeCell ref="BN2:BR2"/>
    <mergeCell ref="BB3:BC3"/>
    <mergeCell ref="BD3:BE3"/>
    <mergeCell ref="BB2:BF2"/>
    <mergeCell ref="BI3:BJ3"/>
    <mergeCell ref="BH2:BH4"/>
    <mergeCell ref="BK3:BM3"/>
    <mergeCell ref="BP3:BR3"/>
    <mergeCell ref="BI2:BM2"/>
    <mergeCell ref="BG2:BG4"/>
    <mergeCell ref="BF3:BF4"/>
  </mergeCells>
  <printOptions horizontalCentered="1"/>
  <pageMargins left="0.19685039370078741" right="0.19685039370078741" top="0.6692913385826772" bottom="0.19685039370078741" header="0.39370078740157483" footer="0.51181102362204722"/>
  <pageSetup paperSize="9" orientation="landscape" useFirstPageNumber="1" horizontalDpi="4294967293" verticalDpi="4294967293" r:id="rId1"/>
  <headerFooter alignWithMargins="0">
    <oddHeader>&amp;C&amp;"-,Regular"&amp;12ANEXO II</oddHeader>
  </headerFooter>
  <rowBreaks count="1" manualBreakCount="1">
    <brk id="31" max="71" man="1"/>
  </rowBreaks>
  <colBreaks count="1" manualBreakCount="1">
    <brk id="48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Planilha1</vt:lpstr>
      <vt:lpstr>Planilha2</vt:lpstr>
      <vt:lpstr>Planilha3</vt:lpstr>
      <vt:lpstr>Planilha1!Area_de_impressao</vt:lpstr>
      <vt:lpstr>Excel_BuiltIn_Print_Area_1</vt:lpstr>
      <vt:lpstr>Excel_BuiltIn_Print_Titles_1_1</vt:lpstr>
      <vt:lpstr>Planilha1!Titulos_de_impressao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PMSM PM</dc:creator>
  <cp:lastModifiedBy>Nizeti</cp:lastModifiedBy>
  <cp:revision>1</cp:revision>
  <cp:lastPrinted>2022-01-17T11:40:08Z</cp:lastPrinted>
  <dcterms:created xsi:type="dcterms:W3CDTF">2007-05-23T16:50:29Z</dcterms:created>
  <dcterms:modified xsi:type="dcterms:W3CDTF">2022-01-17T15:41:49Z</dcterms:modified>
</cp:coreProperties>
</file>