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584" activeTab="6"/>
  </bookViews>
  <sheets>
    <sheet name="I P T U" sheetId="1" r:id="rId1"/>
    <sheet name="I T B I" sheetId="2" r:id="rId2"/>
    <sheet name="I S S" sheetId="3" r:id="rId3"/>
    <sheet name="F P M" sheetId="5" r:id="rId4"/>
    <sheet name="ITR" sheetId="11" r:id="rId5"/>
    <sheet name="I C M S" sheetId="4" r:id="rId6"/>
    <sheet name="I P V A" sheetId="8" r:id="rId7"/>
    <sheet name="I P I" sheetId="6" r:id="rId8"/>
  </sheets>
  <definedNames>
    <definedName name="_xlnm.Print_Area" localSheetId="1">'I T B I'!$A$1:$H$36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6" l="1"/>
  <c r="E29" i="8"/>
  <c r="E29" i="4"/>
  <c r="E29" i="11"/>
  <c r="E29" i="5"/>
  <c r="E29" i="3" l="1"/>
  <c r="E29" i="2"/>
  <c r="E29" i="1"/>
  <c r="D30" i="6" l="1"/>
  <c r="E28" i="6" l="1"/>
  <c r="E27" i="6"/>
  <c r="E26" i="6"/>
  <c r="C30" i="6"/>
  <c r="B30" i="6"/>
  <c r="E20" i="11"/>
  <c r="E21" i="11"/>
  <c r="E22" i="11"/>
  <c r="E23" i="11"/>
  <c r="E24" i="11"/>
  <c r="E25" i="11"/>
  <c r="E26" i="11"/>
  <c r="E27" i="11"/>
  <c r="E28" i="11"/>
  <c r="D30" i="11"/>
  <c r="E28" i="8" l="1"/>
  <c r="E27" i="8"/>
  <c r="E26" i="8"/>
  <c r="C30" i="8"/>
  <c r="B30" i="8"/>
  <c r="E28" i="4"/>
  <c r="E27" i="4"/>
  <c r="E26" i="4"/>
  <c r="E27" i="5"/>
  <c r="E28" i="5"/>
  <c r="E26" i="5"/>
  <c r="G13" i="3"/>
  <c r="H13" i="3"/>
  <c r="D30" i="2"/>
  <c r="G15" i="1"/>
  <c r="F15" i="4" l="1"/>
  <c r="F29" i="4" s="1"/>
  <c r="E30" i="4"/>
  <c r="F28" i="4" l="1"/>
  <c r="F24" i="4"/>
  <c r="F21" i="4"/>
  <c r="F18" i="4"/>
  <c r="F27" i="4"/>
  <c r="F20" i="4"/>
  <c r="F26" i="4"/>
  <c r="F23" i="4"/>
  <c r="F25" i="4"/>
  <c r="F22" i="4"/>
  <c r="F19" i="4"/>
  <c r="B30" i="2"/>
  <c r="F15" i="1" l="1"/>
  <c r="F18" i="1" l="1"/>
  <c r="G18" i="1" s="1"/>
  <c r="F29" i="1"/>
  <c r="G29" i="1" s="1"/>
  <c r="F22" i="1"/>
  <c r="G22" i="1" s="1"/>
  <c r="F26" i="1"/>
  <c r="G26" i="1" s="1"/>
  <c r="F24" i="1"/>
  <c r="G24" i="1" s="1"/>
  <c r="F25" i="1"/>
  <c r="G25" i="1" s="1"/>
  <c r="F19" i="1"/>
  <c r="G19" i="1" s="1"/>
  <c r="F23" i="1"/>
  <c r="G23" i="1" s="1"/>
  <c r="F27" i="1"/>
  <c r="G27" i="1" s="1"/>
  <c r="F28" i="1"/>
  <c r="G28" i="1" s="1"/>
  <c r="F21" i="1"/>
  <c r="G21" i="1" s="1"/>
  <c r="F20" i="1"/>
  <c r="G20" i="1" s="1"/>
  <c r="G15" i="11"/>
  <c r="E30" i="11" l="1"/>
  <c r="E30" i="6"/>
  <c r="H15" i="6"/>
  <c r="G15" i="6"/>
  <c r="F15" i="6"/>
  <c r="E30" i="8"/>
  <c r="D30" i="8"/>
  <c r="H15" i="8"/>
  <c r="G15" i="8"/>
  <c r="F15" i="8"/>
  <c r="F29" i="8" s="1"/>
  <c r="G29" i="8" s="1"/>
  <c r="H29" i="8" s="1"/>
  <c r="D30" i="4"/>
  <c r="C30" i="4"/>
  <c r="B30" i="4"/>
  <c r="H15" i="4"/>
  <c r="G15" i="4"/>
  <c r="G29" i="4" s="1"/>
  <c r="H29" i="4" s="1"/>
  <c r="C30" i="11"/>
  <c r="B30" i="11"/>
  <c r="H15" i="11"/>
  <c r="F15" i="11"/>
  <c r="E30" i="5"/>
  <c r="D30" i="5"/>
  <c r="B30" i="5"/>
  <c r="C30" i="5"/>
  <c r="H15" i="5"/>
  <c r="G15" i="5"/>
  <c r="F15" i="5"/>
  <c r="F29" i="5" s="1"/>
  <c r="G29" i="5" s="1"/>
  <c r="H29" i="5" s="1"/>
  <c r="D30" i="3"/>
  <c r="C30" i="3"/>
  <c r="B30" i="3"/>
  <c r="F15" i="3"/>
  <c r="F29" i="3" s="1"/>
  <c r="G29" i="3" s="1"/>
  <c r="H29" i="3" s="1"/>
  <c r="H15" i="3"/>
  <c r="C30" i="2"/>
  <c r="G15" i="2"/>
  <c r="F15" i="2"/>
  <c r="H13" i="2"/>
  <c r="D30" i="1"/>
  <c r="C30" i="1"/>
  <c r="B30" i="1"/>
  <c r="H15" i="1"/>
  <c r="H22" i="1" s="1"/>
  <c r="F29" i="11" l="1"/>
  <c r="G29" i="11" s="1"/>
  <c r="H29" i="11" s="1"/>
  <c r="F18" i="11"/>
  <c r="G18" i="11" s="1"/>
  <c r="F27" i="11"/>
  <c r="F23" i="11"/>
  <c r="F19" i="11"/>
  <c r="G19" i="11" s="1"/>
  <c r="H19" i="11" s="1"/>
  <c r="F25" i="11"/>
  <c r="F28" i="11"/>
  <c r="F21" i="11"/>
  <c r="G21" i="11" s="1"/>
  <c r="H21" i="11" s="1"/>
  <c r="F24" i="11"/>
  <c r="F26" i="11"/>
  <c r="F22" i="11"/>
  <c r="F20" i="11"/>
  <c r="G20" i="11" s="1"/>
  <c r="H20" i="11" s="1"/>
  <c r="H18" i="1"/>
  <c r="H24" i="1"/>
  <c r="H23" i="1"/>
  <c r="H26" i="1"/>
  <c r="H21" i="1"/>
  <c r="H28" i="1"/>
  <c r="F29" i="2"/>
  <c r="G29" i="2" s="1"/>
  <c r="H29" i="2" s="1"/>
  <c r="F19" i="2"/>
  <c r="G19" i="2" s="1"/>
  <c r="H19" i="2" s="1"/>
  <c r="F23" i="2"/>
  <c r="G23" i="2" s="1"/>
  <c r="H23" i="2" s="1"/>
  <c r="F27" i="2"/>
  <c r="G27" i="2" s="1"/>
  <c r="H27" i="2" s="1"/>
  <c r="F26" i="2"/>
  <c r="G26" i="2" s="1"/>
  <c r="H26" i="2" s="1"/>
  <c r="F20" i="2"/>
  <c r="G20" i="2" s="1"/>
  <c r="H20" i="2" s="1"/>
  <c r="F24" i="2"/>
  <c r="G24" i="2" s="1"/>
  <c r="H24" i="2" s="1"/>
  <c r="F28" i="2"/>
  <c r="G28" i="2" s="1"/>
  <c r="H28" i="2" s="1"/>
  <c r="F18" i="2"/>
  <c r="G18" i="2" s="1"/>
  <c r="H18" i="2" s="1"/>
  <c r="F21" i="2"/>
  <c r="G21" i="2" s="1"/>
  <c r="H21" i="2" s="1"/>
  <c r="F25" i="2"/>
  <c r="G25" i="2" s="1"/>
  <c r="H25" i="2" s="1"/>
  <c r="F22" i="2"/>
  <c r="G22" i="2" s="1"/>
  <c r="H22" i="2" s="1"/>
  <c r="F18" i="6"/>
  <c r="G18" i="6" s="1"/>
  <c r="H18" i="6" s="1"/>
  <c r="F29" i="6"/>
  <c r="G29" i="6" s="1"/>
  <c r="H29" i="6" s="1"/>
  <c r="F19" i="6"/>
  <c r="F23" i="6"/>
  <c r="F26" i="6"/>
  <c r="G26" i="6" s="1"/>
  <c r="H26" i="6" s="1"/>
  <c r="F20" i="6"/>
  <c r="G20" i="6" s="1"/>
  <c r="H20" i="6" s="1"/>
  <c r="F24" i="6"/>
  <c r="F22" i="6"/>
  <c r="F21" i="6"/>
  <c r="G21" i="6" s="1"/>
  <c r="H21" i="6" s="1"/>
  <c r="F25" i="6"/>
  <c r="F27" i="6"/>
  <c r="F28" i="6"/>
  <c r="H27" i="1"/>
  <c r="H29" i="1"/>
  <c r="H20" i="1"/>
  <c r="H19" i="1"/>
  <c r="H25" i="1"/>
  <c r="G19" i="6"/>
  <c r="H19" i="6" s="1"/>
  <c r="G23" i="6"/>
  <c r="H23" i="6" s="1"/>
  <c r="G28" i="6"/>
  <c r="H28" i="6" s="1"/>
  <c r="G24" i="6"/>
  <c r="H24" i="6" s="1"/>
  <c r="G27" i="6"/>
  <c r="H27" i="6" s="1"/>
  <c r="G25" i="6"/>
  <c r="H25" i="6" s="1"/>
  <c r="G22" i="6"/>
  <c r="H22" i="6" s="1"/>
  <c r="G28" i="11"/>
  <c r="H28" i="11" s="1"/>
  <c r="G22" i="11"/>
  <c r="H22" i="11" s="1"/>
  <c r="G23" i="11"/>
  <c r="H23" i="11" s="1"/>
  <c r="G27" i="11"/>
  <c r="H27" i="11" s="1"/>
  <c r="G25" i="11"/>
  <c r="H25" i="11" s="1"/>
  <c r="G26" i="11"/>
  <c r="H26" i="11" s="1"/>
  <c r="G24" i="11"/>
  <c r="H24" i="11" s="1"/>
  <c r="H18" i="11"/>
  <c r="F28" i="8"/>
  <c r="G28" i="8" s="1"/>
  <c r="H28" i="8" s="1"/>
  <c r="F24" i="8"/>
  <c r="G24" i="8" s="1"/>
  <c r="H24" i="8" s="1"/>
  <c r="F21" i="8"/>
  <c r="G21" i="8" s="1"/>
  <c r="H21" i="8" s="1"/>
  <c r="F22" i="8"/>
  <c r="G22" i="8" s="1"/>
  <c r="H22" i="8" s="1"/>
  <c r="F27" i="8"/>
  <c r="G27" i="8" s="1"/>
  <c r="H27" i="8" s="1"/>
  <c r="F23" i="8"/>
  <c r="G23" i="8" s="1"/>
  <c r="H23" i="8" s="1"/>
  <c r="F20" i="8"/>
  <c r="G20" i="8" s="1"/>
  <c r="H20" i="8" s="1"/>
  <c r="F18" i="8"/>
  <c r="F26" i="8"/>
  <c r="G26" i="8" s="1"/>
  <c r="H26" i="8" s="1"/>
  <c r="F19" i="8"/>
  <c r="G19" i="8" s="1"/>
  <c r="H19" i="8" s="1"/>
  <c r="F25" i="8"/>
  <c r="G25" i="8" s="1"/>
  <c r="H25" i="8" s="1"/>
  <c r="G18" i="4"/>
  <c r="H18" i="4" s="1"/>
  <c r="G24" i="4"/>
  <c r="H24" i="4" s="1"/>
  <c r="G20" i="4"/>
  <c r="H20" i="4" s="1"/>
  <c r="G21" i="4"/>
  <c r="H21" i="4" s="1"/>
  <c r="G19" i="4"/>
  <c r="H19" i="4" s="1"/>
  <c r="G23" i="4"/>
  <c r="H23" i="4" s="1"/>
  <c r="G26" i="4"/>
  <c r="H26" i="4" s="1"/>
  <c r="G27" i="4"/>
  <c r="H27" i="4" s="1"/>
  <c r="G22" i="4"/>
  <c r="H22" i="4" s="1"/>
  <c r="G28" i="4"/>
  <c r="H28" i="4" s="1"/>
  <c r="G25" i="4"/>
  <c r="H25" i="4" s="1"/>
  <c r="F28" i="5"/>
  <c r="G28" i="5" s="1"/>
  <c r="H28" i="5" s="1"/>
  <c r="F24" i="5"/>
  <c r="G24" i="5" s="1"/>
  <c r="H24" i="5" s="1"/>
  <c r="F20" i="5"/>
  <c r="G20" i="5" s="1"/>
  <c r="H20" i="5" s="1"/>
  <c r="F27" i="5"/>
  <c r="G27" i="5" s="1"/>
  <c r="H27" i="5" s="1"/>
  <c r="F23" i="5"/>
  <c r="G23" i="5" s="1"/>
  <c r="H23" i="5" s="1"/>
  <c r="F26" i="5"/>
  <c r="G26" i="5" s="1"/>
  <c r="H26" i="5" s="1"/>
  <c r="F22" i="5"/>
  <c r="G22" i="5" s="1"/>
  <c r="H22" i="5" s="1"/>
  <c r="F18" i="5"/>
  <c r="G18" i="5" s="1"/>
  <c r="H18" i="5" s="1"/>
  <c r="F25" i="5"/>
  <c r="G25" i="5" s="1"/>
  <c r="H25" i="5" s="1"/>
  <c r="F21" i="5"/>
  <c r="G21" i="5" s="1"/>
  <c r="H21" i="5" s="1"/>
  <c r="F19" i="5"/>
  <c r="G19" i="5" s="1"/>
  <c r="H19" i="5" s="1"/>
  <c r="F20" i="3"/>
  <c r="G20" i="3" s="1"/>
  <c r="H20" i="3" s="1"/>
  <c r="F28" i="3"/>
  <c r="G28" i="3" s="1"/>
  <c r="H28" i="3" s="1"/>
  <c r="F23" i="3"/>
  <c r="G23" i="3" s="1"/>
  <c r="H23" i="3" s="1"/>
  <c r="F26" i="3"/>
  <c r="G26" i="3" s="1"/>
  <c r="H26" i="3" s="1"/>
  <c r="F18" i="3"/>
  <c r="G18" i="3" s="1"/>
  <c r="H18" i="3" s="1"/>
  <c r="F21" i="3"/>
  <c r="G21" i="3" s="1"/>
  <c r="H21" i="3" s="1"/>
  <c r="F24" i="3"/>
  <c r="G24" i="3" s="1"/>
  <c r="H24" i="3" s="1"/>
  <c r="F19" i="3"/>
  <c r="G19" i="3" s="1"/>
  <c r="H19" i="3" s="1"/>
  <c r="F22" i="3"/>
  <c r="G22" i="3" s="1"/>
  <c r="H22" i="3" s="1"/>
  <c r="F27" i="3"/>
  <c r="G27" i="3" s="1"/>
  <c r="H27" i="3" s="1"/>
  <c r="F25" i="3"/>
  <c r="G25" i="3" s="1"/>
  <c r="H25" i="3" s="1"/>
  <c r="H15" i="2"/>
  <c r="G15" i="3"/>
  <c r="E30" i="2"/>
  <c r="E30" i="1"/>
  <c r="G18" i="8" l="1"/>
  <c r="H18" i="8" s="1"/>
  <c r="F30" i="8"/>
  <c r="F30" i="4"/>
  <c r="F30" i="3"/>
  <c r="H30" i="5"/>
  <c r="F30" i="5"/>
  <c r="F30" i="6"/>
  <c r="G30" i="5"/>
  <c r="E30" i="3"/>
  <c r="H30" i="6"/>
  <c r="G30" i="6"/>
  <c r="G30" i="8"/>
  <c r="H30" i="8"/>
  <c r="F30" i="11"/>
  <c r="G30" i="11"/>
  <c r="H30" i="11"/>
  <c r="F30" i="2"/>
  <c r="G30" i="2"/>
  <c r="H30" i="1"/>
  <c r="F30" i="1"/>
  <c r="G30" i="1"/>
  <c r="G30" i="4" l="1"/>
  <c r="H30" i="2"/>
  <c r="G30" i="3"/>
  <c r="H30" i="3"/>
  <c r="H30" i="4" l="1"/>
</calcChain>
</file>

<file path=xl/sharedStrings.xml><?xml version="1.0" encoding="utf-8"?>
<sst xmlns="http://schemas.openxmlformats.org/spreadsheetml/2006/main" count="240" uniqueCount="51">
  <si>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</si>
  <si>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</si>
  <si>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</si>
  <si>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</si>
  <si>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</si>
  <si>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1.1.1.8.01.1.1- I P T U - Principal</t>
  </si>
  <si>
    <t>Inflação: ...............................................................................................................................................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</si>
  <si>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</si>
  <si>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</si>
  <si>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</si>
  <si>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</si>
  <si>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</si>
  <si>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</si>
  <si>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</si>
  <si>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</si>
  <si>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</si>
  <si>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</si>
  <si>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</si>
  <si>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</si>
  <si>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</si>
  <si>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</si>
  <si>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</si>
  <si>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</si>
  <si>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</si>
  <si>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</si>
  <si>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1.1.1.8.01.4.1 - I T B I - Principal</t>
  </si>
  <si>
    <t>1.1.1.8.02.3.1. - I S S - Principal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</si>
  <si>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</si>
  <si>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</si>
  <si>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</si>
  <si>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1.7.1.8.01.2.1./1.7.1.8.01.3./1.7.1.8.01.4. - F P M</t>
  </si>
  <si>
    <t>Crescimento Econômico: .............................................................................................................</t>
  </si>
  <si>
    <t>Total Crescimento:.........................................................................................................................</t>
  </si>
  <si>
    <t>1.7.1.8.01.5.1. - ITR</t>
  </si>
  <si>
    <t>1.7.2.8.01.1.1 - I C M S</t>
  </si>
  <si>
    <t>1.7.2.8.01.2.1. - I P V A - Principal</t>
  </si>
  <si>
    <t>Inflação: ...........................................................................................................................................</t>
  </si>
  <si>
    <t>1.7.2.8.01.3.1. - I P I</t>
  </si>
  <si>
    <t>Crescimento Vegetativo:.................................................................................................................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</si>
  <si>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</si>
  <si>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</si>
  <si>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</si>
  <si>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</t>
  </si>
  <si>
    <t>d) os valores totais previstos foram arredondados para uma melhor visualização dos mesmos.</t>
  </si>
  <si>
    <t>LDO 2023</t>
  </si>
  <si>
    <t>b) para o restante do exercício de 2022, foi considerado o valor da receita previsto na LOA 2022;</t>
  </si>
  <si>
    <t>c) para os exercícios de 2023 a 2025, o índice de inflação utilizado foi o do Relatório de Mercado FOCUS - BACEN de 11/03/2022.</t>
  </si>
  <si>
    <t>a) Para os exercícios de 2019 a 2021 e janeiro e fevereiro 2022, o valor da receita é o efetivamente arrecadado;</t>
  </si>
  <si>
    <t>c) para os exercícios de 2023 a 2025, o índice de inflação utilizado foi o do Relatório de Mercado FOCUS - BACEN de 11/03/2022;</t>
  </si>
  <si>
    <t>b) de março a agosto/2022, foi utilizada a previsão de repasse constante na página da SEFAZ-RS e de setembro à dezembro/2022 foi atualizado o valor do mesmo período de 2021 pelo índice de inflação de 6,45%, constante no Relatório de Mercado FOCUS - BACEN de 11/03/2022 ;</t>
  </si>
  <si>
    <t>b) de março a dezembro/2022, foi aplicado o índice de inflação de 6,45%, conforme  Relatório de Mercado FOCUS - BACEN de 11/03/2022, no valor arrecadado nos mesmos meses do ano anterior;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</si>
</sst>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#,##0.000_);[Red]\(#,##0.000\)"/>
    <numFmt numFmtId="166" formatCode="#,##0.00_ ;\-#,##0.00\ "/>
  </numFmts>
  <fonts count="11" x14ac:knownFonts="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4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1" xfId="0" applyNumberFormat="1" applyFont="1" applyFill="1" applyBorder="1"/>
    <xf numFmtId="0" fontId="1" fillId="0" borderId="0" xfId="0" applyFont="1" applyBorder="1"/>
    <xf numFmtId="0" fontId="6" fillId="0" borderId="1" xfId="0" applyFont="1" applyBorder="1"/>
    <xf numFmtId="4" fontId="1" fillId="0" borderId="1" xfId="0" applyNumberFormat="1" applyFont="1" applyBorder="1"/>
    <xf numFmtId="39" fontId="6" fillId="0" borderId="1" xfId="0" applyNumberFormat="1" applyFont="1" applyBorder="1"/>
    <xf numFmtId="0" fontId="1" fillId="0" borderId="0" xfId="0" applyFont="1" applyFill="1" applyBorder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/>
    <xf numFmtId="166" fontId="9" fillId="0" borderId="0" xfId="0" applyNumberFormat="1" applyFont="1"/>
    <xf numFmtId="166" fontId="0" fillId="0" borderId="0" xfId="0" applyNumberFormat="1"/>
    <xf numFmtId="0" fontId="6" fillId="2" borderId="1" xfId="0" applyFont="1" applyFill="1" applyBorder="1" applyAlignment="1">
      <alignment horizontal="center"/>
    </xf>
    <xf numFmtId="165" fontId="1" fillId="0" borderId="1" xfId="1" applyNumberFormat="1" applyFont="1" applyFill="1" applyBorder="1" applyAlignment="1" applyProtection="1"/>
    <xf numFmtId="4" fontId="0" fillId="0" borderId="0" xfId="0" applyNumberFormat="1"/>
    <xf numFmtId="4" fontId="1" fillId="0" borderId="0" xfId="0" applyNumberFormat="1" applyFont="1"/>
    <xf numFmtId="166" fontId="1" fillId="0" borderId="0" xfId="0" applyNumberFormat="1" applyFont="1"/>
    <xf numFmtId="4" fontId="9" fillId="0" borderId="0" xfId="0" applyNumberFormat="1" applyFo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485" name="Picture 1">
          <a:extLst>
            <a:ext uri="{FF2B5EF4-FFF2-40B4-BE49-F238E27FC236}">
              <a16:creationId xmlns="" xmlns:a16="http://schemas.microsoft.com/office/drawing/2014/main" id="{0F65CFE0-28AD-486A-9394-10E4753B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2508" name="Picture 1">
          <a:extLst>
            <a:ext uri="{FF2B5EF4-FFF2-40B4-BE49-F238E27FC236}">
              <a16:creationId xmlns="" xmlns:a16="http://schemas.microsoft.com/office/drawing/2014/main" id="{6936098E-2D9F-4559-84F0-0487EEA5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3533" name="Picture 1">
          <a:extLst>
            <a:ext uri="{FF2B5EF4-FFF2-40B4-BE49-F238E27FC236}">
              <a16:creationId xmlns="" xmlns:a16="http://schemas.microsoft.com/office/drawing/2014/main" id="{A25150E0-924E-4C9F-9D76-3896E6F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5580" name="Picture 1">
          <a:extLst>
            <a:ext uri="{FF2B5EF4-FFF2-40B4-BE49-F238E27FC236}">
              <a16:creationId xmlns="" xmlns:a16="http://schemas.microsoft.com/office/drawing/2014/main" id="{DDDAA139-65B5-4865-8410-E842262D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1428" name="Picture 1">
          <a:extLst>
            <a:ext uri="{FF2B5EF4-FFF2-40B4-BE49-F238E27FC236}">
              <a16:creationId xmlns="" xmlns:a16="http://schemas.microsoft.com/office/drawing/2014/main" id="{FCC4E9A9-B95B-401D-BD81-B03D1CD6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4556" name="Picture 1">
          <a:extLst>
            <a:ext uri="{FF2B5EF4-FFF2-40B4-BE49-F238E27FC236}">
              <a16:creationId xmlns="" xmlns:a16="http://schemas.microsoft.com/office/drawing/2014/main" id="{D41D0F95-4AFF-49E9-A4C4-F0DBD25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8652" name="Picture 1">
          <a:extLst>
            <a:ext uri="{FF2B5EF4-FFF2-40B4-BE49-F238E27FC236}">
              <a16:creationId xmlns="" xmlns:a16="http://schemas.microsoft.com/office/drawing/2014/main" id="{715CD0A5-9022-44B1-BB03-1E8905C7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6604" name="Picture 1">
          <a:extLst>
            <a:ext uri="{FF2B5EF4-FFF2-40B4-BE49-F238E27FC236}">
              <a16:creationId xmlns="" xmlns:a16="http://schemas.microsoft.com/office/drawing/2014/main" id="{6F08E351-83BB-40EB-A5FB-440E6209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647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31" sqref="C31:G31"/>
    </sheetView>
  </sheetViews>
  <sheetFormatPr defaultColWidth="11.5703125" defaultRowHeight="12" x14ac:dyDescent="0.2"/>
  <cols>
    <col min="1" max="1" width="13.140625" style="1" customWidth="1"/>
    <col min="2" max="8" width="14.28515625" style="1" customWidth="1"/>
    <col min="9" max="10" width="12.5703125" style="1" customWidth="1"/>
    <col min="11" max="16384" width="11.5703125" style="1"/>
  </cols>
  <sheetData>
    <row r="1" spans="1:8" ht="15" x14ac:dyDescent="0.25">
      <c r="A1"/>
      <c r="B1" s="29"/>
      <c r="C1" s="29"/>
      <c r="D1" s="29"/>
      <c r="E1" s="29"/>
      <c r="F1" s="2"/>
      <c r="G1" s="2"/>
      <c r="H1" s="2"/>
    </row>
    <row r="2" spans="1:8" ht="15.75" x14ac:dyDescent="0.25">
      <c r="A2"/>
      <c r="B2" s="35" t="s">
        <v>0</v>
      </c>
      <c r="C2" s="35"/>
      <c r="D2" s="35"/>
      <c r="E2" s="27"/>
      <c r="F2" s="2"/>
      <c r="G2" s="2"/>
      <c r="H2" s="2"/>
    </row>
    <row r="3" spans="1:8" ht="15" x14ac:dyDescent="0.2">
      <c r="A3"/>
      <c r="B3" s="35" t="s">
        <v>1</v>
      </c>
      <c r="C3" s="35"/>
      <c r="D3" s="35"/>
      <c r="E3" s="27"/>
      <c r="F3" s="3"/>
      <c r="G3" s="3"/>
      <c r="H3" s="3"/>
    </row>
    <row r="4" spans="1:8" ht="14.25" customHeight="1" x14ac:dyDescent="0.25">
      <c r="A4"/>
      <c r="B4" s="36"/>
      <c r="C4" s="36"/>
      <c r="D4" s="36"/>
      <c r="E4" s="28"/>
      <c r="F4" s="5"/>
      <c r="G4" s="5"/>
      <c r="H4" s="5"/>
    </row>
    <row r="5" spans="1:8" ht="18" customHeight="1" x14ac:dyDescent="0.25">
      <c r="A5" s="39"/>
      <c r="B5" s="39"/>
      <c r="C5" s="39"/>
      <c r="D5" s="39"/>
      <c r="E5" s="39"/>
      <c r="F5" s="39"/>
      <c r="G5" s="39"/>
      <c r="H5" s="39"/>
    </row>
    <row r="6" spans="1:8" ht="10.5" customHeight="1" x14ac:dyDescent="0.25">
      <c r="A6" s="29"/>
      <c r="B6" s="29"/>
      <c r="C6" s="29"/>
      <c r="D6" s="29"/>
      <c r="E6" s="29"/>
      <c r="F6" s="29"/>
      <c r="G6" s="29"/>
      <c r="H6" s="29"/>
    </row>
    <row r="7" spans="1:8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8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8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1" spans="1:8" x14ac:dyDescent="0.2">
      <c r="A11" s="7" t="s">
        <v>4</v>
      </c>
      <c r="B11" s="34" t="s">
        <v>5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8" x14ac:dyDescent="0.2">
      <c r="A12" s="34" t="s">
        <v>6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8" x14ac:dyDescent="0.2">
      <c r="A13" s="34" t="s">
        <v>7</v>
      </c>
      <c r="B13" s="34"/>
      <c r="C13" s="34"/>
      <c r="D13" s="34"/>
      <c r="E13" s="34"/>
      <c r="F13" s="22">
        <v>1.03</v>
      </c>
      <c r="G13" s="22">
        <v>1.03</v>
      </c>
      <c r="H13" s="22">
        <v>1</v>
      </c>
    </row>
    <row r="14" spans="1:8" x14ac:dyDescent="0.2">
      <c r="A14" s="37" t="s">
        <v>8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8" x14ac:dyDescent="0.2">
      <c r="A15" s="34" t="s">
        <v>9</v>
      </c>
      <c r="B15" s="34"/>
      <c r="C15" s="34"/>
      <c r="D15" s="34"/>
      <c r="E15" s="34"/>
      <c r="F15" s="8">
        <f>F12*F13*F14</f>
        <v>1.0681099999999999</v>
      </c>
      <c r="G15" s="8">
        <f>G12*G13*G14</f>
        <v>1.0624450000000001</v>
      </c>
      <c r="H15" s="8">
        <f>H12*H13*H14</f>
        <v>1.03</v>
      </c>
    </row>
    <row r="16" spans="1:8" x14ac:dyDescent="0.2">
      <c r="A16" s="9"/>
      <c r="B16" s="9"/>
      <c r="C16" s="9"/>
      <c r="D16" s="9"/>
      <c r="E16" s="9"/>
    </row>
    <row r="17" spans="1:10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10" x14ac:dyDescent="0.2">
      <c r="A18" s="10" t="s">
        <v>11</v>
      </c>
      <c r="B18" s="11">
        <v>12394244.07</v>
      </c>
      <c r="C18" s="11">
        <v>24898688.32</v>
      </c>
      <c r="D18" s="11">
        <v>26644192.079999998</v>
      </c>
      <c r="E18" s="11">
        <v>8145904.2699999996</v>
      </c>
      <c r="F18" s="11">
        <f>E18*$F$15</f>
        <v>8700721.8098296989</v>
      </c>
      <c r="G18" s="11">
        <f>F18*$G$15</f>
        <v>9244038.3832445145</v>
      </c>
      <c r="H18" s="11">
        <f>G18*$H$15</f>
        <v>9521359.5347418506</v>
      </c>
      <c r="I18" s="24"/>
      <c r="J18" s="24"/>
    </row>
    <row r="19" spans="1:10" x14ac:dyDescent="0.2">
      <c r="A19" s="10" t="s">
        <v>12</v>
      </c>
      <c r="B19" s="11">
        <v>12158499.359999999</v>
      </c>
      <c r="C19" s="11">
        <v>2335199.2799999998</v>
      </c>
      <c r="D19" s="11">
        <v>2307512.79</v>
      </c>
      <c r="E19" s="11">
        <v>24095274.440000001</v>
      </c>
      <c r="F19" s="11">
        <f t="shared" ref="F19:F28" si="0">E19*$F$15</f>
        <v>25736403.582108397</v>
      </c>
      <c r="G19" s="11">
        <f t="shared" ref="G19:G28" si="1">F19*$G$15</f>
        <v>27343513.303793158</v>
      </c>
      <c r="H19" s="11">
        <f t="shared" ref="H19:H28" si="2">G19*$H$15</f>
        <v>28163818.702906955</v>
      </c>
      <c r="I19" s="24"/>
      <c r="J19" s="24"/>
    </row>
    <row r="20" spans="1:10" x14ac:dyDescent="0.2">
      <c r="A20" s="10" t="s">
        <v>13</v>
      </c>
      <c r="B20" s="11">
        <v>1906361.41</v>
      </c>
      <c r="C20" s="11">
        <v>1947349.66</v>
      </c>
      <c r="D20" s="11">
        <v>1979848.18</v>
      </c>
      <c r="E20" s="11">
        <v>2227496.4</v>
      </c>
      <c r="F20" s="11">
        <f t="shared" si="0"/>
        <v>2379211.1798039996</v>
      </c>
      <c r="G20" s="11">
        <f t="shared" si="1"/>
        <v>2527781.0219268608</v>
      </c>
      <c r="H20" s="11">
        <f t="shared" si="2"/>
        <v>2603614.4525846667</v>
      </c>
      <c r="I20" s="24"/>
      <c r="J20" s="24"/>
    </row>
    <row r="21" spans="1:10" x14ac:dyDescent="0.2">
      <c r="A21" s="10" t="s">
        <v>14</v>
      </c>
      <c r="B21" s="11">
        <v>1845819.84</v>
      </c>
      <c r="C21" s="11">
        <v>1273799.6599999999</v>
      </c>
      <c r="D21" s="11">
        <v>1681332.54</v>
      </c>
      <c r="E21" s="11">
        <v>1891641.1</v>
      </c>
      <c r="F21" s="11">
        <f t="shared" si="0"/>
        <v>2020480.7753209998</v>
      </c>
      <c r="G21" s="11">
        <f t="shared" si="1"/>
        <v>2146649.6973359198</v>
      </c>
      <c r="H21" s="11">
        <f t="shared" si="2"/>
        <v>2211049.1882559974</v>
      </c>
      <c r="I21" s="24"/>
      <c r="J21" s="24"/>
    </row>
    <row r="22" spans="1:10" x14ac:dyDescent="0.2">
      <c r="A22" s="10" t="s">
        <v>15</v>
      </c>
      <c r="B22" s="11">
        <v>1750836.72</v>
      </c>
      <c r="C22" s="11">
        <v>1644185.42</v>
      </c>
      <c r="D22" s="11">
        <v>1572054.89</v>
      </c>
      <c r="E22" s="11">
        <v>1768694.51</v>
      </c>
      <c r="F22" s="11">
        <f t="shared" si="0"/>
        <v>1889160.2930760998</v>
      </c>
      <c r="G22" s="11">
        <f t="shared" si="1"/>
        <v>2007128.9075772371</v>
      </c>
      <c r="H22" s="11">
        <f t="shared" si="2"/>
        <v>2067342.7748045542</v>
      </c>
      <c r="I22" s="24"/>
      <c r="J22" s="24"/>
    </row>
    <row r="23" spans="1:10" x14ac:dyDescent="0.2">
      <c r="A23" s="10" t="s">
        <v>16</v>
      </c>
      <c r="B23" s="11">
        <v>1625376.55</v>
      </c>
      <c r="C23" s="11">
        <v>1640089.69</v>
      </c>
      <c r="D23" s="11">
        <v>1622677.44</v>
      </c>
      <c r="E23" s="11">
        <v>1825649.16</v>
      </c>
      <c r="F23" s="11">
        <f t="shared" si="0"/>
        <v>1949994.1242875997</v>
      </c>
      <c r="G23" s="11">
        <f t="shared" si="1"/>
        <v>2071761.5073787391</v>
      </c>
      <c r="H23" s="11">
        <f t="shared" si="2"/>
        <v>2133914.3526001014</v>
      </c>
      <c r="I23" s="24"/>
      <c r="J23" s="24"/>
    </row>
    <row r="24" spans="1:10" x14ac:dyDescent="0.2">
      <c r="A24" s="10" t="s">
        <v>17</v>
      </c>
      <c r="B24" s="11">
        <v>1703904.89</v>
      </c>
      <c r="C24" s="11">
        <v>1584128.41</v>
      </c>
      <c r="D24" s="11">
        <v>1655083.13</v>
      </c>
      <c r="E24" s="11">
        <v>1862108.29</v>
      </c>
      <c r="F24" s="11">
        <f t="shared" si="0"/>
        <v>1988936.4856318999</v>
      </c>
      <c r="G24" s="11">
        <f t="shared" si="1"/>
        <v>2113135.6244771839</v>
      </c>
      <c r="H24" s="11">
        <f t="shared" si="2"/>
        <v>2176529.6932114996</v>
      </c>
      <c r="I24" s="24"/>
      <c r="J24" s="24"/>
    </row>
    <row r="25" spans="1:10" x14ac:dyDescent="0.2">
      <c r="A25" s="10" t="s">
        <v>18</v>
      </c>
      <c r="B25" s="11">
        <v>1553129.57</v>
      </c>
      <c r="C25" s="11">
        <v>1663864.78</v>
      </c>
      <c r="D25" s="11">
        <v>1616904.6</v>
      </c>
      <c r="E25" s="11">
        <v>1819154.22</v>
      </c>
      <c r="F25" s="11">
        <f t="shared" si="0"/>
        <v>1943056.8139241997</v>
      </c>
      <c r="G25" s="11">
        <f t="shared" si="1"/>
        <v>2064390.9966696964</v>
      </c>
      <c r="H25" s="11">
        <f t="shared" si="2"/>
        <v>2126322.7265697871</v>
      </c>
      <c r="I25" s="24"/>
      <c r="J25" s="24"/>
    </row>
    <row r="26" spans="1:10" x14ac:dyDescent="0.2">
      <c r="A26" s="10" t="s">
        <v>19</v>
      </c>
      <c r="B26" s="11">
        <v>1535764.36</v>
      </c>
      <c r="C26" s="11">
        <v>1631451.65</v>
      </c>
      <c r="D26" s="11">
        <v>1546078.52</v>
      </c>
      <c r="E26" s="11">
        <v>1835637.22</v>
      </c>
      <c r="F26" s="11">
        <f t="shared" si="0"/>
        <v>1960662.4710541999</v>
      </c>
      <c r="G26" s="11">
        <f t="shared" si="1"/>
        <v>2083096.0390591796</v>
      </c>
      <c r="H26" s="11">
        <f t="shared" si="2"/>
        <v>2145588.9202309549</v>
      </c>
      <c r="I26" s="24"/>
      <c r="J26" s="24"/>
    </row>
    <row r="27" spans="1:10" x14ac:dyDescent="0.2">
      <c r="A27" s="10" t="s">
        <v>20</v>
      </c>
      <c r="B27" s="11">
        <v>1488027.11</v>
      </c>
      <c r="C27" s="11">
        <v>1487487.78</v>
      </c>
      <c r="D27" s="11">
        <v>1530242.11</v>
      </c>
      <c r="E27" s="11">
        <v>1838966.58</v>
      </c>
      <c r="F27" s="11">
        <f t="shared" si="0"/>
        <v>1964218.5937637999</v>
      </c>
      <c r="G27" s="11">
        <f t="shared" si="1"/>
        <v>2086874.2238513804</v>
      </c>
      <c r="H27" s="11">
        <f t="shared" si="2"/>
        <v>2149480.4505669218</v>
      </c>
      <c r="I27" s="24"/>
      <c r="J27" s="24"/>
    </row>
    <row r="28" spans="1:10" x14ac:dyDescent="0.2">
      <c r="A28" s="10" t="s">
        <v>21</v>
      </c>
      <c r="B28" s="11">
        <v>1473132.9</v>
      </c>
      <c r="C28" s="11">
        <v>1486782.13</v>
      </c>
      <c r="D28" s="11">
        <v>1501582.07</v>
      </c>
      <c r="E28" s="11">
        <v>1831252.68</v>
      </c>
      <c r="F28" s="11">
        <f t="shared" si="0"/>
        <v>1955979.3000347998</v>
      </c>
      <c r="G28" s="11">
        <f t="shared" si="1"/>
        <v>2078120.427425473</v>
      </c>
      <c r="H28" s="11">
        <f t="shared" si="2"/>
        <v>2140464.0402482371</v>
      </c>
      <c r="I28" s="24"/>
      <c r="J28" s="24"/>
    </row>
    <row r="29" spans="1:10" x14ac:dyDescent="0.2">
      <c r="A29" s="10" t="s">
        <v>22</v>
      </c>
      <c r="B29" s="11">
        <v>2814902.07</v>
      </c>
      <c r="C29" s="11">
        <v>3998987.95</v>
      </c>
      <c r="D29" s="11">
        <v>4620157.84</v>
      </c>
      <c r="E29" s="11">
        <f>3916286.9-65.77</f>
        <v>3916221.13</v>
      </c>
      <c r="F29" s="11">
        <f>E29*$F$15-780.38</f>
        <v>4182174.5711642997</v>
      </c>
      <c r="G29" s="11">
        <f>F29*$G$15+179.4</f>
        <v>4443509.8622606555</v>
      </c>
      <c r="H29" s="11">
        <f>G29*$H$15+700.01</f>
        <v>4577515.1681284746</v>
      </c>
      <c r="I29" s="24"/>
      <c r="J29" s="24"/>
    </row>
    <row r="30" spans="1:10" x14ac:dyDescent="0.2">
      <c r="A30" s="10" t="s">
        <v>23</v>
      </c>
      <c r="B30" s="12">
        <f t="shared" ref="B30:H30" si="3">SUM(B18:B29)</f>
        <v>42249998.849999994</v>
      </c>
      <c r="C30" s="12">
        <f t="shared" si="3"/>
        <v>45592014.730000004</v>
      </c>
      <c r="D30" s="12">
        <f t="shared" si="3"/>
        <v>48277666.189999998</v>
      </c>
      <c r="E30" s="12">
        <f t="shared" si="3"/>
        <v>53057999.999999993</v>
      </c>
      <c r="F30" s="12">
        <f t="shared" si="3"/>
        <v>56670999.999999985</v>
      </c>
      <c r="G30" s="12">
        <f t="shared" si="3"/>
        <v>60209999.995000005</v>
      </c>
      <c r="H30" s="12">
        <f t="shared" si="3"/>
        <v>62017000.00485</v>
      </c>
      <c r="I30" s="24"/>
      <c r="J30" s="24"/>
    </row>
    <row r="31" spans="1:10" x14ac:dyDescent="0.2">
      <c r="C31" s="24"/>
      <c r="D31" s="24"/>
      <c r="E31" s="24"/>
      <c r="F31" s="24"/>
      <c r="G31" s="24"/>
      <c r="H31" s="24"/>
    </row>
    <row r="32" spans="1:10" s="18" customFormat="1" ht="11.25" x14ac:dyDescent="0.2">
      <c r="A32" s="17" t="s">
        <v>24</v>
      </c>
      <c r="E32" s="19"/>
      <c r="F32" s="19"/>
      <c r="G32" s="19"/>
      <c r="H32" s="19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15.75" customHeight="1" x14ac:dyDescent="0.2">
      <c r="A34" s="32" t="s">
        <v>45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46</v>
      </c>
      <c r="B35" s="32"/>
      <c r="C35" s="32"/>
      <c r="D35" s="32"/>
      <c r="E35" s="32"/>
      <c r="F35" s="32"/>
      <c r="G35" s="32"/>
      <c r="H35" s="32"/>
    </row>
    <row r="36" spans="1:8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  <row r="37" spans="1:8" x14ac:dyDescent="0.2">
      <c r="A37" s="13"/>
    </row>
    <row r="38" spans="1:8" x14ac:dyDescent="0.2">
      <c r="F38" s="24"/>
      <c r="G38" s="25"/>
    </row>
  </sheetData>
  <mergeCells count="16">
    <mergeCell ref="B2:D2"/>
    <mergeCell ref="B3:D3"/>
    <mergeCell ref="B4:D4"/>
    <mergeCell ref="A13:E13"/>
    <mergeCell ref="A14:E14"/>
    <mergeCell ref="B11:E11"/>
    <mergeCell ref="A12:E12"/>
    <mergeCell ref="A7:H7"/>
    <mergeCell ref="A8:H8"/>
    <mergeCell ref="A9:H9"/>
    <mergeCell ref="A5:H5"/>
    <mergeCell ref="A34:H34"/>
    <mergeCell ref="A33:H33"/>
    <mergeCell ref="A36:H36"/>
    <mergeCell ref="A35:H35"/>
    <mergeCell ref="A15:E15"/>
  </mergeCells>
  <printOptions horizontalCentered="1"/>
  <pageMargins left="0.36" right="0.36" top="0.78749999999999998" bottom="0.78749999999999998" header="0.51180555555555562" footer="0.51180555555555562"/>
  <pageSetup paperSize="9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C31" sqref="C31:G31"/>
    </sheetView>
  </sheetViews>
  <sheetFormatPr defaultRowHeight="12.75" x14ac:dyDescent="0.2"/>
  <cols>
    <col min="1" max="1" width="12.5703125" customWidth="1"/>
    <col min="2" max="8" width="14.28515625" customWidth="1"/>
    <col min="9" max="9" width="11.7109375" customWidth="1"/>
  </cols>
  <sheetData>
    <row r="1" spans="1:8" ht="15" x14ac:dyDescent="0.25">
      <c r="A1" s="29"/>
      <c r="B1" s="29"/>
      <c r="C1" s="29"/>
      <c r="D1" s="29"/>
      <c r="E1" s="29"/>
      <c r="F1" s="29"/>
      <c r="G1" s="29"/>
      <c r="H1" s="29"/>
    </row>
    <row r="2" spans="1:8" ht="15.75" x14ac:dyDescent="0.25">
      <c r="B2" s="35" t="s">
        <v>0</v>
      </c>
      <c r="C2" s="35"/>
      <c r="D2" s="35"/>
      <c r="E2" s="29"/>
      <c r="F2" s="29"/>
      <c r="G2" s="29"/>
      <c r="H2" s="29"/>
    </row>
    <row r="3" spans="1:8" ht="15" x14ac:dyDescent="0.2">
      <c r="B3" s="35" t="s">
        <v>1</v>
      </c>
      <c r="C3" s="35"/>
      <c r="D3" s="35"/>
      <c r="E3" s="4"/>
      <c r="F3" s="4"/>
      <c r="G3" s="4"/>
      <c r="H3" s="4"/>
    </row>
    <row r="4" spans="1:8" ht="15.75" x14ac:dyDescent="0.25">
      <c r="B4" s="36"/>
      <c r="C4" s="36"/>
      <c r="D4" s="36"/>
      <c r="E4" s="15"/>
      <c r="F4" s="15"/>
      <c r="G4" s="15"/>
      <c r="H4" s="15"/>
    </row>
    <row r="5" spans="1:8" s="1" customFormat="1" ht="17.25" hidden="1" customHeight="1" x14ac:dyDescent="0.25">
      <c r="A5" s="39"/>
      <c r="B5" s="39"/>
      <c r="C5" s="39"/>
      <c r="D5" s="39"/>
      <c r="E5" s="39"/>
      <c r="F5" s="39"/>
      <c r="G5" s="39"/>
      <c r="H5" s="39"/>
    </row>
    <row r="6" spans="1:8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8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8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8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8" ht="15" x14ac:dyDescent="0.25">
      <c r="A10" s="39"/>
      <c r="B10" s="39"/>
      <c r="C10" s="39"/>
      <c r="D10" s="39"/>
      <c r="E10" s="39"/>
      <c r="F10" s="39"/>
      <c r="G10" s="39"/>
      <c r="H10" s="39"/>
    </row>
    <row r="11" spans="1:8" x14ac:dyDescent="0.2">
      <c r="A11" s="7" t="s">
        <v>4</v>
      </c>
      <c r="B11" s="34" t="s">
        <v>25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8" x14ac:dyDescent="0.2">
      <c r="A12" s="34" t="s">
        <v>6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8" x14ac:dyDescent="0.2">
      <c r="A13" s="34" t="s">
        <v>7</v>
      </c>
      <c r="B13" s="34"/>
      <c r="C13" s="34"/>
      <c r="D13" s="34"/>
      <c r="E13" s="34"/>
      <c r="F13" s="22">
        <v>1</v>
      </c>
      <c r="G13" s="22">
        <v>1</v>
      </c>
      <c r="H13" s="22">
        <f>G13</f>
        <v>1</v>
      </c>
    </row>
    <row r="14" spans="1:8" x14ac:dyDescent="0.2">
      <c r="A14" s="37" t="s">
        <v>8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8" x14ac:dyDescent="0.2">
      <c r="A15" s="34" t="s">
        <v>9</v>
      </c>
      <c r="B15" s="34"/>
      <c r="C15" s="34"/>
      <c r="D15" s="34"/>
      <c r="E15" s="34"/>
      <c r="F15" s="8">
        <f>F12*F13*F14</f>
        <v>1.0369999999999999</v>
      </c>
      <c r="G15" s="8">
        <f>G12*G13*G14</f>
        <v>1.0315000000000001</v>
      </c>
      <c r="H15" s="8">
        <f>H12*H13*H14</f>
        <v>1.03</v>
      </c>
    </row>
    <row r="16" spans="1:8" x14ac:dyDescent="0.2">
      <c r="A16" s="9"/>
      <c r="B16" s="9"/>
      <c r="C16" s="9"/>
      <c r="D16" s="9"/>
      <c r="E16" s="9"/>
      <c r="F16" s="9"/>
      <c r="G16" s="9"/>
      <c r="H16" s="1"/>
    </row>
    <row r="17" spans="1:10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10" x14ac:dyDescent="0.2">
      <c r="A18" s="10" t="s">
        <v>11</v>
      </c>
      <c r="B18" s="11">
        <v>1196593.6200000001</v>
      </c>
      <c r="C18" s="11">
        <v>1466853.28</v>
      </c>
      <c r="D18" s="11">
        <v>2116989.86</v>
      </c>
      <c r="E18" s="11">
        <v>2342231.9</v>
      </c>
      <c r="F18" s="11">
        <f>E18*$F$15</f>
        <v>2428894.4802999999</v>
      </c>
      <c r="G18" s="11">
        <f t="shared" ref="G18:H18" si="0">F18*$F$15</f>
        <v>2518763.5760710998</v>
      </c>
      <c r="H18" s="11">
        <f t="shared" si="0"/>
        <v>2611957.8283857303</v>
      </c>
      <c r="I18" s="23"/>
      <c r="J18" s="23"/>
    </row>
    <row r="19" spans="1:10" x14ac:dyDescent="0.2">
      <c r="A19" s="10" t="s">
        <v>12</v>
      </c>
      <c r="B19" s="11">
        <v>1535584.86</v>
      </c>
      <c r="C19" s="11">
        <v>1590795.21</v>
      </c>
      <c r="D19" s="11">
        <v>1794219.24</v>
      </c>
      <c r="E19" s="11">
        <v>1727809.17</v>
      </c>
      <c r="F19" s="11">
        <f t="shared" ref="F19:H28" si="1">E19*$F$15</f>
        <v>1791738.1092899998</v>
      </c>
      <c r="G19" s="11">
        <f t="shared" si="1"/>
        <v>1858032.4193337297</v>
      </c>
      <c r="H19" s="11">
        <f t="shared" si="1"/>
        <v>1926779.6188490775</v>
      </c>
      <c r="I19" s="23"/>
      <c r="J19" s="23"/>
    </row>
    <row r="20" spans="1:10" x14ac:dyDescent="0.2">
      <c r="A20" s="10" t="s">
        <v>13</v>
      </c>
      <c r="B20" s="11">
        <v>1186167.1200000001</v>
      </c>
      <c r="C20" s="11">
        <v>1432670.68</v>
      </c>
      <c r="D20" s="11">
        <v>2480729.86</v>
      </c>
      <c r="E20" s="11">
        <v>2709738.44</v>
      </c>
      <c r="F20" s="11">
        <f t="shared" si="1"/>
        <v>2809998.7622799999</v>
      </c>
      <c r="G20" s="11">
        <f t="shared" si="1"/>
        <v>2913968.7164843595</v>
      </c>
      <c r="H20" s="11">
        <f t="shared" si="1"/>
        <v>3021785.5589942806</v>
      </c>
      <c r="I20" s="23"/>
      <c r="J20" s="23"/>
    </row>
    <row r="21" spans="1:10" x14ac:dyDescent="0.2">
      <c r="A21" s="10" t="s">
        <v>14</v>
      </c>
      <c r="B21" s="11">
        <v>1607254.72</v>
      </c>
      <c r="C21" s="11">
        <v>642094.74</v>
      </c>
      <c r="D21" s="11">
        <v>2453614.25</v>
      </c>
      <c r="E21" s="11">
        <v>2680119.65</v>
      </c>
      <c r="F21" s="11">
        <f t="shared" si="1"/>
        <v>2779284.0770499995</v>
      </c>
      <c r="G21" s="11">
        <f t="shared" si="1"/>
        <v>2882117.5879008491</v>
      </c>
      <c r="H21" s="11">
        <f t="shared" si="1"/>
        <v>2988755.9386531804</v>
      </c>
      <c r="I21" s="23"/>
      <c r="J21" s="23"/>
    </row>
    <row r="22" spans="1:10" x14ac:dyDescent="0.2">
      <c r="A22" s="10" t="s">
        <v>15</v>
      </c>
      <c r="B22" s="11">
        <v>1864284.23</v>
      </c>
      <c r="C22" s="11">
        <v>1238849.3799999999</v>
      </c>
      <c r="D22" s="11">
        <v>2454048.5</v>
      </c>
      <c r="E22" s="11">
        <v>2680593.9900000002</v>
      </c>
      <c r="F22" s="11">
        <f t="shared" si="1"/>
        <v>2779775.9676299999</v>
      </c>
      <c r="G22" s="11">
        <f t="shared" si="1"/>
        <v>2882627.6784323095</v>
      </c>
      <c r="H22" s="11">
        <f t="shared" si="1"/>
        <v>2989284.9025343047</v>
      </c>
      <c r="I22" s="23"/>
      <c r="J22" s="23"/>
    </row>
    <row r="23" spans="1:10" x14ac:dyDescent="0.2">
      <c r="A23" s="10" t="s">
        <v>16</v>
      </c>
      <c r="B23" s="11">
        <v>1683264.16</v>
      </c>
      <c r="C23" s="11">
        <v>1549461.78</v>
      </c>
      <c r="D23" s="11">
        <v>2931217.02</v>
      </c>
      <c r="E23" s="11">
        <v>3201812.32</v>
      </c>
      <c r="F23" s="11">
        <f t="shared" si="1"/>
        <v>3320279.3758399994</v>
      </c>
      <c r="G23" s="11">
        <f t="shared" si="1"/>
        <v>3443129.7127460791</v>
      </c>
      <c r="H23" s="11">
        <f t="shared" si="1"/>
        <v>3570525.5121176839</v>
      </c>
      <c r="I23" s="23"/>
      <c r="J23" s="23"/>
    </row>
    <row r="24" spans="1:10" x14ac:dyDescent="0.2">
      <c r="A24" s="10" t="s">
        <v>17</v>
      </c>
      <c r="B24" s="11">
        <v>2066923.03</v>
      </c>
      <c r="C24" s="11">
        <v>2126581.5299999998</v>
      </c>
      <c r="D24" s="11">
        <v>3508316.64</v>
      </c>
      <c r="E24" s="11">
        <v>3832186.89</v>
      </c>
      <c r="F24" s="11">
        <f t="shared" si="1"/>
        <v>3973977.8049299996</v>
      </c>
      <c r="G24" s="11">
        <f t="shared" si="1"/>
        <v>4121014.9837124092</v>
      </c>
      <c r="H24" s="11">
        <f t="shared" si="1"/>
        <v>4273492.5381097682</v>
      </c>
      <c r="I24" s="23"/>
      <c r="J24" s="23"/>
    </row>
    <row r="25" spans="1:10" x14ac:dyDescent="0.2">
      <c r="A25" s="10" t="s">
        <v>18</v>
      </c>
      <c r="B25" s="11">
        <v>1981545</v>
      </c>
      <c r="C25" s="11">
        <v>2016774.37</v>
      </c>
      <c r="D25" s="11">
        <v>3466997.88</v>
      </c>
      <c r="E25" s="11">
        <v>3787053.79</v>
      </c>
      <c r="F25" s="11">
        <f t="shared" si="1"/>
        <v>3927174.7802299997</v>
      </c>
      <c r="G25" s="11">
        <f t="shared" si="1"/>
        <v>4072480.2470985092</v>
      </c>
      <c r="H25" s="11">
        <f t="shared" si="1"/>
        <v>4223162.0162411537</v>
      </c>
      <c r="I25" s="23"/>
      <c r="J25" s="23"/>
    </row>
    <row r="26" spans="1:10" x14ac:dyDescent="0.2">
      <c r="A26" s="10" t="s">
        <v>19</v>
      </c>
      <c r="B26" s="11">
        <v>1542696.39</v>
      </c>
      <c r="C26" s="11">
        <v>2177370.7200000002</v>
      </c>
      <c r="D26" s="11">
        <v>3217690.44</v>
      </c>
      <c r="E26" s="11">
        <v>3607017.67</v>
      </c>
      <c r="F26" s="11">
        <f t="shared" si="1"/>
        <v>3740477.3237899998</v>
      </c>
      <c r="G26" s="11">
        <f t="shared" si="1"/>
        <v>3878874.9847702296</v>
      </c>
      <c r="H26" s="11">
        <f t="shared" si="1"/>
        <v>4022393.3592067277</v>
      </c>
      <c r="I26" s="23"/>
      <c r="J26" s="23"/>
    </row>
    <row r="27" spans="1:10" x14ac:dyDescent="0.2">
      <c r="A27" s="10" t="s">
        <v>20</v>
      </c>
      <c r="B27" s="11">
        <v>2174709.3199999998</v>
      </c>
      <c r="C27" s="11">
        <v>2517491.5499999998</v>
      </c>
      <c r="D27" s="11">
        <v>3358553.23</v>
      </c>
      <c r="E27" s="11">
        <v>3742086.12</v>
      </c>
      <c r="F27" s="11">
        <f t="shared" si="1"/>
        <v>3880543.30644</v>
      </c>
      <c r="G27" s="11">
        <f t="shared" si="1"/>
        <v>4024123.4087782796</v>
      </c>
      <c r="H27" s="11">
        <f t="shared" si="1"/>
        <v>4173015.9749030755</v>
      </c>
      <c r="I27" s="23"/>
      <c r="J27" s="23"/>
    </row>
    <row r="28" spans="1:10" x14ac:dyDescent="0.2">
      <c r="A28" s="10" t="s">
        <v>21</v>
      </c>
      <c r="B28" s="11">
        <v>1691198.86</v>
      </c>
      <c r="C28" s="11">
        <v>1952813.56</v>
      </c>
      <c r="D28" s="11">
        <v>3076454.85</v>
      </c>
      <c r="E28" s="11">
        <v>3712052.52</v>
      </c>
      <c r="F28" s="11">
        <f t="shared" si="1"/>
        <v>3849398.46324</v>
      </c>
      <c r="G28" s="11">
        <f t="shared" si="1"/>
        <v>3991826.2063798797</v>
      </c>
      <c r="H28" s="11">
        <f t="shared" si="1"/>
        <v>4139523.776015935</v>
      </c>
      <c r="I28" s="23"/>
      <c r="J28" s="23"/>
    </row>
    <row r="29" spans="1:10" x14ac:dyDescent="0.2">
      <c r="A29" s="10" t="s">
        <v>22</v>
      </c>
      <c r="B29" s="11">
        <v>2015308.06</v>
      </c>
      <c r="C29" s="11">
        <v>2363247.9300000002</v>
      </c>
      <c r="D29" s="11">
        <v>2811730.53</v>
      </c>
      <c r="E29" s="11">
        <f>3687066.25+231.29</f>
        <v>3687297.54</v>
      </c>
      <c r="F29" s="11">
        <f>E29*$F$15-270</f>
        <v>3823457.54898</v>
      </c>
      <c r="G29" s="11">
        <f>F29*$F$15-1885</f>
        <v>3963040.4782922599</v>
      </c>
      <c r="H29" s="11">
        <f>G29*$F$15-350</f>
        <v>4109322.975989073</v>
      </c>
      <c r="I29" s="23"/>
      <c r="J29" s="23"/>
    </row>
    <row r="30" spans="1:10" x14ac:dyDescent="0.2">
      <c r="A30" s="10" t="s">
        <v>23</v>
      </c>
      <c r="B30" s="12">
        <f t="shared" ref="B30:G30" si="2">SUM(B18:B29)</f>
        <v>20545529.369999997</v>
      </c>
      <c r="C30" s="12">
        <f t="shared" si="2"/>
        <v>21075004.729999997</v>
      </c>
      <c r="D30" s="12">
        <f>SUM(D18:D29)</f>
        <v>33670562.299999997</v>
      </c>
      <c r="E30" s="12">
        <f t="shared" si="2"/>
        <v>37710000</v>
      </c>
      <c r="F30" s="12">
        <f t="shared" si="2"/>
        <v>39104999.999999993</v>
      </c>
      <c r="G30" s="12">
        <f t="shared" si="2"/>
        <v>40549999.999999993</v>
      </c>
      <c r="H30" s="12">
        <f>SUM(H18:H29)</f>
        <v>42049999.999999993</v>
      </c>
    </row>
    <row r="31" spans="1:10" s="1" customFormat="1" ht="12" x14ac:dyDescent="0.2">
      <c r="C31" s="24"/>
      <c r="D31" s="24"/>
      <c r="E31" s="24"/>
      <c r="F31" s="24"/>
      <c r="G31" s="24"/>
      <c r="H31" s="24"/>
    </row>
    <row r="32" spans="1:10" s="18" customFormat="1" ht="11.25" x14ac:dyDescent="0.2">
      <c r="A32" s="17" t="s">
        <v>24</v>
      </c>
      <c r="E32" s="26"/>
      <c r="F32" s="19"/>
      <c r="G32" s="19"/>
      <c r="H32" s="19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15.75" customHeight="1" x14ac:dyDescent="0.2">
      <c r="A34" s="32" t="s">
        <v>45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46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</sheetData>
  <mergeCells count="17">
    <mergeCell ref="B2:D2"/>
    <mergeCell ref="B3:D3"/>
    <mergeCell ref="B4:D4"/>
    <mergeCell ref="A10:H10"/>
    <mergeCell ref="A14:E14"/>
    <mergeCell ref="A13:E13"/>
    <mergeCell ref="B11:E11"/>
    <mergeCell ref="A12:E12"/>
    <mergeCell ref="A7:H7"/>
    <mergeCell ref="A8:H8"/>
    <mergeCell ref="A9:H9"/>
    <mergeCell ref="A33:H33"/>
    <mergeCell ref="A35:H35"/>
    <mergeCell ref="A34:H34"/>
    <mergeCell ref="A5:H5"/>
    <mergeCell ref="A36:H36"/>
    <mergeCell ref="A15:E15"/>
  </mergeCells>
  <printOptions horizontalCentered="1"/>
  <pageMargins left="0.33" right="0.33" top="0.78749999999999998" bottom="0.63" header="0.51180555555555562" footer="0.37"/>
  <pageSetup paperSize="9" firstPageNumber="0" orientation="landscape" r:id="rId1"/>
  <headerFooter alignWithMargins="0"/>
  <colBreaks count="3" manualBreakCount="3">
    <brk id="9" max="36" man="1"/>
    <brk id="9458" max="36" man="1"/>
    <brk id="9631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1" sqref="C31:G31"/>
    </sheetView>
  </sheetViews>
  <sheetFormatPr defaultRowHeight="12.75" x14ac:dyDescent="0.2"/>
  <cols>
    <col min="1" max="1" width="13.28515625" customWidth="1"/>
    <col min="2" max="8" width="14.28515625" customWidth="1"/>
  </cols>
  <sheetData>
    <row r="1" spans="1:10" ht="15" x14ac:dyDescent="0.25">
      <c r="B1" s="2"/>
      <c r="C1" s="2"/>
      <c r="D1" s="2"/>
      <c r="E1" s="29"/>
      <c r="F1" s="29"/>
      <c r="G1" s="29"/>
      <c r="H1" s="29"/>
      <c r="I1" s="30"/>
      <c r="J1" s="30"/>
    </row>
    <row r="2" spans="1:10" ht="15.75" x14ac:dyDescent="0.25">
      <c r="B2" s="35" t="s">
        <v>0</v>
      </c>
      <c r="C2" s="35"/>
      <c r="D2" s="35"/>
      <c r="E2" s="29"/>
      <c r="F2" s="29"/>
      <c r="G2" s="29"/>
      <c r="H2" s="29"/>
      <c r="I2" s="30"/>
      <c r="J2" s="30"/>
    </row>
    <row r="3" spans="1:10" ht="15" x14ac:dyDescent="0.2">
      <c r="B3" s="35" t="s">
        <v>1</v>
      </c>
      <c r="C3" s="35"/>
      <c r="D3" s="35"/>
      <c r="E3" s="4"/>
      <c r="F3" s="4"/>
      <c r="G3" s="4"/>
      <c r="H3" s="4"/>
      <c r="I3" s="30"/>
      <c r="J3" s="30"/>
    </row>
    <row r="4" spans="1:10" ht="15.75" x14ac:dyDescent="0.25">
      <c r="B4" s="36"/>
      <c r="C4" s="36"/>
      <c r="D4" s="36"/>
      <c r="E4" s="15"/>
      <c r="F4" s="15"/>
      <c r="G4" s="15"/>
      <c r="H4" s="15"/>
      <c r="I4" s="30"/>
      <c r="J4" s="30"/>
    </row>
    <row r="5" spans="1:10" s="1" customFormat="1" ht="17.25" customHeight="1" x14ac:dyDescent="0.25">
      <c r="A5" s="39"/>
      <c r="B5" s="39"/>
      <c r="C5" s="39"/>
      <c r="D5" s="39"/>
      <c r="E5" s="39"/>
      <c r="F5" s="39"/>
      <c r="G5" s="39"/>
      <c r="H5" s="39"/>
    </row>
    <row r="6" spans="1:10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10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10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10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10" x14ac:dyDescent="0.2">
      <c r="A10" s="1"/>
      <c r="B10" s="1"/>
      <c r="C10" s="1"/>
      <c r="D10" s="1"/>
      <c r="E10" s="1"/>
      <c r="F10" s="1"/>
      <c r="G10" s="1"/>
      <c r="H10" s="1"/>
    </row>
    <row r="11" spans="1:10" x14ac:dyDescent="0.2">
      <c r="A11" s="7" t="s">
        <v>4</v>
      </c>
      <c r="B11" s="34" t="s">
        <v>26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10" x14ac:dyDescent="0.2">
      <c r="A12" s="34" t="s">
        <v>27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10" x14ac:dyDescent="0.2">
      <c r="A13" s="34" t="s">
        <v>28</v>
      </c>
      <c r="B13" s="34"/>
      <c r="C13" s="34"/>
      <c r="D13" s="34"/>
      <c r="E13" s="34"/>
      <c r="F13" s="22">
        <v>1.03</v>
      </c>
      <c r="G13" s="22">
        <f>F13</f>
        <v>1.03</v>
      </c>
      <c r="H13" s="22">
        <f>F13</f>
        <v>1.03</v>
      </c>
    </row>
    <row r="14" spans="1:10" x14ac:dyDescent="0.2">
      <c r="A14" s="37" t="s">
        <v>40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10" x14ac:dyDescent="0.2">
      <c r="A15" s="34" t="s">
        <v>29</v>
      </c>
      <c r="B15" s="34"/>
      <c r="C15" s="34"/>
      <c r="D15" s="34"/>
      <c r="E15" s="34"/>
      <c r="F15" s="8">
        <f>F12*F13*F14</f>
        <v>1.0681099999999999</v>
      </c>
      <c r="G15" s="8">
        <f>G12*G13*G14</f>
        <v>1.0624450000000001</v>
      </c>
      <c r="H15" s="8">
        <f>H12*H13*H14</f>
        <v>1.0609</v>
      </c>
    </row>
    <row r="16" spans="1:10" x14ac:dyDescent="0.2">
      <c r="A16" s="9"/>
      <c r="B16" s="9"/>
      <c r="C16" s="9"/>
      <c r="D16" s="9"/>
      <c r="E16" s="9"/>
      <c r="F16" s="9"/>
      <c r="G16" s="9"/>
      <c r="H16" s="1"/>
    </row>
    <row r="17" spans="1:8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8" x14ac:dyDescent="0.2">
      <c r="A18" s="10" t="s">
        <v>11</v>
      </c>
      <c r="B18" s="11">
        <v>5876884.9199999999</v>
      </c>
      <c r="C18" s="11">
        <v>6572086.1799999997</v>
      </c>
      <c r="D18" s="11">
        <v>6803226.2300000004</v>
      </c>
      <c r="E18" s="11">
        <v>7612739.4400000004</v>
      </c>
      <c r="F18" s="11">
        <f>E18*$F$15</f>
        <v>8131243.1232583998</v>
      </c>
      <c r="G18" s="11">
        <f t="shared" ref="G18:H18" si="0">F18*$F$15</f>
        <v>8685062.0923835281</v>
      </c>
      <c r="H18" s="11">
        <f t="shared" si="0"/>
        <v>9276601.6714957692</v>
      </c>
    </row>
    <row r="19" spans="1:8" x14ac:dyDescent="0.2">
      <c r="A19" s="10" t="s">
        <v>12</v>
      </c>
      <c r="B19" s="11">
        <v>5249227.17</v>
      </c>
      <c r="C19" s="11">
        <v>5500268.3399999999</v>
      </c>
      <c r="D19" s="11">
        <v>5532022.8399999999</v>
      </c>
      <c r="E19" s="11">
        <v>6823216.9699999997</v>
      </c>
      <c r="F19" s="11">
        <f t="shared" ref="F19:H19" si="1">E19*$F$15</f>
        <v>7287946.2778266994</v>
      </c>
      <c r="G19" s="11">
        <f t="shared" si="1"/>
        <v>7784328.2988094753</v>
      </c>
      <c r="H19" s="11">
        <f t="shared" si="1"/>
        <v>8314518.8992413878</v>
      </c>
    </row>
    <row r="20" spans="1:8" x14ac:dyDescent="0.2">
      <c r="A20" s="10" t="s">
        <v>13</v>
      </c>
      <c r="B20" s="11">
        <v>4869381.79</v>
      </c>
      <c r="C20" s="11">
        <v>5343072.2300000004</v>
      </c>
      <c r="D20" s="11">
        <v>6072773.6100000003</v>
      </c>
      <c r="E20" s="11">
        <v>6702242.5254198154</v>
      </c>
      <c r="F20" s="11">
        <f t="shared" ref="F20:H20" si="2">E20*$F$15</f>
        <v>7158732.2638261579</v>
      </c>
      <c r="G20" s="11">
        <f t="shared" si="2"/>
        <v>7646313.5183153572</v>
      </c>
      <c r="H20" s="11">
        <f t="shared" si="2"/>
        <v>8167103.9320478151</v>
      </c>
    </row>
    <row r="21" spans="1:8" x14ac:dyDescent="0.2">
      <c r="A21" s="10" t="s">
        <v>14</v>
      </c>
      <c r="B21" s="11">
        <v>5880210.1100000003</v>
      </c>
      <c r="C21" s="11">
        <v>4348907.75</v>
      </c>
      <c r="D21" s="11">
        <v>5692716.5599999996</v>
      </c>
      <c r="E21" s="11">
        <v>6282790.9393437114</v>
      </c>
      <c r="F21" s="11">
        <f t="shared" ref="F21:H21" si="3">E21*$F$15</f>
        <v>6710711.8302224111</v>
      </c>
      <c r="G21" s="11">
        <f t="shared" si="3"/>
        <v>7167778.4129788587</v>
      </c>
      <c r="H21" s="11">
        <f t="shared" si="3"/>
        <v>7655975.8006868483</v>
      </c>
    </row>
    <row r="22" spans="1:8" x14ac:dyDescent="0.2">
      <c r="A22" s="10" t="s">
        <v>15</v>
      </c>
      <c r="B22" s="11">
        <v>5374983.3799999999</v>
      </c>
      <c r="C22" s="11">
        <v>4346929.21</v>
      </c>
      <c r="D22" s="11">
        <v>5842094.4800000004</v>
      </c>
      <c r="E22" s="11">
        <v>6447652.5185954301</v>
      </c>
      <c r="F22" s="11">
        <f t="shared" ref="F22:H22" si="4">E22*$F$15</f>
        <v>6886802.1316369642</v>
      </c>
      <c r="G22" s="11">
        <f t="shared" si="4"/>
        <v>7355862.2248227568</v>
      </c>
      <c r="H22" s="11">
        <f t="shared" si="4"/>
        <v>7856870.0009554336</v>
      </c>
    </row>
    <row r="23" spans="1:8" x14ac:dyDescent="0.2">
      <c r="A23" s="10" t="s">
        <v>16</v>
      </c>
      <c r="B23" s="11">
        <v>5480265.9100000001</v>
      </c>
      <c r="C23" s="11">
        <v>4583552.25</v>
      </c>
      <c r="D23" s="11">
        <v>5973613.4800000004</v>
      </c>
      <c r="E23" s="11">
        <v>6592804.02453156</v>
      </c>
      <c r="F23" s="11">
        <f t="shared" ref="F23:H23" si="5">E23*$F$15</f>
        <v>7041839.9066424035</v>
      </c>
      <c r="G23" s="11">
        <f t="shared" si="5"/>
        <v>7521459.6226838166</v>
      </c>
      <c r="H23" s="11">
        <f t="shared" si="5"/>
        <v>8033746.2375848107</v>
      </c>
    </row>
    <row r="24" spans="1:8" x14ac:dyDescent="0.2">
      <c r="A24" s="10" t="s">
        <v>17</v>
      </c>
      <c r="B24" s="11">
        <v>6239589.5599999996</v>
      </c>
      <c r="C24" s="11">
        <v>5911128.1699999999</v>
      </c>
      <c r="D24" s="11">
        <v>7125889.2999999998</v>
      </c>
      <c r="E24" s="11">
        <v>7864518.153492311</v>
      </c>
      <c r="F24" s="11">
        <f t="shared" ref="F24:H24" si="6">E24*$F$15</f>
        <v>8400170.4849266708</v>
      </c>
      <c r="G24" s="11">
        <f t="shared" si="6"/>
        <v>8972306.0966550261</v>
      </c>
      <c r="H24" s="11">
        <f t="shared" si="6"/>
        <v>9583409.8648981992</v>
      </c>
    </row>
    <row r="25" spans="1:8" x14ac:dyDescent="0.2">
      <c r="A25" s="10" t="s">
        <v>18</v>
      </c>
      <c r="B25" s="11">
        <v>5746117.1900000004</v>
      </c>
      <c r="C25" s="11">
        <v>6003819.71</v>
      </c>
      <c r="D25" s="11">
        <v>6701999.8799999999</v>
      </c>
      <c r="E25" s="11">
        <v>7396690.7851014882</v>
      </c>
      <c r="F25" s="11">
        <f t="shared" ref="F25:H25" si="7">E25*$F$15</f>
        <v>7900479.3944747495</v>
      </c>
      <c r="G25" s="11">
        <f t="shared" si="7"/>
        <v>8438581.0460324232</v>
      </c>
      <c r="H25" s="11">
        <f t="shared" si="7"/>
        <v>9013332.80107769</v>
      </c>
    </row>
    <row r="26" spans="1:8" x14ac:dyDescent="0.2">
      <c r="A26" s="10" t="s">
        <v>19</v>
      </c>
      <c r="B26" s="11">
        <v>5971020.4699999997</v>
      </c>
      <c r="C26" s="11">
        <v>6211674.8700000001</v>
      </c>
      <c r="D26" s="11">
        <v>7081249.9800000004</v>
      </c>
      <c r="E26" s="11">
        <v>7284670.9877084531</v>
      </c>
      <c r="F26" s="11">
        <f t="shared" ref="F26:H26" si="8">E26*$F$15</f>
        <v>7780829.9286812749</v>
      </c>
      <c r="G26" s="11">
        <f t="shared" si="8"/>
        <v>8310782.2551237559</v>
      </c>
      <c r="H26" s="11">
        <f t="shared" si="8"/>
        <v>8876829.6345202345</v>
      </c>
    </row>
    <row r="27" spans="1:8" x14ac:dyDescent="0.2">
      <c r="A27" s="10" t="s">
        <v>20</v>
      </c>
      <c r="B27" s="11">
        <v>6009832.3700000001</v>
      </c>
      <c r="C27" s="11">
        <v>5786847.2400000002</v>
      </c>
      <c r="D27" s="11">
        <v>6862437.5700000003</v>
      </c>
      <c r="E27" s="11">
        <v>7515293.3087674174</v>
      </c>
      <c r="F27" s="11">
        <f t="shared" ref="F27:H27" si="9">E27*$F$15</f>
        <v>8027159.936027565</v>
      </c>
      <c r="G27" s="11">
        <f t="shared" si="9"/>
        <v>8573889.7992704008</v>
      </c>
      <c r="H27" s="11">
        <f t="shared" si="9"/>
        <v>9157857.4334987067</v>
      </c>
    </row>
    <row r="28" spans="1:8" x14ac:dyDescent="0.2">
      <c r="A28" s="10" t="s">
        <v>21</v>
      </c>
      <c r="B28" s="11">
        <v>6223604.96</v>
      </c>
      <c r="C28" s="11">
        <v>6169530.3600000003</v>
      </c>
      <c r="D28" s="11">
        <v>7713612.4199999999</v>
      </c>
      <c r="E28" s="11">
        <v>7398885.0271924529</v>
      </c>
      <c r="F28" s="11">
        <f t="shared" ref="F28:H28" si="10">E28*$F$15</f>
        <v>7902823.0863945298</v>
      </c>
      <c r="G28" s="11">
        <f t="shared" si="10"/>
        <v>8441084.3668088596</v>
      </c>
      <c r="H28" s="11">
        <f t="shared" si="10"/>
        <v>9016006.6230322104</v>
      </c>
    </row>
    <row r="29" spans="1:8" x14ac:dyDescent="0.2">
      <c r="A29" s="10" t="s">
        <v>22</v>
      </c>
      <c r="B29" s="11">
        <v>6469013.0899999999</v>
      </c>
      <c r="C29" s="11">
        <v>6285618.0999999996</v>
      </c>
      <c r="D29" s="11">
        <v>9497917.1199999992</v>
      </c>
      <c r="E29" s="11">
        <f>7400601.42059845-106.1</f>
        <v>7400495.3205984505</v>
      </c>
      <c r="F29" s="11">
        <f>E29*$F$15-281.42</f>
        <v>7904261.6368844099</v>
      </c>
      <c r="G29" s="11">
        <f>F29*$F$15-68.63</f>
        <v>8442552.2669726051</v>
      </c>
      <c r="H29" s="11">
        <f>G29*$F$15+172.6</f>
        <v>9017747.101876108</v>
      </c>
    </row>
    <row r="30" spans="1:8" x14ac:dyDescent="0.2">
      <c r="A30" s="10" t="s">
        <v>23</v>
      </c>
      <c r="B30" s="12">
        <f t="shared" ref="B30:H30" si="11">SUM(B18:B29)</f>
        <v>69390130.919999987</v>
      </c>
      <c r="C30" s="12">
        <f t="shared" si="11"/>
        <v>67063434.410000004</v>
      </c>
      <c r="D30" s="12">
        <f t="shared" si="11"/>
        <v>80899553.469999999</v>
      </c>
      <c r="E30" s="12">
        <f t="shared" si="11"/>
        <v>85322000.000751093</v>
      </c>
      <c r="F30" s="12">
        <f>SUM(F18:F29)</f>
        <v>91133000.000802249</v>
      </c>
      <c r="G30" s="12">
        <f t="shared" si="11"/>
        <v>97340000.000856861</v>
      </c>
      <c r="H30" s="12">
        <f t="shared" si="11"/>
        <v>103970000.00091521</v>
      </c>
    </row>
    <row r="31" spans="1:8" s="1" customFormat="1" ht="12" x14ac:dyDescent="0.2"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26"/>
      <c r="F32" s="19"/>
      <c r="G32" s="19"/>
      <c r="H32" s="19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15.75" customHeight="1" x14ac:dyDescent="0.2">
      <c r="A34" s="32" t="s">
        <v>45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46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  <row r="37" spans="1:8" x14ac:dyDescent="0.2">
      <c r="F37" s="20"/>
      <c r="G37" s="20"/>
    </row>
  </sheetData>
  <mergeCells count="16">
    <mergeCell ref="B2:D2"/>
    <mergeCell ref="B3:D3"/>
    <mergeCell ref="B4:D4"/>
    <mergeCell ref="A13:E13"/>
    <mergeCell ref="A15:E15"/>
    <mergeCell ref="B11:E11"/>
    <mergeCell ref="A12:E12"/>
    <mergeCell ref="A14:E14"/>
    <mergeCell ref="A5:H5"/>
    <mergeCell ref="A36:H36"/>
    <mergeCell ref="A34:H34"/>
    <mergeCell ref="A33:H33"/>
    <mergeCell ref="A35:H35"/>
    <mergeCell ref="A7:H7"/>
    <mergeCell ref="A8:H8"/>
    <mergeCell ref="A9:H9"/>
  </mergeCells>
  <printOptions horizontalCentered="1"/>
  <pageMargins left="0.31" right="0.27" top="0.78749999999999998" bottom="0.78749999999999998" header="0.51180555555555562" footer="0.5118055555555556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C31" sqref="C31:G31"/>
    </sheetView>
  </sheetViews>
  <sheetFormatPr defaultRowHeight="12.75" x14ac:dyDescent="0.2"/>
  <cols>
    <col min="1" max="1" width="14" customWidth="1"/>
    <col min="2" max="8" width="14.28515625" customWidth="1"/>
  </cols>
  <sheetData>
    <row r="1" spans="1:9" ht="15" x14ac:dyDescent="0.25">
      <c r="A1" s="29"/>
      <c r="B1" s="29"/>
      <c r="C1" s="29"/>
      <c r="D1" s="29"/>
      <c r="E1" s="29"/>
      <c r="F1" s="29"/>
      <c r="G1" s="29"/>
      <c r="H1" s="29"/>
      <c r="I1" s="15"/>
    </row>
    <row r="2" spans="1:9" ht="15.75" x14ac:dyDescent="0.25">
      <c r="A2" s="29"/>
      <c r="B2" s="35" t="s">
        <v>0</v>
      </c>
      <c r="C2" s="35"/>
      <c r="D2" s="35"/>
      <c r="E2" s="29"/>
      <c r="F2" s="29"/>
      <c r="G2" s="29"/>
      <c r="H2" s="29"/>
      <c r="I2" s="15"/>
    </row>
    <row r="3" spans="1:9" ht="15" x14ac:dyDescent="0.2">
      <c r="A3" s="4"/>
      <c r="B3" s="35" t="s">
        <v>1</v>
      </c>
      <c r="C3" s="35"/>
      <c r="D3" s="35"/>
      <c r="E3" s="4"/>
      <c r="F3" s="4"/>
      <c r="G3" s="4"/>
      <c r="H3" s="4"/>
      <c r="I3" s="15"/>
    </row>
    <row r="4" spans="1:9" ht="15.75" x14ac:dyDescent="0.25">
      <c r="A4" s="15"/>
      <c r="B4" s="36"/>
      <c r="C4" s="36"/>
      <c r="D4" s="36"/>
      <c r="E4" s="15"/>
      <c r="F4" s="15"/>
      <c r="G4" s="15"/>
      <c r="H4" s="15"/>
      <c r="I4" s="15"/>
    </row>
    <row r="5" spans="1:9" s="1" customFormat="1" ht="18" customHeight="1" x14ac:dyDescent="0.25">
      <c r="A5" s="39"/>
      <c r="B5" s="39"/>
      <c r="C5" s="39"/>
      <c r="D5" s="39"/>
      <c r="E5" s="39"/>
      <c r="F5" s="39"/>
      <c r="G5" s="39"/>
      <c r="H5" s="39"/>
    </row>
    <row r="6" spans="1:9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9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9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9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9" ht="15" x14ac:dyDescent="0.25">
      <c r="A10" s="39"/>
      <c r="B10" s="39"/>
      <c r="C10" s="39"/>
      <c r="D10" s="39"/>
      <c r="E10" s="39"/>
      <c r="F10" s="39"/>
      <c r="G10" s="39"/>
      <c r="H10" s="39"/>
      <c r="I10" s="15"/>
    </row>
    <row r="11" spans="1:9" ht="12.75" customHeight="1" x14ac:dyDescent="0.2">
      <c r="A11" s="7" t="s">
        <v>4</v>
      </c>
      <c r="B11" s="34" t="s">
        <v>30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9" x14ac:dyDescent="0.2">
      <c r="A12" s="34" t="s">
        <v>27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9" x14ac:dyDescent="0.2">
      <c r="A13" s="34" t="s">
        <v>31</v>
      </c>
      <c r="B13" s="34"/>
      <c r="C13" s="34"/>
      <c r="D13" s="34"/>
      <c r="E13" s="34"/>
      <c r="F13" s="22">
        <v>1</v>
      </c>
      <c r="G13" s="22">
        <v>1</v>
      </c>
      <c r="H13" s="22">
        <v>1</v>
      </c>
    </row>
    <row r="14" spans="1:9" x14ac:dyDescent="0.2">
      <c r="A14" s="37" t="s">
        <v>41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9" x14ac:dyDescent="0.2">
      <c r="A15" s="34" t="s">
        <v>32</v>
      </c>
      <c r="B15" s="34"/>
      <c r="C15" s="34"/>
      <c r="D15" s="34"/>
      <c r="E15" s="34"/>
      <c r="F15" s="8">
        <f>F12*F13*F14</f>
        <v>1.0369999999999999</v>
      </c>
      <c r="G15" s="8">
        <f>G12*G13*G14</f>
        <v>1.0315000000000001</v>
      </c>
      <c r="H15" s="8">
        <f>H12*H13*H14</f>
        <v>1.03</v>
      </c>
    </row>
    <row r="16" spans="1:9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8" x14ac:dyDescent="0.2">
      <c r="A18" s="10" t="s">
        <v>11</v>
      </c>
      <c r="B18" s="11">
        <v>6609920.3799999999</v>
      </c>
      <c r="C18" s="11">
        <v>5999124.5999999996</v>
      </c>
      <c r="D18" s="11">
        <v>7226647.0999999996</v>
      </c>
      <c r="E18" s="11">
        <v>8870475.7100000009</v>
      </c>
      <c r="F18" s="11">
        <f>E18*$F$15</f>
        <v>9198683.3112700004</v>
      </c>
      <c r="G18" s="11">
        <f>F18*$G$15</f>
        <v>9488441.8355750069</v>
      </c>
      <c r="H18" s="11">
        <f>G18*$H$15</f>
        <v>9773095.0906422567</v>
      </c>
    </row>
    <row r="19" spans="1:8" x14ac:dyDescent="0.2">
      <c r="A19" s="10" t="s">
        <v>12</v>
      </c>
      <c r="B19" s="11">
        <v>7260601.7599999998</v>
      </c>
      <c r="C19" s="11">
        <v>8668467.2599999998</v>
      </c>
      <c r="D19" s="11">
        <v>9472302.0399999991</v>
      </c>
      <c r="E19" s="11">
        <v>12382436.119999999</v>
      </c>
      <c r="F19" s="11">
        <f t="shared" ref="F19:F28" si="0">E19*$F$15</f>
        <v>12840586.256439999</v>
      </c>
      <c r="G19" s="11">
        <f t="shared" ref="G19:G28" si="1">F19*$G$15</f>
        <v>13245064.723517859</v>
      </c>
      <c r="H19" s="11">
        <f t="shared" ref="H19:H28" si="2">G19*$H$15</f>
        <v>13642416.665223395</v>
      </c>
    </row>
    <row r="20" spans="1:8" x14ac:dyDescent="0.2">
      <c r="A20" s="10" t="s">
        <v>13</v>
      </c>
      <c r="B20" s="11">
        <v>5436325.4100000001</v>
      </c>
      <c r="C20" s="11">
        <v>5068692.7</v>
      </c>
      <c r="D20" s="11">
        <v>6349085.0300000003</v>
      </c>
      <c r="E20" s="11">
        <v>7124332.5</v>
      </c>
      <c r="F20" s="11">
        <f t="shared" si="0"/>
        <v>7387932.8024999993</v>
      </c>
      <c r="G20" s="11">
        <f t="shared" si="1"/>
        <v>7620652.6857787501</v>
      </c>
      <c r="H20" s="11">
        <f t="shared" si="2"/>
        <v>7849272.2663521124</v>
      </c>
    </row>
    <row r="21" spans="1:8" x14ac:dyDescent="0.2">
      <c r="A21" s="10" t="s">
        <v>14</v>
      </c>
      <c r="B21" s="11">
        <v>5303733.78</v>
      </c>
      <c r="C21" s="11">
        <v>4968440.92</v>
      </c>
      <c r="D21" s="11">
        <v>6637487.3499999996</v>
      </c>
      <c r="E21" s="11">
        <v>7030663.75</v>
      </c>
      <c r="F21" s="11">
        <f t="shared" si="0"/>
        <v>7290798.3087499999</v>
      </c>
      <c r="G21" s="11">
        <f t="shared" si="1"/>
        <v>7520458.4554756256</v>
      </c>
      <c r="H21" s="11">
        <f t="shared" si="2"/>
        <v>7746072.2091398947</v>
      </c>
    </row>
    <row r="22" spans="1:8" x14ac:dyDescent="0.2">
      <c r="A22" s="10" t="s">
        <v>15</v>
      </c>
      <c r="B22" s="11">
        <v>6806418.1299999999</v>
      </c>
      <c r="C22" s="11">
        <v>5190895.99</v>
      </c>
      <c r="D22" s="11">
        <v>7977345.79</v>
      </c>
      <c r="E22" s="11">
        <v>10053850</v>
      </c>
      <c r="F22" s="11">
        <f t="shared" si="0"/>
        <v>10425842.449999999</v>
      </c>
      <c r="G22" s="11">
        <f t="shared" si="1"/>
        <v>10754256.487175001</v>
      </c>
      <c r="H22" s="11">
        <f t="shared" si="2"/>
        <v>11076884.181790251</v>
      </c>
    </row>
    <row r="23" spans="1:8" x14ac:dyDescent="0.2">
      <c r="A23" s="10" t="s">
        <v>16</v>
      </c>
      <c r="B23" s="11">
        <v>5361400.6399999997</v>
      </c>
      <c r="C23" s="11">
        <v>4225667.78</v>
      </c>
      <c r="D23" s="11">
        <v>6899165.4199999999</v>
      </c>
      <c r="E23" s="11">
        <v>7285227.5</v>
      </c>
      <c r="F23" s="11">
        <f t="shared" si="0"/>
        <v>7554780.9174999995</v>
      </c>
      <c r="G23" s="11">
        <f t="shared" si="1"/>
        <v>7792756.5164012499</v>
      </c>
      <c r="H23" s="11">
        <f t="shared" si="2"/>
        <v>8026539.2118932875</v>
      </c>
    </row>
    <row r="24" spans="1:8" x14ac:dyDescent="0.2">
      <c r="A24" s="10" t="s">
        <v>17</v>
      </c>
      <c r="B24" s="11">
        <v>7331695.3200000003</v>
      </c>
      <c r="C24" s="11">
        <v>7284619.0499999998</v>
      </c>
      <c r="D24" s="11">
        <v>9426891.1999999993</v>
      </c>
      <c r="E24" s="11">
        <v>10871682.5</v>
      </c>
      <c r="F24" s="11">
        <f t="shared" si="0"/>
        <v>11273934.752499999</v>
      </c>
      <c r="G24" s="11">
        <f t="shared" si="1"/>
        <v>11629063.69720375</v>
      </c>
      <c r="H24" s="11">
        <f t="shared" si="2"/>
        <v>11977935.608119862</v>
      </c>
    </row>
    <row r="25" spans="1:8" x14ac:dyDescent="0.2">
      <c r="A25" s="10" t="s">
        <v>18</v>
      </c>
      <c r="B25" s="11">
        <v>5351637.6500000004</v>
      </c>
      <c r="C25" s="11">
        <v>4627365.55</v>
      </c>
      <c r="D25" s="11">
        <v>7537100.29</v>
      </c>
      <c r="E25" s="11">
        <v>7482996.25</v>
      </c>
      <c r="F25" s="11">
        <f t="shared" si="0"/>
        <v>7759867.1112499991</v>
      </c>
      <c r="G25" s="11">
        <f t="shared" si="1"/>
        <v>8004302.9252543747</v>
      </c>
      <c r="H25" s="11">
        <f t="shared" si="2"/>
        <v>8244432.0130120059</v>
      </c>
    </row>
    <row r="26" spans="1:8" x14ac:dyDescent="0.2">
      <c r="A26" s="10" t="s">
        <v>19</v>
      </c>
      <c r="B26" s="11">
        <v>4763746.74</v>
      </c>
      <c r="C26" s="11">
        <v>3727383.72</v>
      </c>
      <c r="D26" s="11">
        <v>5919166.7999999998</v>
      </c>
      <c r="E26" s="11">
        <f>D26*1.0645</f>
        <v>6300953.0586000001</v>
      </c>
      <c r="F26" s="11">
        <f t="shared" si="0"/>
        <v>6534088.3217682</v>
      </c>
      <c r="G26" s="11">
        <f t="shared" si="1"/>
        <v>6739912.103903899</v>
      </c>
      <c r="H26" s="11">
        <f t="shared" si="2"/>
        <v>6942109.4670210164</v>
      </c>
    </row>
    <row r="27" spans="1:8" x14ac:dyDescent="0.2">
      <c r="A27" s="10" t="s">
        <v>20</v>
      </c>
      <c r="B27" s="11">
        <v>4385647.55</v>
      </c>
      <c r="C27" s="11">
        <v>5015553.9000000004</v>
      </c>
      <c r="D27" s="11">
        <v>6595927.0899999999</v>
      </c>
      <c r="E27" s="11">
        <f t="shared" ref="E27:E28" si="3">D27*1.0645</f>
        <v>7021364.3873049999</v>
      </c>
      <c r="F27" s="11">
        <f t="shared" si="0"/>
        <v>7281154.8696352839</v>
      </c>
      <c r="G27" s="11">
        <f t="shared" si="1"/>
        <v>7510511.2480287962</v>
      </c>
      <c r="H27" s="11">
        <f t="shared" si="2"/>
        <v>7735826.5854696603</v>
      </c>
    </row>
    <row r="28" spans="1:8" x14ac:dyDescent="0.2">
      <c r="A28" s="10" t="s">
        <v>21</v>
      </c>
      <c r="B28" s="11">
        <v>5951951.2699999996</v>
      </c>
      <c r="C28" s="11">
        <v>6647736.8200000003</v>
      </c>
      <c r="D28" s="11">
        <v>8566306.2799999993</v>
      </c>
      <c r="E28" s="11">
        <f t="shared" si="3"/>
        <v>9118833.0350599997</v>
      </c>
      <c r="F28" s="11">
        <f t="shared" si="0"/>
        <v>9456229.8573572189</v>
      </c>
      <c r="G28" s="11">
        <f t="shared" si="1"/>
        <v>9754101.0978639722</v>
      </c>
      <c r="H28" s="11">
        <f t="shared" si="2"/>
        <v>10046724.130799891</v>
      </c>
    </row>
    <row r="29" spans="1:8" x14ac:dyDescent="0.2">
      <c r="A29" s="10" t="s">
        <v>22</v>
      </c>
      <c r="B29" s="11">
        <v>10147094.390000001</v>
      </c>
      <c r="C29" s="11">
        <v>9912289.0700000003</v>
      </c>
      <c r="D29" s="11">
        <v>12752619.85</v>
      </c>
      <c r="E29" s="11">
        <f>D29*1.0645+21.36</f>
        <v>13575185.190324999</v>
      </c>
      <c r="F29" s="11">
        <f>E29*$F$15-1366</f>
        <v>14076101.042367022</v>
      </c>
      <c r="G29" s="11">
        <f>F29*$G$15+980</f>
        <v>14520478.225201584</v>
      </c>
      <c r="H29" s="11">
        <f>G29*$H$15-400</f>
        <v>14955692.571957633</v>
      </c>
    </row>
    <row r="30" spans="1:8" x14ac:dyDescent="0.2">
      <c r="A30" s="10" t="s">
        <v>23</v>
      </c>
      <c r="B30" s="12">
        <f t="shared" ref="B30:H30" si="4">SUM(B18:B29)</f>
        <v>74710173.019999996</v>
      </c>
      <c r="C30" s="12">
        <f t="shared" si="4"/>
        <v>71336237.359999985</v>
      </c>
      <c r="D30" s="12">
        <f t="shared" si="4"/>
        <v>95360044.239999995</v>
      </c>
      <c r="E30" s="12">
        <f t="shared" si="4"/>
        <v>107118000.00128999</v>
      </c>
      <c r="F30" s="12">
        <f t="shared" si="4"/>
        <v>111080000.00133772</v>
      </c>
      <c r="G30" s="12">
        <f t="shared" si="4"/>
        <v>114580000.00137988</v>
      </c>
      <c r="H30" s="12">
        <f t="shared" si="4"/>
        <v>118017000.00142127</v>
      </c>
    </row>
    <row r="31" spans="1:8" s="1" customFormat="1" ht="12" x14ac:dyDescent="0.2"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D32" s="26"/>
      <c r="E32" s="26"/>
      <c r="F32" s="19"/>
      <c r="G32" s="19"/>
      <c r="H32" s="19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25.5" customHeight="1" x14ac:dyDescent="0.2">
      <c r="A34" s="32" t="s">
        <v>49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48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</sheetData>
  <mergeCells count="17">
    <mergeCell ref="B11:E11"/>
    <mergeCell ref="A12:E12"/>
    <mergeCell ref="B2:D2"/>
    <mergeCell ref="B3:D3"/>
    <mergeCell ref="B4:D4"/>
    <mergeCell ref="A10:H10"/>
    <mergeCell ref="A7:H7"/>
    <mergeCell ref="A8:H8"/>
    <mergeCell ref="A9:H9"/>
    <mergeCell ref="A5:H5"/>
    <mergeCell ref="A33:H33"/>
    <mergeCell ref="A36:H36"/>
    <mergeCell ref="A35:H35"/>
    <mergeCell ref="A13:E13"/>
    <mergeCell ref="A14:E14"/>
    <mergeCell ref="A15:E15"/>
    <mergeCell ref="A34:H34"/>
  </mergeCells>
  <printOptions horizontalCentered="1"/>
  <pageMargins left="0.35" right="0.34" top="0.78749999999999998" bottom="0.5" header="0.51180555555555562" footer="0.23"/>
  <pageSetup paperSize="9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31" sqref="C31:G31"/>
    </sheetView>
  </sheetViews>
  <sheetFormatPr defaultRowHeight="12.75" x14ac:dyDescent="0.2"/>
  <cols>
    <col min="1" max="1" width="14.42578125" customWidth="1"/>
    <col min="2" max="8" width="14.28515625" customWidth="1"/>
  </cols>
  <sheetData>
    <row r="1" spans="1:9" ht="15" x14ac:dyDescent="0.25">
      <c r="A1" s="29"/>
      <c r="B1" s="29"/>
      <c r="C1" s="29"/>
      <c r="D1" s="29"/>
      <c r="E1" s="29"/>
      <c r="F1" s="29"/>
      <c r="G1" s="29"/>
      <c r="H1" s="29"/>
      <c r="I1" s="15"/>
    </row>
    <row r="2" spans="1:9" ht="15.75" x14ac:dyDescent="0.25">
      <c r="A2" s="29"/>
      <c r="B2" s="35" t="s">
        <v>0</v>
      </c>
      <c r="C2" s="35"/>
      <c r="D2" s="35"/>
      <c r="E2" s="29"/>
      <c r="F2" s="29"/>
      <c r="G2" s="29"/>
      <c r="H2" s="29"/>
      <c r="I2" s="15"/>
    </row>
    <row r="3" spans="1:9" ht="15" x14ac:dyDescent="0.2">
      <c r="A3" s="4"/>
      <c r="B3" s="35" t="s">
        <v>1</v>
      </c>
      <c r="C3" s="35"/>
      <c r="D3" s="35"/>
      <c r="E3" s="4"/>
      <c r="F3" s="4"/>
      <c r="G3" s="4"/>
      <c r="H3" s="4"/>
      <c r="I3" s="15"/>
    </row>
    <row r="4" spans="1:9" ht="15.75" x14ac:dyDescent="0.25">
      <c r="A4" s="15"/>
      <c r="B4" s="36"/>
      <c r="C4" s="36"/>
      <c r="D4" s="36"/>
      <c r="E4" s="15"/>
      <c r="F4" s="15"/>
      <c r="G4" s="15"/>
      <c r="H4" s="15"/>
      <c r="I4" s="15"/>
    </row>
    <row r="5" spans="1:9" s="1" customFormat="1" ht="21.75" customHeight="1" x14ac:dyDescent="0.25">
      <c r="A5" s="39"/>
      <c r="B5" s="39"/>
      <c r="C5" s="39"/>
      <c r="D5" s="39"/>
      <c r="E5" s="39"/>
      <c r="F5" s="39"/>
      <c r="G5" s="39"/>
      <c r="H5" s="39"/>
    </row>
    <row r="6" spans="1:9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9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9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9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9" x14ac:dyDescent="0.2">
      <c r="A10" s="1"/>
      <c r="B10" s="1"/>
      <c r="C10" s="1"/>
      <c r="D10" s="1"/>
      <c r="E10" s="1"/>
      <c r="F10" s="1"/>
      <c r="G10" s="1"/>
      <c r="H10" s="1"/>
    </row>
    <row r="11" spans="1:9" x14ac:dyDescent="0.2">
      <c r="A11" s="7" t="s">
        <v>4</v>
      </c>
      <c r="B11" s="34" t="s">
        <v>33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9" x14ac:dyDescent="0.2">
      <c r="A12" s="34" t="s">
        <v>6</v>
      </c>
      <c r="B12" s="34"/>
      <c r="C12" s="34"/>
      <c r="D12" s="34"/>
      <c r="E12" s="40"/>
      <c r="F12" s="22">
        <v>1.0369999999999999</v>
      </c>
      <c r="G12" s="22">
        <v>1.0315000000000001</v>
      </c>
      <c r="H12" s="22">
        <v>1.03</v>
      </c>
    </row>
    <row r="13" spans="1:9" x14ac:dyDescent="0.2">
      <c r="A13" s="34" t="s">
        <v>7</v>
      </c>
      <c r="B13" s="34"/>
      <c r="C13" s="34"/>
      <c r="D13" s="34"/>
      <c r="E13" s="34"/>
      <c r="F13" s="22">
        <v>1</v>
      </c>
      <c r="G13" s="22">
        <v>1</v>
      </c>
      <c r="H13" s="22">
        <v>1</v>
      </c>
    </row>
    <row r="14" spans="1:9" x14ac:dyDescent="0.2">
      <c r="A14" s="37" t="s">
        <v>8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9" x14ac:dyDescent="0.2">
      <c r="A15" s="34" t="s">
        <v>9</v>
      </c>
      <c r="B15" s="34"/>
      <c r="C15" s="34"/>
      <c r="D15" s="34"/>
      <c r="E15" s="34"/>
      <c r="F15" s="8">
        <f>F12*F13*F14</f>
        <v>1.0369999999999999</v>
      </c>
      <c r="G15" s="8">
        <f>G12*G13*G14</f>
        <v>1.0315000000000001</v>
      </c>
      <c r="H15" s="8">
        <f>H12*H13*H14</f>
        <v>1.03</v>
      </c>
    </row>
    <row r="16" spans="1:9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8" x14ac:dyDescent="0.2">
      <c r="A18" s="10" t="s">
        <v>11</v>
      </c>
      <c r="B18" s="11">
        <v>52287.71</v>
      </c>
      <c r="C18" s="11">
        <v>57913.91</v>
      </c>
      <c r="D18" s="11">
        <v>48992.95</v>
      </c>
      <c r="E18" s="11">
        <v>56551.16</v>
      </c>
      <c r="F18" s="11">
        <f>E18*$F$15</f>
        <v>58643.552920000002</v>
      </c>
      <c r="G18" s="11">
        <f>F18*$F$15</f>
        <v>60813.364378039994</v>
      </c>
      <c r="H18" s="11">
        <f>G18*$H$15</f>
        <v>62637.765309381197</v>
      </c>
    </row>
    <row r="19" spans="1:8" x14ac:dyDescent="0.2">
      <c r="A19" s="10" t="s">
        <v>12</v>
      </c>
      <c r="B19" s="11">
        <v>7704.78</v>
      </c>
      <c r="C19" s="11">
        <v>1384.67</v>
      </c>
      <c r="D19" s="11">
        <v>1935.28</v>
      </c>
      <c r="E19" s="11">
        <v>57836.959999999999</v>
      </c>
      <c r="F19" s="11">
        <f t="shared" ref="F19:F28" si="0">E19*$F$15</f>
        <v>59976.927519999997</v>
      </c>
      <c r="G19" s="11">
        <f t="shared" ref="G19:G28" si="1">F19*$G$15</f>
        <v>61866.200736880004</v>
      </c>
      <c r="H19" s="11">
        <f t="shared" ref="H19:H28" si="2">G19*$H$15</f>
        <v>63722.186758986405</v>
      </c>
    </row>
    <row r="20" spans="1:8" x14ac:dyDescent="0.2">
      <c r="A20" s="10" t="s">
        <v>13</v>
      </c>
      <c r="B20" s="11">
        <v>6696.68</v>
      </c>
      <c r="C20" s="11">
        <v>3244.36</v>
      </c>
      <c r="D20" s="11">
        <v>3029.36</v>
      </c>
      <c r="E20" s="11">
        <f t="shared" ref="E20:E28" si="3">D20*1.0645</f>
        <v>3224.7537200000002</v>
      </c>
      <c r="F20" s="11">
        <f t="shared" si="0"/>
        <v>3344.06960764</v>
      </c>
      <c r="G20" s="11">
        <f t="shared" si="1"/>
        <v>3449.40780028066</v>
      </c>
      <c r="H20" s="11">
        <f t="shared" si="2"/>
        <v>3552.8900342890797</v>
      </c>
    </row>
    <row r="21" spans="1:8" x14ac:dyDescent="0.2">
      <c r="A21" s="10" t="s">
        <v>14</v>
      </c>
      <c r="B21" s="11">
        <v>4444.2700000000004</v>
      </c>
      <c r="C21" s="11">
        <v>4083.21</v>
      </c>
      <c r="D21" s="11">
        <v>1244.5999999999999</v>
      </c>
      <c r="E21" s="11">
        <f t="shared" si="3"/>
        <v>1324.8766999999998</v>
      </c>
      <c r="F21" s="11">
        <f t="shared" si="0"/>
        <v>1373.8971378999997</v>
      </c>
      <c r="G21" s="11">
        <f t="shared" si="1"/>
        <v>1417.1748977438499</v>
      </c>
      <c r="H21" s="11">
        <f t="shared" si="2"/>
        <v>1459.6901446761653</v>
      </c>
    </row>
    <row r="22" spans="1:8" x14ac:dyDescent="0.2">
      <c r="A22" s="10" t="s">
        <v>15</v>
      </c>
      <c r="B22" s="11">
        <v>9015.57</v>
      </c>
      <c r="C22" s="11">
        <v>4030.92</v>
      </c>
      <c r="D22" s="11">
        <v>7349.89</v>
      </c>
      <c r="E22" s="11">
        <f t="shared" si="3"/>
        <v>7823.9579050000002</v>
      </c>
      <c r="F22" s="11">
        <f t="shared" si="0"/>
        <v>8113.4443474849995</v>
      </c>
      <c r="G22" s="11">
        <f t="shared" si="1"/>
        <v>8369.0178444307785</v>
      </c>
      <c r="H22" s="11">
        <f t="shared" si="2"/>
        <v>8620.0883797637016</v>
      </c>
    </row>
    <row r="23" spans="1:8" x14ac:dyDescent="0.2">
      <c r="A23" s="10" t="s">
        <v>16</v>
      </c>
      <c r="B23" s="11">
        <v>3138.21</v>
      </c>
      <c r="C23" s="11">
        <v>1900.81</v>
      </c>
      <c r="D23" s="11">
        <v>11030.64</v>
      </c>
      <c r="E23" s="11">
        <f t="shared" si="3"/>
        <v>11742.11628</v>
      </c>
      <c r="F23" s="11">
        <f t="shared" si="0"/>
        <v>12176.574582359999</v>
      </c>
      <c r="G23" s="11">
        <f t="shared" si="1"/>
        <v>12560.13668170434</v>
      </c>
      <c r="H23" s="11">
        <f t="shared" si="2"/>
        <v>12936.940782155471</v>
      </c>
    </row>
    <row r="24" spans="1:8" x14ac:dyDescent="0.2">
      <c r="A24" s="10" t="s">
        <v>17</v>
      </c>
      <c r="B24" s="11">
        <v>8071.2</v>
      </c>
      <c r="C24" s="11">
        <v>12473.94</v>
      </c>
      <c r="D24" s="11">
        <v>3893.42</v>
      </c>
      <c r="E24" s="11">
        <f t="shared" si="3"/>
        <v>4144.5455899999997</v>
      </c>
      <c r="F24" s="11">
        <f t="shared" si="0"/>
        <v>4297.8937768299993</v>
      </c>
      <c r="G24" s="11">
        <f t="shared" si="1"/>
        <v>4433.2774308001444</v>
      </c>
      <c r="H24" s="11">
        <f t="shared" si="2"/>
        <v>4566.2757537241487</v>
      </c>
    </row>
    <row r="25" spans="1:8" x14ac:dyDescent="0.2">
      <c r="A25" s="10" t="s">
        <v>18</v>
      </c>
      <c r="B25" s="11">
        <v>17198.96</v>
      </c>
      <c r="C25" s="11">
        <v>9174.91</v>
      </c>
      <c r="D25" s="11">
        <v>9343.16</v>
      </c>
      <c r="E25" s="11">
        <f t="shared" si="3"/>
        <v>9945.793819999999</v>
      </c>
      <c r="F25" s="11">
        <f t="shared" si="0"/>
        <v>10313.788191339998</v>
      </c>
      <c r="G25" s="11">
        <f t="shared" si="1"/>
        <v>10638.672519367208</v>
      </c>
      <c r="H25" s="11">
        <f t="shared" si="2"/>
        <v>10957.832694948225</v>
      </c>
    </row>
    <row r="26" spans="1:8" x14ac:dyDescent="0.2">
      <c r="A26" s="10" t="s">
        <v>19</v>
      </c>
      <c r="B26" s="11">
        <v>149973.09</v>
      </c>
      <c r="C26" s="11">
        <v>161725.94</v>
      </c>
      <c r="D26" s="11">
        <v>156896.32999999999</v>
      </c>
      <c r="E26" s="11">
        <f t="shared" si="3"/>
        <v>167016.143285</v>
      </c>
      <c r="F26" s="11">
        <f t="shared" si="0"/>
        <v>173195.740586545</v>
      </c>
      <c r="G26" s="11">
        <f t="shared" si="1"/>
        <v>178651.40641502119</v>
      </c>
      <c r="H26" s="11">
        <f t="shared" si="2"/>
        <v>184010.94860747183</v>
      </c>
    </row>
    <row r="27" spans="1:8" x14ac:dyDescent="0.2">
      <c r="A27" s="10" t="s">
        <v>20</v>
      </c>
      <c r="B27" s="11">
        <v>596705.15</v>
      </c>
      <c r="C27" s="11">
        <v>634416.94999999995</v>
      </c>
      <c r="D27" s="11">
        <v>820925.1</v>
      </c>
      <c r="E27" s="11">
        <f t="shared" si="3"/>
        <v>873874.76894999994</v>
      </c>
      <c r="F27" s="11">
        <f t="shared" si="0"/>
        <v>906208.13540114986</v>
      </c>
      <c r="G27" s="11">
        <f t="shared" si="1"/>
        <v>934753.69166628621</v>
      </c>
      <c r="H27" s="11">
        <f t="shared" si="2"/>
        <v>962796.30241627479</v>
      </c>
    </row>
    <row r="28" spans="1:8" x14ac:dyDescent="0.2">
      <c r="A28" s="10" t="s">
        <v>21</v>
      </c>
      <c r="B28" s="11">
        <v>82595.759999999995</v>
      </c>
      <c r="C28" s="11">
        <v>75517.929999999993</v>
      </c>
      <c r="D28" s="11">
        <v>96896.89</v>
      </c>
      <c r="E28" s="11">
        <f t="shared" si="3"/>
        <v>103146.739405</v>
      </c>
      <c r="F28" s="11">
        <f t="shared" si="0"/>
        <v>106963.16876298499</v>
      </c>
      <c r="G28" s="11">
        <f t="shared" si="1"/>
        <v>110332.50857901902</v>
      </c>
      <c r="H28" s="11">
        <f t="shared" si="2"/>
        <v>113642.4838363896</v>
      </c>
    </row>
    <row r="29" spans="1:8" x14ac:dyDescent="0.2">
      <c r="A29" s="10" t="s">
        <v>22</v>
      </c>
      <c r="B29" s="11">
        <v>61794.69</v>
      </c>
      <c r="C29" s="11">
        <v>66352.479999999996</v>
      </c>
      <c r="D29" s="11">
        <v>87974.11</v>
      </c>
      <c r="E29" s="11">
        <f>D29*1.0645-280.26</f>
        <v>93368.180095000003</v>
      </c>
      <c r="F29" s="11">
        <f>E29*$F$15+270</f>
        <v>97092.802758514998</v>
      </c>
      <c r="G29" s="11">
        <f>F29*$G$15-36.08</f>
        <v>100115.14604540823</v>
      </c>
      <c r="H29" s="11">
        <f>G29*$H$15-22.01</f>
        <v>103096.59042677048</v>
      </c>
    </row>
    <row r="30" spans="1:8" x14ac:dyDescent="0.2">
      <c r="A30" s="10" t="s">
        <v>23</v>
      </c>
      <c r="B30" s="12">
        <f t="shared" ref="B30:H30" si="4">SUM(B18:B29)</f>
        <v>999626.07000000007</v>
      </c>
      <c r="C30" s="12">
        <f t="shared" si="4"/>
        <v>1032220.03</v>
      </c>
      <c r="D30" s="12">
        <f t="shared" ref="D30" si="5">SUM(D18:D29)</f>
        <v>1249511.73</v>
      </c>
      <c r="E30" s="12">
        <f t="shared" si="4"/>
        <v>1389999.99575</v>
      </c>
      <c r="F30" s="12">
        <f t="shared" si="4"/>
        <v>1441699.9955927497</v>
      </c>
      <c r="G30" s="12">
        <f t="shared" si="4"/>
        <v>1487400.0049949815</v>
      </c>
      <c r="H30" s="12">
        <f t="shared" si="4"/>
        <v>1531999.995144831</v>
      </c>
    </row>
    <row r="31" spans="1:8" s="1" customFormat="1" ht="12" x14ac:dyDescent="0.2"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19"/>
      <c r="F32" s="19"/>
      <c r="G32" s="19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27.75" customHeight="1" x14ac:dyDescent="0.2">
      <c r="A34" s="32" t="s">
        <v>50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48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  <row r="37" spans="1:8" ht="18.75" customHeight="1" x14ac:dyDescent="0.2">
      <c r="F37" s="20"/>
    </row>
  </sheetData>
  <mergeCells count="16">
    <mergeCell ref="A8:H8"/>
    <mergeCell ref="A9:H9"/>
    <mergeCell ref="B2:D2"/>
    <mergeCell ref="B3:D3"/>
    <mergeCell ref="B4:D4"/>
    <mergeCell ref="A7:H7"/>
    <mergeCell ref="A5:H5"/>
    <mergeCell ref="A15:E15"/>
    <mergeCell ref="A33:H33"/>
    <mergeCell ref="A35:H35"/>
    <mergeCell ref="A36:H36"/>
    <mergeCell ref="B11:E11"/>
    <mergeCell ref="A12:E12"/>
    <mergeCell ref="A13:E13"/>
    <mergeCell ref="A14:E14"/>
    <mergeCell ref="A34:H34"/>
  </mergeCells>
  <printOptions horizontalCentered="1"/>
  <pageMargins left="0.22" right="0.27" top="0.78749999999999998" bottom="0.63" header="0.51180555555555562" footer="0.37"/>
  <pageSetup paperSize="9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C31" sqref="C31:G31"/>
    </sheetView>
  </sheetViews>
  <sheetFormatPr defaultRowHeight="12.75" x14ac:dyDescent="0.2"/>
  <cols>
    <col min="1" max="1" width="13.85546875" customWidth="1"/>
    <col min="2" max="8" width="14.28515625" customWidth="1"/>
  </cols>
  <sheetData>
    <row r="1" spans="1:9" ht="15" x14ac:dyDescent="0.25">
      <c r="A1" s="29"/>
      <c r="B1" s="29"/>
      <c r="C1" s="29"/>
      <c r="D1" s="29"/>
      <c r="E1" s="29"/>
      <c r="F1" s="29"/>
      <c r="G1" s="29"/>
      <c r="H1" s="29"/>
      <c r="I1" s="6"/>
    </row>
    <row r="2" spans="1:9" ht="15.75" x14ac:dyDescent="0.25">
      <c r="A2" s="29"/>
      <c r="B2" s="35" t="s">
        <v>0</v>
      </c>
      <c r="C2" s="35"/>
      <c r="D2" s="35"/>
      <c r="E2" s="29"/>
      <c r="F2" s="29"/>
      <c r="G2" s="29"/>
      <c r="H2" s="29"/>
      <c r="I2" s="6"/>
    </row>
    <row r="3" spans="1:9" ht="15" x14ac:dyDescent="0.2">
      <c r="A3" s="4"/>
      <c r="B3" s="35" t="s">
        <v>1</v>
      </c>
      <c r="C3" s="35"/>
      <c r="D3" s="35"/>
      <c r="E3" s="4"/>
      <c r="F3" s="4"/>
      <c r="G3" s="4"/>
      <c r="H3" s="4"/>
      <c r="I3" s="6"/>
    </row>
    <row r="4" spans="1:9" ht="15.75" x14ac:dyDescent="0.25">
      <c r="A4" s="15"/>
      <c r="B4" s="36"/>
      <c r="C4" s="36"/>
      <c r="D4" s="36"/>
      <c r="E4" s="15"/>
      <c r="F4" s="15"/>
      <c r="G4" s="15"/>
      <c r="H4" s="15"/>
      <c r="I4" s="6"/>
    </row>
    <row r="5" spans="1:9" s="1" customFormat="1" ht="17.25" customHeight="1" x14ac:dyDescent="0.25">
      <c r="A5" s="39"/>
      <c r="B5" s="39"/>
      <c r="C5" s="39"/>
      <c r="D5" s="39"/>
      <c r="E5" s="39"/>
      <c r="F5" s="39"/>
      <c r="G5" s="39"/>
      <c r="H5" s="39"/>
    </row>
    <row r="6" spans="1:9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9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9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9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9" ht="15" x14ac:dyDescent="0.25">
      <c r="A10" s="39"/>
      <c r="B10" s="39"/>
      <c r="C10" s="39"/>
      <c r="D10" s="39"/>
      <c r="E10" s="39"/>
      <c r="F10" s="39"/>
      <c r="G10" s="39"/>
      <c r="H10" s="39"/>
      <c r="I10" s="6"/>
    </row>
    <row r="11" spans="1:9" x14ac:dyDescent="0.2">
      <c r="A11" s="7" t="s">
        <v>4</v>
      </c>
      <c r="B11" s="34" t="s">
        <v>34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9" x14ac:dyDescent="0.2">
      <c r="A12" s="34" t="s">
        <v>27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9" x14ac:dyDescent="0.2">
      <c r="A13" s="34" t="s">
        <v>7</v>
      </c>
      <c r="B13" s="34"/>
      <c r="C13" s="34"/>
      <c r="D13" s="34"/>
      <c r="E13" s="34"/>
      <c r="F13" s="22">
        <v>1</v>
      </c>
      <c r="G13" s="22">
        <v>1</v>
      </c>
      <c r="H13" s="22">
        <v>1</v>
      </c>
    </row>
    <row r="14" spans="1:9" x14ac:dyDescent="0.2">
      <c r="A14" s="37" t="s">
        <v>40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9" x14ac:dyDescent="0.2">
      <c r="A15" s="34" t="s">
        <v>29</v>
      </c>
      <c r="B15" s="34"/>
      <c r="C15" s="34"/>
      <c r="D15" s="34"/>
      <c r="E15" s="34"/>
      <c r="F15" s="8">
        <f>(F12*F13)</f>
        <v>1.0369999999999999</v>
      </c>
      <c r="G15" s="8">
        <f>G12*G13*G14</f>
        <v>1.0315000000000001</v>
      </c>
      <c r="H15" s="8">
        <f>H12*H13*H14</f>
        <v>1.03</v>
      </c>
    </row>
    <row r="16" spans="1:9" x14ac:dyDescent="0.2">
      <c r="A16" s="9"/>
      <c r="B16" s="9"/>
      <c r="C16" s="9"/>
      <c r="D16" s="9"/>
      <c r="E16" s="9"/>
      <c r="F16" s="1"/>
      <c r="G16" s="9"/>
      <c r="H16" s="9"/>
    </row>
    <row r="17" spans="1:10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10" x14ac:dyDescent="0.2">
      <c r="A18" s="10" t="s">
        <v>11</v>
      </c>
      <c r="B18" s="11">
        <v>7143983.2599999998</v>
      </c>
      <c r="C18" s="11">
        <v>7579973.3300000001</v>
      </c>
      <c r="D18" s="11">
        <v>8098829.7800000003</v>
      </c>
      <c r="E18" s="11">
        <v>8665762.9900000002</v>
      </c>
      <c r="F18" s="11">
        <f>E18*$F$15</f>
        <v>8986396.2206299994</v>
      </c>
      <c r="G18" s="11">
        <f>F18*$G$15</f>
        <v>9269467.7015798446</v>
      </c>
      <c r="H18" s="11">
        <f>G18*$H$15</f>
        <v>9547551.7326272409</v>
      </c>
      <c r="I18" s="23"/>
      <c r="J18" s="23"/>
    </row>
    <row r="19" spans="1:10" x14ac:dyDescent="0.2">
      <c r="A19" s="10" t="s">
        <v>12</v>
      </c>
      <c r="B19" s="11">
        <v>7034156.2599999998</v>
      </c>
      <c r="C19" s="11">
        <v>9039560.1400000006</v>
      </c>
      <c r="D19" s="11">
        <v>9329202.0999999996</v>
      </c>
      <c r="E19" s="11">
        <v>10895162.18</v>
      </c>
      <c r="F19" s="11">
        <f t="shared" ref="F19:F28" si="0">E19*$F$15</f>
        <v>11298283.180659998</v>
      </c>
      <c r="G19" s="11">
        <f t="shared" ref="G19:G28" si="1">F19*$G$15</f>
        <v>11654179.100850789</v>
      </c>
      <c r="H19" s="11">
        <f t="shared" ref="H19:H28" si="2">G19*$H$15</f>
        <v>12003804.473876312</v>
      </c>
      <c r="I19" s="23"/>
      <c r="J19" s="23"/>
    </row>
    <row r="20" spans="1:10" x14ac:dyDescent="0.2">
      <c r="A20" s="10" t="s">
        <v>13</v>
      </c>
      <c r="B20" s="11">
        <v>7797408.3300000001</v>
      </c>
      <c r="C20" s="11">
        <v>10570400.130000001</v>
      </c>
      <c r="D20" s="11">
        <v>11402869.75</v>
      </c>
      <c r="E20" s="11">
        <v>12192203.75</v>
      </c>
      <c r="F20" s="11">
        <f t="shared" si="0"/>
        <v>12643315.288749998</v>
      </c>
      <c r="G20" s="11">
        <f t="shared" si="1"/>
        <v>13041579.720345624</v>
      </c>
      <c r="H20" s="11">
        <f t="shared" si="2"/>
        <v>13432827.111955993</v>
      </c>
      <c r="I20" s="23"/>
      <c r="J20" s="23"/>
    </row>
    <row r="21" spans="1:10" x14ac:dyDescent="0.2">
      <c r="A21" s="10" t="s">
        <v>14</v>
      </c>
      <c r="B21" s="11">
        <v>9901718.2899999991</v>
      </c>
      <c r="C21" s="11">
        <v>5757116.9000000004</v>
      </c>
      <c r="D21" s="11">
        <v>8957194.4900000002</v>
      </c>
      <c r="E21" s="11">
        <v>9367840</v>
      </c>
      <c r="F21" s="11">
        <f t="shared" si="0"/>
        <v>9714450.0800000001</v>
      </c>
      <c r="G21" s="11">
        <f t="shared" si="1"/>
        <v>10020455.257520001</v>
      </c>
      <c r="H21" s="11">
        <f t="shared" si="2"/>
        <v>10321068.915245602</v>
      </c>
      <c r="I21" s="23"/>
      <c r="J21" s="23"/>
    </row>
    <row r="22" spans="1:10" x14ac:dyDescent="0.2">
      <c r="A22" s="10" t="s">
        <v>15</v>
      </c>
      <c r="B22" s="11">
        <v>7174227.6799999997</v>
      </c>
      <c r="C22" s="11">
        <v>6173068.71</v>
      </c>
      <c r="D22" s="11">
        <v>10678603.49</v>
      </c>
      <c r="E22" s="11">
        <v>12834650</v>
      </c>
      <c r="F22" s="11">
        <f t="shared" si="0"/>
        <v>13309532.049999999</v>
      </c>
      <c r="G22" s="11">
        <f t="shared" si="1"/>
        <v>13728782.309575001</v>
      </c>
      <c r="H22" s="11">
        <f t="shared" si="2"/>
        <v>14140645.778862251</v>
      </c>
      <c r="I22" s="23"/>
      <c r="J22" s="23"/>
    </row>
    <row r="23" spans="1:10" x14ac:dyDescent="0.2">
      <c r="A23" s="10" t="s">
        <v>16</v>
      </c>
      <c r="B23" s="11">
        <v>7973410.4800000004</v>
      </c>
      <c r="C23" s="11">
        <v>8088715.4299999997</v>
      </c>
      <c r="D23" s="11">
        <v>10570586.59</v>
      </c>
      <c r="E23" s="11">
        <v>8467600</v>
      </c>
      <c r="F23" s="11">
        <f t="shared" si="0"/>
        <v>8780901.1999999993</v>
      </c>
      <c r="G23" s="11">
        <f t="shared" si="1"/>
        <v>9057499.5877999999</v>
      </c>
      <c r="H23" s="11">
        <f t="shared" si="2"/>
        <v>9329224.5754339993</v>
      </c>
      <c r="I23" s="23"/>
      <c r="J23" s="23"/>
    </row>
    <row r="24" spans="1:10" x14ac:dyDescent="0.2">
      <c r="A24" s="10" t="s">
        <v>17</v>
      </c>
      <c r="B24" s="11">
        <v>9212896.6099999994</v>
      </c>
      <c r="C24" s="11">
        <v>6719592.8099999996</v>
      </c>
      <c r="D24" s="11">
        <v>17030455.010000002</v>
      </c>
      <c r="E24" s="11">
        <v>10387438.75</v>
      </c>
      <c r="F24" s="11">
        <f t="shared" si="0"/>
        <v>10771773.983749999</v>
      </c>
      <c r="G24" s="11">
        <f t="shared" si="1"/>
        <v>11111084.864238124</v>
      </c>
      <c r="H24" s="11">
        <f t="shared" si="2"/>
        <v>11444417.410165269</v>
      </c>
      <c r="I24" s="23"/>
      <c r="J24" s="23"/>
    </row>
    <row r="25" spans="1:10" x14ac:dyDescent="0.2">
      <c r="A25" s="10" t="s">
        <v>18</v>
      </c>
      <c r="B25" s="11">
        <v>7401385.9199999999</v>
      </c>
      <c r="C25" s="11">
        <v>8278547.75</v>
      </c>
      <c r="D25" s="11">
        <v>12344243.460000001</v>
      </c>
      <c r="E25" s="11">
        <v>12369821.25</v>
      </c>
      <c r="F25" s="11">
        <f t="shared" si="0"/>
        <v>12827504.636249999</v>
      </c>
      <c r="G25" s="11">
        <f t="shared" si="1"/>
        <v>13231571.032291874</v>
      </c>
      <c r="H25" s="11">
        <f t="shared" si="2"/>
        <v>13628518.163260631</v>
      </c>
      <c r="I25" s="23"/>
      <c r="J25" s="23"/>
    </row>
    <row r="26" spans="1:10" x14ac:dyDescent="0.2">
      <c r="A26" s="10" t="s">
        <v>19</v>
      </c>
      <c r="B26" s="11">
        <v>8139184.04</v>
      </c>
      <c r="C26" s="11">
        <v>9811234.1500000004</v>
      </c>
      <c r="D26" s="11">
        <v>9892438.8100000005</v>
      </c>
      <c r="E26" s="11">
        <f>D26*1.0645</f>
        <v>10530501.113245001</v>
      </c>
      <c r="F26" s="11">
        <f t="shared" si="0"/>
        <v>10920129.654435065</v>
      </c>
      <c r="G26" s="11">
        <f t="shared" si="1"/>
        <v>11264113.738549771</v>
      </c>
      <c r="H26" s="11">
        <f t="shared" si="2"/>
        <v>11602037.150706265</v>
      </c>
      <c r="I26" s="23"/>
      <c r="J26" s="23"/>
    </row>
    <row r="27" spans="1:10" x14ac:dyDescent="0.2">
      <c r="A27" s="10" t="s">
        <v>20</v>
      </c>
      <c r="B27" s="11">
        <v>9849303.4000000004</v>
      </c>
      <c r="C27" s="11">
        <v>9603162.0399999991</v>
      </c>
      <c r="D27" s="11">
        <v>11393710.1</v>
      </c>
      <c r="E27" s="11">
        <f t="shared" ref="E27:E28" si="3">D27*1.0645</f>
        <v>12128604.401449999</v>
      </c>
      <c r="F27" s="11">
        <f t="shared" si="0"/>
        <v>12577362.764303647</v>
      </c>
      <c r="G27" s="11">
        <f t="shared" si="1"/>
        <v>12973549.691379214</v>
      </c>
      <c r="H27" s="11">
        <f t="shared" si="2"/>
        <v>13362756.18212059</v>
      </c>
      <c r="I27" s="23"/>
      <c r="J27" s="23"/>
    </row>
    <row r="28" spans="1:10" x14ac:dyDescent="0.2">
      <c r="A28" s="10" t="s">
        <v>21</v>
      </c>
      <c r="B28" s="11">
        <v>8043266.4900000002</v>
      </c>
      <c r="C28" s="11">
        <v>10057077.060000001</v>
      </c>
      <c r="D28" s="11">
        <v>13505214.16</v>
      </c>
      <c r="E28" s="11">
        <f t="shared" si="3"/>
        <v>14376300.47332</v>
      </c>
      <c r="F28" s="11">
        <f t="shared" si="0"/>
        <v>14908223.590832839</v>
      </c>
      <c r="G28" s="11">
        <f t="shared" si="1"/>
        <v>15377832.633944074</v>
      </c>
      <c r="H28" s="11">
        <f t="shared" si="2"/>
        <v>15839167.612962397</v>
      </c>
      <c r="I28" s="23"/>
      <c r="J28" s="23"/>
    </row>
    <row r="29" spans="1:10" x14ac:dyDescent="0.2">
      <c r="A29" s="10" t="s">
        <v>22</v>
      </c>
      <c r="B29" s="11">
        <v>13458421.699999999</v>
      </c>
      <c r="C29" s="11">
        <v>13077848.59</v>
      </c>
      <c r="D29" s="11">
        <v>13647765.439999999</v>
      </c>
      <c r="E29" s="11">
        <f>D29*1.0645+68.78</f>
        <v>14528115.090879999</v>
      </c>
      <c r="F29" s="11">
        <f>E29*$F$15-528</f>
        <v>15065127.349242559</v>
      </c>
      <c r="G29" s="11">
        <f>F29*$G$15+205.5</f>
        <v>15539884.360743701</v>
      </c>
      <c r="H29" s="11">
        <f>G29*$H$15-100</f>
        <v>16005980.891566012</v>
      </c>
      <c r="I29" s="23"/>
      <c r="J29" s="23"/>
    </row>
    <row r="30" spans="1:10" x14ac:dyDescent="0.2">
      <c r="A30" s="10" t="s">
        <v>23</v>
      </c>
      <c r="B30" s="12">
        <f t="shared" ref="B30:H30" si="4">SUM(B18:B29)</f>
        <v>103129362.46000001</v>
      </c>
      <c r="C30" s="12">
        <f t="shared" si="4"/>
        <v>104756297.04000002</v>
      </c>
      <c r="D30" s="12">
        <f t="shared" si="4"/>
        <v>136851113.18000001</v>
      </c>
      <c r="E30" s="12">
        <f>SUM(E18:E29)</f>
        <v>136743999.99889499</v>
      </c>
      <c r="F30" s="12">
        <f>SUM(F18:F29)</f>
        <v>141802999.9988541</v>
      </c>
      <c r="G30" s="12">
        <f>SUM(G18:G29)</f>
        <v>146269999.99881804</v>
      </c>
      <c r="H30" s="12">
        <f t="shared" si="4"/>
        <v>150657999.99878255</v>
      </c>
    </row>
    <row r="31" spans="1:10" s="1" customFormat="1" ht="12" x14ac:dyDescent="0.2">
      <c r="C31" s="24"/>
      <c r="D31" s="24"/>
      <c r="E31" s="24"/>
      <c r="F31" s="24"/>
      <c r="G31" s="24"/>
      <c r="H31" s="24"/>
    </row>
    <row r="32" spans="1:10" s="18" customFormat="1" ht="11.25" x14ac:dyDescent="0.2">
      <c r="A32" s="17" t="s">
        <v>24</v>
      </c>
      <c r="E32" s="19"/>
      <c r="F32" s="19"/>
      <c r="G32" s="19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25.5" customHeight="1" x14ac:dyDescent="0.2">
      <c r="A34" s="32" t="s">
        <v>49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48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</sheetData>
  <mergeCells count="17">
    <mergeCell ref="B2:D2"/>
    <mergeCell ref="B3:D3"/>
    <mergeCell ref="B4:D4"/>
    <mergeCell ref="A10:H10"/>
    <mergeCell ref="A7:H7"/>
    <mergeCell ref="A8:H8"/>
    <mergeCell ref="A9:H9"/>
    <mergeCell ref="A5:H5"/>
    <mergeCell ref="A34:H34"/>
    <mergeCell ref="B11:E11"/>
    <mergeCell ref="A12:E12"/>
    <mergeCell ref="A13:E13"/>
    <mergeCell ref="A36:H36"/>
    <mergeCell ref="A14:E14"/>
    <mergeCell ref="A15:E15"/>
    <mergeCell ref="A35:H35"/>
    <mergeCell ref="A33:H33"/>
  </mergeCells>
  <printOptions horizontalCentered="1"/>
  <pageMargins left="0.2" right="0.33" top="0.68" bottom="0.66" header="0.4" footer="0.34"/>
  <pageSetup paperSize="9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31" sqref="C31"/>
    </sheetView>
  </sheetViews>
  <sheetFormatPr defaultRowHeight="12.75" x14ac:dyDescent="0.2"/>
  <cols>
    <col min="1" max="1" width="14.7109375" customWidth="1"/>
    <col min="2" max="8" width="14.28515625" customWidth="1"/>
  </cols>
  <sheetData>
    <row r="1" spans="1:8" ht="15" x14ac:dyDescent="0.25">
      <c r="A1" s="29"/>
      <c r="B1" s="29"/>
      <c r="C1" s="29"/>
      <c r="D1" s="29"/>
      <c r="E1" s="29"/>
      <c r="F1" s="29"/>
      <c r="G1" s="29"/>
      <c r="H1" s="29"/>
    </row>
    <row r="2" spans="1:8" ht="15.75" x14ac:dyDescent="0.25">
      <c r="A2" s="29"/>
      <c r="B2" s="35" t="s">
        <v>0</v>
      </c>
      <c r="C2" s="35"/>
      <c r="D2" s="35"/>
      <c r="E2" s="29"/>
      <c r="F2" s="29"/>
      <c r="G2" s="29"/>
      <c r="H2" s="29"/>
    </row>
    <row r="3" spans="1:8" ht="15" x14ac:dyDescent="0.2">
      <c r="A3" s="4"/>
      <c r="B3" s="35" t="s">
        <v>1</v>
      </c>
      <c r="C3" s="35"/>
      <c r="D3" s="35"/>
      <c r="E3" s="4"/>
      <c r="F3" s="4"/>
      <c r="G3" s="4"/>
      <c r="H3" s="4"/>
    </row>
    <row r="4" spans="1:8" ht="15.75" x14ac:dyDescent="0.25">
      <c r="A4" s="15"/>
      <c r="B4" s="36"/>
      <c r="C4" s="36"/>
      <c r="D4" s="36"/>
      <c r="E4" s="15"/>
      <c r="F4" s="15"/>
      <c r="G4" s="15"/>
      <c r="H4" s="15"/>
    </row>
    <row r="5" spans="1:8" s="1" customFormat="1" ht="16.5" customHeight="1" x14ac:dyDescent="0.25">
      <c r="A5" s="39"/>
      <c r="B5" s="39"/>
      <c r="C5" s="39"/>
      <c r="D5" s="39"/>
      <c r="E5" s="39"/>
      <c r="F5" s="39"/>
      <c r="G5" s="39"/>
      <c r="H5" s="39"/>
    </row>
    <row r="6" spans="1:8" s="1" customFormat="1" ht="7.5" customHeight="1" x14ac:dyDescent="0.25">
      <c r="A6" s="31"/>
      <c r="B6" s="31"/>
      <c r="C6" s="31"/>
      <c r="D6" s="31"/>
      <c r="E6" s="31"/>
      <c r="F6" s="31"/>
      <c r="G6" s="31"/>
      <c r="H6" s="31"/>
    </row>
    <row r="7" spans="1:8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8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8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7" t="s">
        <v>4</v>
      </c>
      <c r="B11" s="34" t="s">
        <v>35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8" x14ac:dyDescent="0.2">
      <c r="A12" s="34" t="s">
        <v>36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8" x14ac:dyDescent="0.2">
      <c r="A13" s="34" t="s">
        <v>42</v>
      </c>
      <c r="B13" s="34"/>
      <c r="C13" s="34"/>
      <c r="D13" s="34"/>
      <c r="E13" s="34"/>
      <c r="F13" s="22">
        <v>1</v>
      </c>
      <c r="G13" s="22">
        <v>1</v>
      </c>
      <c r="H13" s="22">
        <v>1</v>
      </c>
    </row>
    <row r="14" spans="1:8" x14ac:dyDescent="0.2">
      <c r="A14" s="37" t="s">
        <v>41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8" x14ac:dyDescent="0.2">
      <c r="A15" s="34" t="s">
        <v>32</v>
      </c>
      <c r="B15" s="34"/>
      <c r="C15" s="34"/>
      <c r="D15" s="34"/>
      <c r="E15" s="34"/>
      <c r="F15" s="8">
        <f>F12*F13*F14</f>
        <v>1.0369999999999999</v>
      </c>
      <c r="G15" s="8">
        <f>G12*G13*G14</f>
        <v>1.0315000000000001</v>
      </c>
      <c r="H15" s="8">
        <f>H12*H13*H14</f>
        <v>1.03</v>
      </c>
    </row>
    <row r="16" spans="1:8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8" x14ac:dyDescent="0.2">
      <c r="A18" s="10" t="s">
        <v>11</v>
      </c>
      <c r="B18" s="11">
        <v>9719570.3000000007</v>
      </c>
      <c r="C18" s="11">
        <v>11224687.109999999</v>
      </c>
      <c r="D18" s="11">
        <v>10158022.130000001</v>
      </c>
      <c r="E18" s="11">
        <v>12506015.25</v>
      </c>
      <c r="F18" s="11">
        <f>E18*$F$15</f>
        <v>12968737.81425</v>
      </c>
      <c r="G18" s="11">
        <f>F18*$G$15</f>
        <v>13377253.055398876</v>
      </c>
      <c r="H18" s="11">
        <f>G18*$H$15</f>
        <v>13778570.647060843</v>
      </c>
    </row>
    <row r="19" spans="1:8" x14ac:dyDescent="0.2">
      <c r="A19" s="10" t="s">
        <v>12</v>
      </c>
      <c r="B19" s="11">
        <v>3247970.91</v>
      </c>
      <c r="C19" s="11">
        <v>3542874.01</v>
      </c>
      <c r="D19" s="11">
        <v>3436266.22</v>
      </c>
      <c r="E19" s="11">
        <v>4391868.83</v>
      </c>
      <c r="F19" s="11">
        <f t="shared" ref="F19:F28" si="0">E19*$F$15</f>
        <v>4554367.9767100001</v>
      </c>
      <c r="G19" s="11">
        <f t="shared" ref="G19:G28" si="1">F19*$G$15</f>
        <v>4697830.5679763658</v>
      </c>
      <c r="H19" s="11">
        <f t="shared" ref="H19:H28" si="2">G19*$H$15</f>
        <v>4838765.4850156568</v>
      </c>
    </row>
    <row r="20" spans="1:8" x14ac:dyDescent="0.2">
      <c r="A20" s="10" t="s">
        <v>13</v>
      </c>
      <c r="B20" s="11">
        <v>3672284.47</v>
      </c>
      <c r="C20" s="11">
        <v>3979097.41</v>
      </c>
      <c r="D20" s="11">
        <v>4489825.71</v>
      </c>
      <c r="E20" s="11">
        <v>5126261.25</v>
      </c>
      <c r="F20" s="11">
        <f t="shared" si="0"/>
        <v>5315932.9162499998</v>
      </c>
      <c r="G20" s="11">
        <f t="shared" si="1"/>
        <v>5483384.8031118754</v>
      </c>
      <c r="H20" s="11">
        <f t="shared" si="2"/>
        <v>5647886.3472052319</v>
      </c>
    </row>
    <row r="21" spans="1:8" x14ac:dyDescent="0.2">
      <c r="A21" s="10" t="s">
        <v>14</v>
      </c>
      <c r="B21" s="11">
        <v>10557030.35</v>
      </c>
      <c r="C21" s="11">
        <v>9912426.9000000004</v>
      </c>
      <c r="D21" s="11">
        <v>10339276.09</v>
      </c>
      <c r="E21" s="11">
        <v>12066661.25</v>
      </c>
      <c r="F21" s="11">
        <f t="shared" si="0"/>
        <v>12513127.716249999</v>
      </c>
      <c r="G21" s="11">
        <f t="shared" si="1"/>
        <v>12907291.239311874</v>
      </c>
      <c r="H21" s="11">
        <f t="shared" si="2"/>
        <v>13294509.97649123</v>
      </c>
    </row>
    <row r="22" spans="1:8" x14ac:dyDescent="0.2">
      <c r="A22" s="10" t="s">
        <v>15</v>
      </c>
      <c r="B22" s="11">
        <v>4275414.6100000003</v>
      </c>
      <c r="C22" s="11">
        <v>4174591.14</v>
      </c>
      <c r="D22" s="11">
        <v>4548353.7699999996</v>
      </c>
      <c r="E22" s="11">
        <v>4333705</v>
      </c>
      <c r="F22" s="11">
        <f t="shared" si="0"/>
        <v>4494052.085</v>
      </c>
      <c r="G22" s="11">
        <f t="shared" si="1"/>
        <v>4635614.7256775005</v>
      </c>
      <c r="H22" s="11">
        <f t="shared" si="2"/>
        <v>4774683.1674478259</v>
      </c>
    </row>
    <row r="23" spans="1:8" x14ac:dyDescent="0.2">
      <c r="A23" s="10" t="s">
        <v>16</v>
      </c>
      <c r="B23" s="11">
        <v>1828281.99</v>
      </c>
      <c r="C23" s="11">
        <v>2294924.1800000002</v>
      </c>
      <c r="D23" s="11">
        <v>2733032.99</v>
      </c>
      <c r="E23" s="11">
        <v>2435503.75</v>
      </c>
      <c r="F23" s="11">
        <f t="shared" si="0"/>
        <v>2525617.3887499999</v>
      </c>
      <c r="G23" s="11">
        <f t="shared" si="1"/>
        <v>2605174.3364956253</v>
      </c>
      <c r="H23" s="11">
        <f t="shared" si="2"/>
        <v>2683329.566590494</v>
      </c>
    </row>
    <row r="24" spans="1:8" x14ac:dyDescent="0.2">
      <c r="A24" s="10" t="s">
        <v>17</v>
      </c>
      <c r="B24" s="11">
        <v>1597005.94</v>
      </c>
      <c r="C24" s="11">
        <v>1617143.39</v>
      </c>
      <c r="D24" s="11">
        <v>1996816.06</v>
      </c>
      <c r="E24" s="11">
        <v>1587193.75</v>
      </c>
      <c r="F24" s="11">
        <f t="shared" si="0"/>
        <v>1645919.91875</v>
      </c>
      <c r="G24" s="11">
        <f t="shared" si="1"/>
        <v>1697766.3961906251</v>
      </c>
      <c r="H24" s="11">
        <f t="shared" si="2"/>
        <v>1748699.388076344</v>
      </c>
    </row>
    <row r="25" spans="1:8" x14ac:dyDescent="0.2">
      <c r="A25" s="10" t="s">
        <v>18</v>
      </c>
      <c r="B25" s="11">
        <v>916536.53</v>
      </c>
      <c r="C25" s="11">
        <v>1189450.4099999999</v>
      </c>
      <c r="D25" s="11">
        <v>1284434.82</v>
      </c>
      <c r="E25" s="11">
        <v>986152.5</v>
      </c>
      <c r="F25" s="11">
        <f t="shared" si="0"/>
        <v>1022640.1425</v>
      </c>
      <c r="G25" s="11">
        <f t="shared" si="1"/>
        <v>1054853.3069887501</v>
      </c>
      <c r="H25" s="11">
        <f t="shared" si="2"/>
        <v>1086498.9061984126</v>
      </c>
    </row>
    <row r="26" spans="1:8" x14ac:dyDescent="0.2">
      <c r="A26" s="10" t="s">
        <v>19</v>
      </c>
      <c r="B26" s="11">
        <v>644942.9</v>
      </c>
      <c r="C26" s="11">
        <v>710539.32</v>
      </c>
      <c r="D26" s="11">
        <v>682358.05</v>
      </c>
      <c r="E26" s="11">
        <f>D26*1.0645</f>
        <v>726370.14422500005</v>
      </c>
      <c r="F26" s="11">
        <f t="shared" si="0"/>
        <v>753245.83956132503</v>
      </c>
      <c r="G26" s="11">
        <f t="shared" si="1"/>
        <v>776973.08350750688</v>
      </c>
      <c r="H26" s="11">
        <f t="shared" si="2"/>
        <v>800282.27601273207</v>
      </c>
    </row>
    <row r="27" spans="1:8" x14ac:dyDescent="0.2">
      <c r="A27" s="10" t="s">
        <v>20</v>
      </c>
      <c r="B27" s="11">
        <v>568782.92000000004</v>
      </c>
      <c r="C27" s="11">
        <v>645545.80000000005</v>
      </c>
      <c r="D27" s="11">
        <v>540067.52</v>
      </c>
      <c r="E27" s="11">
        <f t="shared" ref="E27:E28" si="3">D27*1.0645</f>
        <v>574901.87504000007</v>
      </c>
      <c r="F27" s="11">
        <f t="shared" si="0"/>
        <v>596173.24441648007</v>
      </c>
      <c r="G27" s="11">
        <f t="shared" si="1"/>
        <v>614952.70161559922</v>
      </c>
      <c r="H27" s="11">
        <f t="shared" si="2"/>
        <v>633401.28266406723</v>
      </c>
    </row>
    <row r="28" spans="1:8" x14ac:dyDescent="0.2">
      <c r="A28" s="10" t="s">
        <v>21</v>
      </c>
      <c r="B28" s="11">
        <v>333504</v>
      </c>
      <c r="C28" s="11">
        <v>460623.11</v>
      </c>
      <c r="D28" s="11">
        <v>398127.61</v>
      </c>
      <c r="E28" s="11">
        <f t="shared" si="3"/>
        <v>423806.840845</v>
      </c>
      <c r="F28" s="11">
        <f t="shared" si="0"/>
        <v>439487.69395626499</v>
      </c>
      <c r="G28" s="11">
        <f t="shared" si="1"/>
        <v>453331.55631588737</v>
      </c>
      <c r="H28" s="11">
        <f t="shared" si="2"/>
        <v>466931.50300536398</v>
      </c>
    </row>
    <row r="29" spans="1:8" x14ac:dyDescent="0.2">
      <c r="A29" s="10" t="s">
        <v>22</v>
      </c>
      <c r="B29" s="11">
        <v>5974664.0700000003</v>
      </c>
      <c r="C29" s="11">
        <v>6925206.54</v>
      </c>
      <c r="D29" s="11">
        <v>12979380.050000001</v>
      </c>
      <c r="E29" s="11">
        <f>D29*1.0645+9.5</f>
        <v>13816559.563225001</v>
      </c>
      <c r="F29" s="11">
        <f>E29*$F$15-75</f>
        <v>14327697.267064326</v>
      </c>
      <c r="G29" s="11">
        <f>F29*$G$15-445.5</f>
        <v>14778574.230976854</v>
      </c>
      <c r="H29" s="11">
        <f>G29*$H$15-490</f>
        <v>15221441.457906159</v>
      </c>
    </row>
    <row r="30" spans="1:8" x14ac:dyDescent="0.2">
      <c r="A30" s="10" t="s">
        <v>23</v>
      </c>
      <c r="B30" s="12">
        <f t="shared" ref="B30:C30" si="4">SUM(B18:B29)</f>
        <v>43335988.990000002</v>
      </c>
      <c r="C30" s="12">
        <f t="shared" si="4"/>
        <v>46677109.319999993</v>
      </c>
      <c r="D30" s="12">
        <f t="shared" ref="D30:H30" si="5">SUM(D18:D29)</f>
        <v>53585961.020000011</v>
      </c>
      <c r="E30" s="12">
        <f t="shared" si="5"/>
        <v>58975000.003334999</v>
      </c>
      <c r="F30" s="12">
        <f>SUM(F18:F29)</f>
        <v>61157000.003458396</v>
      </c>
      <c r="G30" s="12">
        <f t="shared" si="5"/>
        <v>63083000.003567338</v>
      </c>
      <c r="H30" s="12">
        <f t="shared" si="5"/>
        <v>64975000.003674366</v>
      </c>
    </row>
    <row r="31" spans="1:8" s="1" customFormat="1" ht="12" x14ac:dyDescent="0.2"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26"/>
      <c r="F32" s="26"/>
      <c r="G32" s="26"/>
      <c r="H32" s="26"/>
    </row>
    <row r="33" spans="1:8" s="18" customFormat="1" ht="22.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25.5" customHeight="1" x14ac:dyDescent="0.2">
      <c r="A34" s="32" t="s">
        <v>49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48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  <row r="38" spans="1:8" x14ac:dyDescent="0.2">
      <c r="F38" s="20"/>
    </row>
  </sheetData>
  <mergeCells count="16">
    <mergeCell ref="A12:E12"/>
    <mergeCell ref="A13:E13"/>
    <mergeCell ref="A14:E14"/>
    <mergeCell ref="A36:H36"/>
    <mergeCell ref="A33:H33"/>
    <mergeCell ref="A15:E15"/>
    <mergeCell ref="A35:H35"/>
    <mergeCell ref="A34:H34"/>
    <mergeCell ref="B2:D2"/>
    <mergeCell ref="B3:D3"/>
    <mergeCell ref="B4:D4"/>
    <mergeCell ref="B11:E11"/>
    <mergeCell ref="A7:H7"/>
    <mergeCell ref="A8:H8"/>
    <mergeCell ref="A9:H9"/>
    <mergeCell ref="A5:H5"/>
  </mergeCells>
  <printOptions horizontalCentered="1"/>
  <pageMargins left="0.25" right="0.36" top="0.78749999999999998" bottom="0.78749999999999998" header="0.51180555555555562" footer="0.51180555555555562"/>
  <pageSetup paperSize="9"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34" sqref="A34:H34"/>
    </sheetView>
  </sheetViews>
  <sheetFormatPr defaultRowHeight="12.75" x14ac:dyDescent="0.2"/>
  <cols>
    <col min="1" max="1" width="14.5703125" customWidth="1"/>
    <col min="2" max="8" width="14.28515625" customWidth="1"/>
  </cols>
  <sheetData>
    <row r="1" spans="1:8" ht="15" x14ac:dyDescent="0.25">
      <c r="A1" s="29"/>
      <c r="B1" s="2"/>
      <c r="C1" s="2"/>
      <c r="D1" s="2"/>
      <c r="E1" s="29"/>
      <c r="F1" s="29"/>
      <c r="G1" s="29"/>
      <c r="H1" s="29"/>
    </row>
    <row r="2" spans="1:8" ht="15.75" x14ac:dyDescent="0.25">
      <c r="A2" s="29"/>
      <c r="B2" s="35" t="s">
        <v>0</v>
      </c>
      <c r="C2" s="35"/>
      <c r="D2" s="35"/>
      <c r="E2" s="29"/>
      <c r="F2" s="29"/>
      <c r="G2" s="29"/>
      <c r="H2" s="29"/>
    </row>
    <row r="3" spans="1:8" ht="15" x14ac:dyDescent="0.2">
      <c r="A3" s="4"/>
      <c r="B3" s="35" t="s">
        <v>1</v>
      </c>
      <c r="C3" s="35"/>
      <c r="D3" s="35"/>
      <c r="E3" s="4"/>
      <c r="F3" s="4"/>
      <c r="G3" s="4"/>
      <c r="H3" s="4"/>
    </row>
    <row r="4" spans="1:8" ht="14.25" customHeight="1" x14ac:dyDescent="0.25">
      <c r="A4" s="15"/>
      <c r="B4" s="36"/>
      <c r="C4" s="36"/>
      <c r="D4" s="36"/>
      <c r="E4" s="15"/>
      <c r="F4" s="15"/>
      <c r="G4" s="15"/>
      <c r="H4" s="15"/>
    </row>
    <row r="5" spans="1:8" s="1" customFormat="1" ht="18.75" customHeight="1" x14ac:dyDescent="0.25">
      <c r="A5" s="39"/>
      <c r="B5" s="39"/>
      <c r="C5" s="39"/>
      <c r="D5" s="39"/>
      <c r="E5" s="39"/>
      <c r="F5" s="39"/>
      <c r="G5" s="39"/>
      <c r="H5" s="39"/>
    </row>
    <row r="6" spans="1:8" s="1" customFormat="1" ht="12.75" customHeight="1" x14ac:dyDescent="0.25">
      <c r="A6" s="31"/>
      <c r="B6" s="31"/>
      <c r="C6" s="31"/>
      <c r="D6" s="31"/>
      <c r="E6" s="31"/>
      <c r="F6" s="31"/>
      <c r="G6" s="31"/>
      <c r="H6" s="31"/>
    </row>
    <row r="7" spans="1:8" s="1" customFormat="1" ht="12" x14ac:dyDescent="0.2">
      <c r="A7" s="38" t="s">
        <v>2</v>
      </c>
      <c r="B7" s="38"/>
      <c r="C7" s="38"/>
      <c r="D7" s="38"/>
      <c r="E7" s="38"/>
      <c r="F7" s="38"/>
      <c r="G7" s="38"/>
      <c r="H7" s="38"/>
    </row>
    <row r="8" spans="1:8" s="1" customFormat="1" ht="12" x14ac:dyDescent="0.2">
      <c r="A8" s="38" t="s">
        <v>3</v>
      </c>
      <c r="B8" s="38"/>
      <c r="C8" s="38"/>
      <c r="D8" s="38"/>
      <c r="E8" s="38"/>
      <c r="F8" s="38"/>
      <c r="G8" s="38"/>
      <c r="H8" s="38"/>
    </row>
    <row r="9" spans="1:8" s="1" customFormat="1" ht="15" customHeight="1" x14ac:dyDescent="0.25">
      <c r="A9" s="39" t="s">
        <v>44</v>
      </c>
      <c r="B9" s="39"/>
      <c r="C9" s="39"/>
      <c r="D9" s="39"/>
      <c r="E9" s="39"/>
      <c r="F9" s="39"/>
      <c r="G9" s="39"/>
      <c r="H9" s="39"/>
    </row>
    <row r="10" spans="1:8" ht="15" x14ac:dyDescent="0.25">
      <c r="A10" s="39"/>
      <c r="B10" s="39"/>
      <c r="C10" s="39"/>
      <c r="D10" s="39"/>
      <c r="E10" s="39"/>
      <c r="F10" s="39"/>
      <c r="G10" s="39"/>
      <c r="H10" s="39"/>
    </row>
    <row r="11" spans="1:8" x14ac:dyDescent="0.2">
      <c r="A11" s="7" t="s">
        <v>4</v>
      </c>
      <c r="B11" s="34" t="s">
        <v>37</v>
      </c>
      <c r="C11" s="34"/>
      <c r="D11" s="34"/>
      <c r="E11" s="34"/>
      <c r="F11" s="21">
        <v>2023</v>
      </c>
      <c r="G11" s="21">
        <v>2024</v>
      </c>
      <c r="H11" s="21">
        <v>2025</v>
      </c>
    </row>
    <row r="12" spans="1:8" x14ac:dyDescent="0.2">
      <c r="A12" s="34" t="s">
        <v>6</v>
      </c>
      <c r="B12" s="34"/>
      <c r="C12" s="34"/>
      <c r="D12" s="34"/>
      <c r="E12" s="34"/>
      <c r="F12" s="22">
        <v>1.0369999999999999</v>
      </c>
      <c r="G12" s="22">
        <v>1.0315000000000001</v>
      </c>
      <c r="H12" s="22">
        <v>1.03</v>
      </c>
    </row>
    <row r="13" spans="1:8" x14ac:dyDescent="0.2">
      <c r="A13" s="34" t="s">
        <v>38</v>
      </c>
      <c r="B13" s="34"/>
      <c r="C13" s="34"/>
      <c r="D13" s="34"/>
      <c r="E13" s="34"/>
      <c r="F13" s="22">
        <v>1</v>
      </c>
      <c r="G13" s="22">
        <v>1</v>
      </c>
      <c r="H13" s="22">
        <v>1</v>
      </c>
    </row>
    <row r="14" spans="1:8" x14ac:dyDescent="0.2">
      <c r="A14" s="37" t="s">
        <v>39</v>
      </c>
      <c r="B14" s="37"/>
      <c r="C14" s="37"/>
      <c r="D14" s="37"/>
      <c r="E14" s="37"/>
      <c r="F14" s="22">
        <v>1</v>
      </c>
      <c r="G14" s="22">
        <v>1</v>
      </c>
      <c r="H14" s="22">
        <v>1</v>
      </c>
    </row>
    <row r="15" spans="1:8" x14ac:dyDescent="0.2">
      <c r="A15" s="34" t="s">
        <v>9</v>
      </c>
      <c r="B15" s="34"/>
      <c r="C15" s="34"/>
      <c r="D15" s="34"/>
      <c r="E15" s="34"/>
      <c r="F15" s="8">
        <f>F12*F13*F14</f>
        <v>1.0369999999999999</v>
      </c>
      <c r="G15" s="8">
        <f>G12*G13*G14</f>
        <v>1.0315000000000001</v>
      </c>
      <c r="H15" s="8">
        <f>H12*H13*H14</f>
        <v>1.03</v>
      </c>
    </row>
    <row r="16" spans="1:8" x14ac:dyDescent="0.2">
      <c r="A16" s="9"/>
      <c r="B16" s="9"/>
      <c r="C16" s="9"/>
      <c r="D16" s="9"/>
      <c r="E16" s="9"/>
      <c r="F16" s="9"/>
      <c r="G16" s="1"/>
      <c r="H16" s="1"/>
    </row>
    <row r="17" spans="1:8" x14ac:dyDescent="0.2">
      <c r="A17" s="10" t="s">
        <v>10</v>
      </c>
      <c r="B17" s="21">
        <v>2019</v>
      </c>
      <c r="C17" s="21">
        <v>2020</v>
      </c>
      <c r="D17" s="21">
        <v>2021</v>
      </c>
      <c r="E17" s="21">
        <v>2022</v>
      </c>
      <c r="F17" s="21">
        <v>2023</v>
      </c>
      <c r="G17" s="21">
        <v>2024</v>
      </c>
      <c r="H17" s="21">
        <v>2025</v>
      </c>
    </row>
    <row r="18" spans="1:8" x14ac:dyDescent="0.2">
      <c r="A18" s="10" t="s">
        <v>11</v>
      </c>
      <c r="B18" s="11">
        <v>147305.85999999999</v>
      </c>
      <c r="C18" s="11">
        <v>128390.55</v>
      </c>
      <c r="D18" s="11">
        <v>137914.85</v>
      </c>
      <c r="E18" s="11">
        <v>116153.3</v>
      </c>
      <c r="F18" s="11">
        <f>E18*$F$15</f>
        <v>120450.9721</v>
      </c>
      <c r="G18" s="11">
        <f>F18*$G$15</f>
        <v>124245.17772115002</v>
      </c>
      <c r="H18" s="11">
        <f>G18*$H$15</f>
        <v>127972.53305278452</v>
      </c>
    </row>
    <row r="19" spans="1:8" x14ac:dyDescent="0.2">
      <c r="A19" s="10" t="s">
        <v>12</v>
      </c>
      <c r="B19" s="11">
        <v>109277.28</v>
      </c>
      <c r="C19" s="11">
        <v>104857.95</v>
      </c>
      <c r="D19" s="11">
        <v>109919.14</v>
      </c>
      <c r="E19" s="11">
        <v>143579.25</v>
      </c>
      <c r="F19" s="11">
        <f t="shared" ref="F19:F28" si="0">E19*$F$15</f>
        <v>148891.68224999998</v>
      </c>
      <c r="G19" s="11">
        <f t="shared" ref="G19:G28" si="1">F19*$G$15</f>
        <v>153581.77024087499</v>
      </c>
      <c r="H19" s="11">
        <f t="shared" ref="H19:H28" si="2">G19*$H$15</f>
        <v>158189.22334810125</v>
      </c>
    </row>
    <row r="20" spans="1:8" x14ac:dyDescent="0.2">
      <c r="A20" s="10" t="s">
        <v>13</v>
      </c>
      <c r="B20" s="11">
        <v>120190.97</v>
      </c>
      <c r="C20" s="11">
        <v>112355.48</v>
      </c>
      <c r="D20" s="11">
        <v>116177.66</v>
      </c>
      <c r="E20" s="11">
        <v>129798.75</v>
      </c>
      <c r="F20" s="11">
        <f t="shared" si="0"/>
        <v>134601.30374999999</v>
      </c>
      <c r="G20" s="11">
        <f t="shared" si="1"/>
        <v>138841.24481812501</v>
      </c>
      <c r="H20" s="11">
        <f t="shared" si="2"/>
        <v>143006.48216266875</v>
      </c>
    </row>
    <row r="21" spans="1:8" x14ac:dyDescent="0.2">
      <c r="A21" s="10" t="s">
        <v>14</v>
      </c>
      <c r="B21" s="11">
        <v>136475.94</v>
      </c>
      <c r="C21" s="11">
        <v>103716.36</v>
      </c>
      <c r="D21" s="11">
        <v>131653.41</v>
      </c>
      <c r="E21" s="11">
        <v>130143.75</v>
      </c>
      <c r="F21" s="11">
        <f t="shared" si="0"/>
        <v>134959.06874999998</v>
      </c>
      <c r="G21" s="11">
        <f t="shared" si="1"/>
        <v>139210.27941562497</v>
      </c>
      <c r="H21" s="11">
        <f t="shared" si="2"/>
        <v>143386.58779809374</v>
      </c>
    </row>
    <row r="22" spans="1:8" x14ac:dyDescent="0.2">
      <c r="A22" s="10" t="s">
        <v>15</v>
      </c>
      <c r="B22" s="11">
        <v>114825.66</v>
      </c>
      <c r="C22" s="11">
        <v>86954.87</v>
      </c>
      <c r="D22" s="11">
        <v>114251.19</v>
      </c>
      <c r="E22" s="11">
        <v>124720</v>
      </c>
      <c r="F22" s="11">
        <f t="shared" si="0"/>
        <v>129334.63999999998</v>
      </c>
      <c r="G22" s="11">
        <f t="shared" si="1"/>
        <v>133408.68116000001</v>
      </c>
      <c r="H22" s="11">
        <f t="shared" si="2"/>
        <v>137410.94159480001</v>
      </c>
    </row>
    <row r="23" spans="1:8" x14ac:dyDescent="0.2">
      <c r="A23" s="10" t="s">
        <v>16</v>
      </c>
      <c r="B23" s="11">
        <v>125281.8</v>
      </c>
      <c r="C23" s="11">
        <v>90800</v>
      </c>
      <c r="D23" s="11">
        <v>119182.09</v>
      </c>
      <c r="E23" s="11">
        <v>139165</v>
      </c>
      <c r="F23" s="11">
        <f t="shared" si="0"/>
        <v>144314.10499999998</v>
      </c>
      <c r="G23" s="11">
        <f t="shared" si="1"/>
        <v>148859.99930749999</v>
      </c>
      <c r="H23" s="11">
        <f t="shared" si="2"/>
        <v>153325.799286725</v>
      </c>
    </row>
    <row r="24" spans="1:8" x14ac:dyDescent="0.2">
      <c r="A24" s="10" t="s">
        <v>17</v>
      </c>
      <c r="B24" s="11">
        <v>133662.41</v>
      </c>
      <c r="C24" s="11">
        <v>99650.6</v>
      </c>
      <c r="D24" s="11">
        <v>129070.02</v>
      </c>
      <c r="E24" s="11">
        <v>156486.25</v>
      </c>
      <c r="F24" s="11">
        <f t="shared" si="0"/>
        <v>162276.24124999999</v>
      </c>
      <c r="G24" s="11">
        <f t="shared" si="1"/>
        <v>167387.94284937502</v>
      </c>
      <c r="H24" s="11">
        <f t="shared" si="2"/>
        <v>172409.58113485627</v>
      </c>
    </row>
    <row r="25" spans="1:8" x14ac:dyDescent="0.2">
      <c r="A25" s="10" t="s">
        <v>18</v>
      </c>
      <c r="B25" s="11">
        <v>109790.57</v>
      </c>
      <c r="C25" s="11">
        <v>108112.86</v>
      </c>
      <c r="D25" s="11">
        <v>102995.87</v>
      </c>
      <c r="E25" s="11">
        <v>136422.5</v>
      </c>
      <c r="F25" s="11">
        <f t="shared" si="0"/>
        <v>141470.13249999998</v>
      </c>
      <c r="G25" s="11">
        <f t="shared" si="1"/>
        <v>145926.44167375</v>
      </c>
      <c r="H25" s="11">
        <f t="shared" si="2"/>
        <v>150304.2349239625</v>
      </c>
    </row>
    <row r="26" spans="1:8" x14ac:dyDescent="0.2">
      <c r="A26" s="10" t="s">
        <v>19</v>
      </c>
      <c r="B26" s="11">
        <v>103932.99</v>
      </c>
      <c r="C26" s="11">
        <v>145738.07</v>
      </c>
      <c r="D26" s="11">
        <v>130162.92</v>
      </c>
      <c r="E26" s="11">
        <f>D26*1.0645</f>
        <v>138558.42833999998</v>
      </c>
      <c r="F26" s="11">
        <f t="shared" si="0"/>
        <v>143685.09018857998</v>
      </c>
      <c r="G26" s="11">
        <f t="shared" si="1"/>
        <v>148211.17052952026</v>
      </c>
      <c r="H26" s="11">
        <f t="shared" si="2"/>
        <v>152657.50564540588</v>
      </c>
    </row>
    <row r="27" spans="1:8" x14ac:dyDescent="0.2">
      <c r="A27" s="10" t="s">
        <v>20</v>
      </c>
      <c r="B27" s="11">
        <v>172918.12</v>
      </c>
      <c r="C27" s="11">
        <v>160441.49</v>
      </c>
      <c r="D27" s="11">
        <v>136562.35</v>
      </c>
      <c r="E27" s="11">
        <f t="shared" ref="E27:E28" si="3">D27*1.0645</f>
        <v>145370.621575</v>
      </c>
      <c r="F27" s="11">
        <f t="shared" si="0"/>
        <v>150749.33457327497</v>
      </c>
      <c r="G27" s="11">
        <f t="shared" si="1"/>
        <v>155497.93861233315</v>
      </c>
      <c r="H27" s="11">
        <f t="shared" si="2"/>
        <v>160162.87677070315</v>
      </c>
    </row>
    <row r="28" spans="1:8" x14ac:dyDescent="0.2">
      <c r="A28" s="10" t="s">
        <v>21</v>
      </c>
      <c r="B28" s="11">
        <v>120991.45</v>
      </c>
      <c r="C28" s="11">
        <v>155341.09</v>
      </c>
      <c r="D28" s="11">
        <v>128940.31</v>
      </c>
      <c r="E28" s="11">
        <f t="shared" si="3"/>
        <v>137256.95999500001</v>
      </c>
      <c r="F28" s="11">
        <f t="shared" si="0"/>
        <v>142335.46751481501</v>
      </c>
      <c r="G28" s="11">
        <f t="shared" si="1"/>
        <v>146819.03474153171</v>
      </c>
      <c r="H28" s="11">
        <f t="shared" si="2"/>
        <v>151223.60578377766</v>
      </c>
    </row>
    <row r="29" spans="1:8" x14ac:dyDescent="0.2">
      <c r="A29" s="10" t="s">
        <v>22</v>
      </c>
      <c r="B29" s="11">
        <v>134723.62</v>
      </c>
      <c r="C29" s="11">
        <v>195747.8</v>
      </c>
      <c r="D29" s="11">
        <v>118707.49</v>
      </c>
      <c r="E29" s="11">
        <f>D29*1.0645-18.93</f>
        <v>126345.19310500001</v>
      </c>
      <c r="F29" s="11">
        <f>E29*$F$15-88</f>
        <v>130931.965249885</v>
      </c>
      <c r="G29" s="11">
        <f>F29*$G$15-46</f>
        <v>135010.32215525641</v>
      </c>
      <c r="H29" s="11">
        <f>G29*$H$15-110</f>
        <v>138950.6318199141</v>
      </c>
    </row>
    <row r="30" spans="1:8" x14ac:dyDescent="0.2">
      <c r="A30" s="10" t="s">
        <v>23</v>
      </c>
      <c r="B30" s="12">
        <f t="shared" ref="B30:C30" si="4">SUM(B18:B29)</f>
        <v>1529376.67</v>
      </c>
      <c r="C30" s="12">
        <f t="shared" si="4"/>
        <v>1492107.12</v>
      </c>
      <c r="D30" s="12">
        <f>SUM(D18:D29)</f>
        <v>1475537.3</v>
      </c>
      <c r="E30" s="12">
        <f t="shared" ref="E30:H30" si="5">SUM(E18:E29)</f>
        <v>1624000.0030149999</v>
      </c>
      <c r="F30" s="12">
        <f t="shared" si="5"/>
        <v>1684000.0031265551</v>
      </c>
      <c r="G30" s="12">
        <f t="shared" si="5"/>
        <v>1737000.0032250411</v>
      </c>
      <c r="H30" s="12">
        <f t="shared" si="5"/>
        <v>1789000.0033217929</v>
      </c>
    </row>
    <row r="31" spans="1:8" s="1" customFormat="1" ht="12" x14ac:dyDescent="0.2">
      <c r="C31" s="24"/>
      <c r="D31" s="24"/>
      <c r="E31" s="24"/>
      <c r="F31" s="24"/>
      <c r="G31" s="24"/>
      <c r="H31" s="24"/>
    </row>
    <row r="32" spans="1:8" s="18" customFormat="1" ht="11.25" x14ac:dyDescent="0.2">
      <c r="A32" s="17" t="s">
        <v>24</v>
      </c>
      <c r="E32" s="19"/>
    </row>
    <row r="33" spans="1:8" s="18" customFormat="1" ht="18.75" customHeight="1" x14ac:dyDescent="0.2">
      <c r="A33" s="32" t="s">
        <v>47</v>
      </c>
      <c r="B33" s="32"/>
      <c r="C33" s="32"/>
      <c r="D33" s="32"/>
      <c r="E33" s="32"/>
      <c r="F33" s="32"/>
      <c r="G33" s="32"/>
      <c r="H33" s="32"/>
    </row>
    <row r="34" spans="1:8" s="18" customFormat="1" ht="24.75" customHeight="1" x14ac:dyDescent="0.2">
      <c r="A34" s="32" t="s">
        <v>49</v>
      </c>
      <c r="B34" s="32"/>
      <c r="C34" s="32"/>
      <c r="D34" s="32"/>
      <c r="E34" s="32"/>
      <c r="F34" s="32"/>
      <c r="G34" s="32"/>
      <c r="H34" s="32"/>
    </row>
    <row r="35" spans="1:8" s="18" customFormat="1" ht="14.25" customHeight="1" x14ac:dyDescent="0.2">
      <c r="A35" s="32" t="s">
        <v>48</v>
      </c>
      <c r="B35" s="32"/>
      <c r="C35" s="32"/>
      <c r="D35" s="32"/>
      <c r="E35" s="32"/>
      <c r="F35" s="32"/>
      <c r="G35" s="32"/>
      <c r="H35" s="32"/>
    </row>
    <row r="36" spans="1:8" s="1" customFormat="1" ht="14.25" customHeight="1" x14ac:dyDescent="0.2">
      <c r="A36" s="33" t="s">
        <v>43</v>
      </c>
      <c r="B36" s="33"/>
      <c r="C36" s="33"/>
      <c r="D36" s="33"/>
      <c r="E36" s="33"/>
      <c r="F36" s="33"/>
      <c r="G36" s="33"/>
      <c r="H36" s="33"/>
    </row>
    <row r="37" spans="1:8" s="14" customFormat="1" x14ac:dyDescent="0.2"/>
    <row r="38" spans="1:8" s="14" customFormat="1" x14ac:dyDescent="0.2">
      <c r="A38" s="16"/>
    </row>
    <row r="39" spans="1:8" x14ac:dyDescent="0.2">
      <c r="A39" s="16"/>
    </row>
  </sheetData>
  <mergeCells count="17">
    <mergeCell ref="A14:E14"/>
    <mergeCell ref="A36:H36"/>
    <mergeCell ref="A35:H35"/>
    <mergeCell ref="B11:E11"/>
    <mergeCell ref="A12:E12"/>
    <mergeCell ref="A13:E13"/>
    <mergeCell ref="A15:E15"/>
    <mergeCell ref="A33:H33"/>
    <mergeCell ref="A34:H34"/>
    <mergeCell ref="B2:D2"/>
    <mergeCell ref="B3:D3"/>
    <mergeCell ref="B4:D4"/>
    <mergeCell ref="A10:H10"/>
    <mergeCell ref="A7:H7"/>
    <mergeCell ref="A8:H8"/>
    <mergeCell ref="A9:H9"/>
    <mergeCell ref="A5:H5"/>
  </mergeCells>
  <printOptions horizontalCentered="1"/>
  <pageMargins left="0.2" right="0.27" top="0.78749999999999998" bottom="0.63" header="0.51180555555555562" footer="0.31"/>
  <pageSetup paperSize="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I P T U</vt:lpstr>
      <vt:lpstr>I T B I</vt:lpstr>
      <vt:lpstr>I S S</vt:lpstr>
      <vt:lpstr>F P M</vt:lpstr>
      <vt:lpstr>ITR</vt:lpstr>
      <vt:lpstr>I C M S</vt:lpstr>
      <vt:lpstr>I P V A</vt:lpstr>
      <vt:lpstr>I P I</vt:lpstr>
      <vt:lpstr>'I T B I'!Area_de_impressao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2022-03-28T14:24:03Z</cp:lastPrinted>
  <dcterms:created xsi:type="dcterms:W3CDTF">2008-09-15T18:40:42Z</dcterms:created>
  <dcterms:modified xsi:type="dcterms:W3CDTF">2022-05-04T12:49:01Z</dcterms:modified>
</cp:coreProperties>
</file>