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8"/>
  </bookViews>
  <sheets>
    <sheet name="Demonstrativo I  " sheetId="1" r:id="rId1"/>
    <sheet name="Demonstrativo II " sheetId="2" r:id="rId2"/>
    <sheet name="Demonstrativo III" sheetId="3" r:id="rId3"/>
    <sheet name="Demonstrativo IV" sheetId="4" r:id="rId4"/>
    <sheet name="Demonstrativo V" sheetId="5" r:id="rId5"/>
    <sheet name="Demonstrativo VI (2)" sheetId="6" r:id="rId6"/>
    <sheet name="Demonstrativo VI" sheetId="7" r:id="rId7"/>
    <sheet name="Demonstrativo VII" sheetId="8" r:id="rId8"/>
    <sheet name="Demonstrativo VIII" sheetId="9" r:id="rId9"/>
    <sheet name="Plan1" sheetId="10" r:id="rId10"/>
  </sheets>
  <externalReferences>
    <externalReference r:id="rId13"/>
  </externalReferences>
  <definedNames>
    <definedName name="_xlnm.Print_Titles" localSheetId="6">'Demonstrativo VI'!$1:$5</definedName>
    <definedName name="_xlnm.Print_Titles" localSheetId="7">'Demonstrativo VII'!$1:$2</definedName>
  </definedNames>
  <calcPr fullCalcOnLoad="1"/>
</workbook>
</file>

<file path=xl/sharedStrings.xml><?xml version="1.0" encoding="utf-8"?>
<sst xmlns="http://schemas.openxmlformats.org/spreadsheetml/2006/main" count="465" uniqueCount="233">
  <si>
    <t>ESPECIFICAÇÃO</t>
  </si>
  <si>
    <t>Valor Corrente (a)</t>
  </si>
  <si>
    <t>Valor Constante</t>
  </si>
  <si>
    <t>Valor Corrente (b)</t>
  </si>
  <si>
    <t>Receita Total</t>
  </si>
  <si>
    <t>Receitas Primárias ( I )</t>
  </si>
  <si>
    <t>Despesa Total</t>
  </si>
  <si>
    <t>Despesas Primárias  ( II )</t>
  </si>
  <si>
    <t>Resultado Primário ( I – II )</t>
  </si>
  <si>
    <t>Resultado Nominal</t>
  </si>
  <si>
    <t>Dívida Pública Consolidada</t>
  </si>
  <si>
    <t>Dívida Consolidada Líquida</t>
  </si>
  <si>
    <t>PROJEÇÃO DO PIB/RS</t>
  </si>
  <si>
    <t>NOTA:</t>
  </si>
  <si>
    <t>LRF, art 4° §2° , Inciso I</t>
  </si>
  <si>
    <t>% PIB</t>
  </si>
  <si>
    <t>Variação</t>
  </si>
  <si>
    <t>Valor ( c ) =  (b-a)</t>
  </si>
  <si>
    <t>Receita Não-Financeira ( I )</t>
  </si>
  <si>
    <t>Despesa Não-Financeira  ( II )</t>
  </si>
  <si>
    <t>VALORES A PREÇOS CORRENTES</t>
  </si>
  <si>
    <t>%</t>
  </si>
  <si>
    <t>VALORES A PREÇOS CONSTANTES</t>
  </si>
  <si>
    <t>Í N D IC E S   D E  I N F L A Ç Ã O</t>
  </si>
  <si>
    <t>LRF, art 4°, §2°, inciso III</t>
  </si>
  <si>
    <t>PATRIMÔNIO LÍQUIDO</t>
  </si>
  <si>
    <t>Patrimônio / Capital</t>
  </si>
  <si>
    <t>Reservas</t>
  </si>
  <si>
    <t>Resultado Acumulado</t>
  </si>
  <si>
    <t>T O T A L</t>
  </si>
  <si>
    <t>REGIME PREVIDENCIÁRIO</t>
  </si>
  <si>
    <t>LRF art. 4°, § 2°, inciso III</t>
  </si>
  <si>
    <t>RECEITAS REALIZADAS</t>
  </si>
  <si>
    <t>(a)</t>
  </si>
  <si>
    <t>(d)</t>
  </si>
  <si>
    <t>RECEITA DE CAPITAL</t>
  </si>
  <si>
    <t xml:space="preserve">  ALIENAÇÃO DE ATIVOS</t>
  </si>
  <si>
    <t xml:space="preserve">       Alienação de Bens Móveis</t>
  </si>
  <si>
    <t xml:space="preserve">       Alienação de Bens Imóveis</t>
  </si>
  <si>
    <t xml:space="preserve">T O T A L </t>
  </si>
  <si>
    <t xml:space="preserve"> (b)</t>
  </si>
  <si>
    <t>(e)</t>
  </si>
  <si>
    <t>APLICAÇÃO DOS RECURSOS DE ALIENAÇÃO DE ATIVOS</t>
  </si>
  <si>
    <t xml:space="preserve">  DESPESAS DE CAPITAL</t>
  </si>
  <si>
    <t xml:space="preserve">       Investimentos</t>
  </si>
  <si>
    <t xml:space="preserve">       Inversões Financeiras</t>
  </si>
  <si>
    <t xml:space="preserve">       Amortização da dívida</t>
  </si>
  <si>
    <t xml:space="preserve">  DESPESAS CORRENTES COM REGIME DE PREVIDÊNCIA</t>
  </si>
  <si>
    <t xml:space="preserve">       Regime Geral de Previdência Social</t>
  </si>
  <si>
    <t xml:space="preserve">       Regime Próprio dos Servidores Públicos</t>
  </si>
  <si>
    <t>SALDO FINANCEIRO</t>
  </si>
  <si>
    <t>(c) = (a – b) + (f)</t>
  </si>
  <si>
    <t>(f) = (d-e ) + (g)</t>
  </si>
  <si>
    <t>(g)</t>
  </si>
  <si>
    <t>SETOR / PROGRAMA / BENEFICIÁRIO</t>
  </si>
  <si>
    <t>IPTU</t>
  </si>
  <si>
    <t>ISS</t>
  </si>
  <si>
    <t>TOTAL</t>
  </si>
  <si>
    <t>LRF, art 4°, § 2° , inciso V</t>
  </si>
  <si>
    <t>EVENTO</t>
  </si>
  <si>
    <t>Aumento Permanente da Receita</t>
  </si>
  <si>
    <t xml:space="preserve">  ( - ) Transferências Constitucionais</t>
  </si>
  <si>
    <r>
      <t xml:space="preserve">  </t>
    </r>
    <r>
      <rPr>
        <sz val="8"/>
        <rFont val="Arial"/>
        <family val="2"/>
      </rPr>
      <t>( - ) Transferências ao FUNDEB</t>
    </r>
  </si>
  <si>
    <t>Saldo Final do Aumento Permanente da Receita ( I )</t>
  </si>
  <si>
    <t>Redução Permanente da Despesa ( II )</t>
  </si>
  <si>
    <t>Margem Bruta ( III ) = ( I + II )</t>
  </si>
  <si>
    <t>Saldo Utilizado ( IV )</t>
  </si>
  <si>
    <t xml:space="preserve">   Impacto de Novas DOCC</t>
  </si>
  <si>
    <t>Margem Líquida de Expansão de DOCC ( III – IV )</t>
  </si>
  <si>
    <t>FONTE: Superintendência de Gestão Orçamentária e Financeira - PMSM</t>
  </si>
  <si>
    <t>(LRF, art 4°  §1°)</t>
  </si>
  <si>
    <t>ITBI</t>
  </si>
  <si>
    <t>Taxas</t>
  </si>
  <si>
    <t xml:space="preserve">       Remuneração Bancária</t>
  </si>
  <si>
    <t>RECEITA CORRENTE</t>
  </si>
  <si>
    <t>OBS.: Foi necessária a inclusão do campo referente Receita Corrente, para demonstrar os rendimentos.</t>
  </si>
  <si>
    <t>Alienação de Bens</t>
  </si>
  <si>
    <t>Despesa prevista a menor</t>
  </si>
  <si>
    <t>TAXAS</t>
  </si>
  <si>
    <t>LRF, art 4°, § 2°, inciso V</t>
  </si>
  <si>
    <t>LM nº 5395, de 29/12/2010 e alterações - Campanha Premiada.</t>
  </si>
  <si>
    <t>LM nº 5273, de 30/12/2009 e alterações - Prêmio Adimplência IPTU.</t>
  </si>
  <si>
    <t>LCM  nº 027, de 30/09/2004 - Isenção para áreas de preservação ambiental, sítios arqueológicos e paleontológicos, área particularmente desvalorizada.</t>
  </si>
  <si>
    <t>LM nº 5517, de 21/09/2011  - Concede isenção tributária para a implantação de Empreendimentos Habitacionais de Interesse Social.</t>
  </si>
  <si>
    <t>LM nº 5157, de 03/10/2008 - Incentivo ao Esporte - PROESP.</t>
  </si>
  <si>
    <t>LM nº 5245, de 05/11/2009 - Microempreendedor Individual.</t>
  </si>
  <si>
    <t>LM n° 4635, de 31/12/2002 alterado pela LM nº 5497, de  09/08/2011 - Incentivos às entidades de utilidade pública, clubes, sociedades recreativas e entidades de assistência social.</t>
  </si>
  <si>
    <t xml:space="preserve">       Outras  Receitas</t>
  </si>
  <si>
    <t>DESPESAS PAGAS</t>
  </si>
  <si>
    <t>PROJEÇÃO DA RCL</t>
  </si>
  <si>
    <t>% RCL</t>
  </si>
  <si>
    <t>LCM nº 02, de 28/12/2001 - Art. 229 - Isenções do pagamento de Imposto Sobre Serviço de Qualquer Natureza - para pessoas físicas.</t>
  </si>
  <si>
    <t>LM nº 5702, de 06/12/2012 - Isenção do pagamento do Imposto Predial e Territorial Urbano aos aposentados, inativos e pensionistas com renda até um salário mínimo nacional.</t>
  </si>
  <si>
    <t>LM nº 4645, de 06/02/2003 - LM 4017/96 e alterações - Lei de Incentivo à Cultura - LIC.</t>
  </si>
  <si>
    <t>Receitas Primárias advindas de PPP (IV)</t>
  </si>
  <si>
    <t>Despesas Primárias geradas por PPP (V)</t>
  </si>
  <si>
    <t>Impacto do saldo das PPP = (IV - V)</t>
  </si>
  <si>
    <t>Valor Corrente (c)</t>
  </si>
  <si>
    <t>% PIB
 (a / PIB)</t>
  </si>
  <si>
    <t xml:space="preserve">% RCL
(a / RCL) </t>
  </si>
  <si>
    <t xml:space="preserve"> % PIB
(b / PIB) </t>
  </si>
  <si>
    <t xml:space="preserve">% RCL
(b / RCL) </t>
  </si>
  <si>
    <t xml:space="preserve">% RCL
(c / RCL) </t>
  </si>
  <si>
    <t xml:space="preserve"> % PIB 
(c / PIB) </t>
  </si>
  <si>
    <t xml:space="preserve">          % (c/a) </t>
  </si>
  <si>
    <t>RECEITAS PREVIDENCIÁRIAS - RPPS (FUNDO EM CAPITALIZAÇÃO)</t>
  </si>
  <si>
    <t>RECEITAS CORRENTES (I)</t>
  </si>
  <si>
    <t>RECEITAS DE CAPITAL (III)</t>
  </si>
  <si>
    <t>DESPESAS PREVIDENCIÁRIAS - RPPS (FUNDO EM CAPITALIZAÇÃO)</t>
  </si>
  <si>
    <t>Benefícios</t>
  </si>
  <si>
    <t>Outras Despesas Previdenciárias</t>
  </si>
  <si>
    <t>TOTAL DAS DESPESAS DO FUNDO EM CAPITALIZAÇÃO (V)</t>
  </si>
  <si>
    <t>APORTES DE RECURSOS PARA O FUNDO EM CAPITALIZAÇÃO DO RPPS</t>
  </si>
  <si>
    <t>BENS E DIREITOS DO RPPS (FUNDO EM CAPITALIZAÇÃO)</t>
  </si>
  <si>
    <t>APORTES DE RECURSOS PARA O FUNDO EM REPARTIÇÃO DO RPPS</t>
  </si>
  <si>
    <t>BENS E DIREITOS DO RPPS (FUNDO EM REPARTIÇÃO)</t>
  </si>
  <si>
    <t>RECEITAS PREVIDENCIÁRIAS (BENEFÍCIOS MANTIDOS PELO TESOURO)</t>
  </si>
  <si>
    <t>TRIBUTO</t>
  </si>
  <si>
    <t>MODALIDADE</t>
  </si>
  <si>
    <t>Compensação</t>
  </si>
  <si>
    <t>Créditos Fiscais</t>
  </si>
  <si>
    <t>Incentivo</t>
  </si>
  <si>
    <t>LCM nº 02, de 28/12/2001 - Desconto IPTU para pagamento em Cota Única.</t>
  </si>
  <si>
    <t>Isenção</t>
  </si>
  <si>
    <t>Incentivos</t>
  </si>
  <si>
    <t>Doação Onerosa</t>
  </si>
  <si>
    <t>1. Para os valores correntes, os índices de inflação utilizados foram: 2023: 3,70% - 2024  3,15% e 2025: 3,00%, conforme projeção do Banco Central - Relatório Focus de 11/03/2022.</t>
  </si>
  <si>
    <t>2. O valor utilizado para o PIB/RS de 2022 foi R$ 620.570.000.000,00, que é o resultado do PIB de 2021 corrigido pelo índice da inflação de 6,45%, e de 2023 a 2025, foram os acima descritos.</t>
  </si>
  <si>
    <t>Metas Previstas em 2021(a)</t>
  </si>
  <si>
    <t>Metas Realizadas em 2021 (b)</t>
  </si>
  <si>
    <t>O valor utilizado para o PIB/RS de 2021 é o apurado pela SEPLAG/RS - DEE - R$ 582.968.000.000,00</t>
  </si>
  <si>
    <t>O valor da Receita Corrente Líquida de 2021 utilizada foi R$ 705.621.386,52.</t>
  </si>
  <si>
    <t>FONTE: Inflação 2020 e 2021 - Banco Central do Brasil - Sistema de Metas para a Inflação - Histórico das Metas para Inflação</t>
  </si>
  <si>
    <t>Inflação de 2022 a 2025 conforme projeção do Banco Central - Relatório Focus de 11/03/2022.</t>
  </si>
  <si>
    <t>REGIME PRÓPRIO DE PREVIDÊNCIA DOS SERVIDORES - RPPS</t>
  </si>
  <si>
    <t>FUNDO EM CAPITALIZAÇÃO (PLANO PREVIDENCIÁRIO)</t>
  </si>
  <si>
    <t xml:space="preserve">  Receita de Contribuições dos Segurados</t>
  </si>
  <si>
    <t xml:space="preserve">    Ativo</t>
  </si>
  <si>
    <t xml:space="preserve">    Inativo</t>
  </si>
  <si>
    <t xml:space="preserve">    Pensionista</t>
  </si>
  <si>
    <t xml:space="preserve">  Receita de Contribuições Patronais</t>
  </si>
  <si>
    <t xml:space="preserve">  -  </t>
  </si>
  <si>
    <t xml:space="preserve">  Receita Patrimonial</t>
  </si>
  <si>
    <t xml:space="preserve">    Receitas Imobiliárias</t>
  </si>
  <si>
    <t xml:space="preserve">    Receitas de Valores Mobiliários</t>
  </si>
  <si>
    <t xml:space="preserve">    Outras Receitas Patrimoniais</t>
  </si>
  <si>
    <t xml:space="preserve">  Receita de Serviços</t>
  </si>
  <si>
    <t xml:space="preserve">  Outras Receitas Correntes</t>
  </si>
  <si>
    <t xml:space="preserve">    Compensação Financeira entre os regimes</t>
  </si>
  <si>
    <t xml:space="preserve">    Aportes Periódicos para Amortização de Déficit Atuarial do RPPS (II)¹</t>
  </si>
  <si>
    <t xml:space="preserve">    Demais Receitas Correntes</t>
  </si>
  <si>
    <t xml:space="preserve">  Alienação de Bens, Direitos e Ativos</t>
  </si>
  <si>
    <t xml:space="preserve">  Amortização de Empréstimos</t>
  </si>
  <si>
    <t xml:space="preserve">  Outras Receitas de Capital</t>
  </si>
  <si>
    <t>TOTAL DAS RECEITAS DO FUNDO EM CAPITALIZAÇÃO - (IV) = (I+III-II)</t>
  </si>
  <si>
    <t xml:space="preserve">  Aposentadorias</t>
  </si>
  <si>
    <t xml:space="preserve">  Pensões por Morte</t>
  </si>
  <si>
    <t xml:space="preserve">  Compensação Financeira entre os regimes</t>
  </si>
  <si>
    <t xml:space="preserve">  Demais Despesas Previdenciárias</t>
  </si>
  <si>
    <t>RESULTADO PREVIDENCIÁRIO - FUNDO EM CAPITALIZAÇÃO (VI) = (IV – V)²</t>
  </si>
  <si>
    <t>RECURSOS RPPS ARRECADADOS EM EXERCÍCIOS ANTERIORES</t>
  </si>
  <si>
    <t>VALOR</t>
  </si>
  <si>
    <t>RESERVA ORÇAMENTÁRIA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</si>
  <si>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</si>
  <si>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</si>
  <si>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</si>
  <si>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</si>
  <si>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</si>
  <si>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</si>
  <si>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</si>
  <si>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FUNDO EM REPARTIÇÃO (PLANO FINANCEIRO)</t>
  </si>
  <si>
    <t>RECEITAS PREVIDENCIÁRIAS - RPPS (FUNDO EM REPARTIÇÃO)</t>
  </si>
  <si>
    <t>RECEITAS CORRENTES (VII)</t>
  </si>
  <si>
    <t xml:space="preserve">    Compensação Previdenciária entre os regimes</t>
  </si>
  <si>
    <t>RECEITAS DE CAPITAL (VIII)</t>
  </si>
  <si>
    <t>TOTAL DAS RECEITAS DO FUNDO EM REPARTIÇÃO  (IX) = (VII + VIII)</t>
  </si>
  <si>
    <t>DESPESAS PREVIDENCIÁRIAS - RPPS (FUNDO EM REPARTIÇÃO)</t>
  </si>
  <si>
    <t xml:space="preserve">  Compensação Previdenciária entre os regimes</t>
  </si>
  <si>
    <t>TOTAL DAS DESPESAS DO FUNDO EM REPARTIÇÃO (X)</t>
  </si>
  <si>
    <t>RESULTADO PREVIDENCIÁRIO - FUNDO EM REPARTIÇÃO (XI) = (IX – X)²</t>
  </si>
  <si>
    <t>Recursos para Cobertura de Insuficiências Financeiras</t>
  </si>
  <si>
    <t>-</t>
  </si>
  <si>
    <t>Recursos para Formação de Reserva</t>
  </si>
  <si>
    <t>ADMINISTRAÇÃO DO REGIME PRÓPRIO DE PREVIDÊNICA DOS SERVIDORES - RPPS</t>
  </si>
  <si>
    <t>RECEITAS DA ADMINISTRAÇÃO - RPPS</t>
  </si>
  <si>
    <t>Receitas Correntes</t>
  </si>
  <si>
    <t>TOTAL DAS RECEITAS DA ADMINISTRAÇÃO RPPS (XII)</t>
  </si>
  <si>
    <t>DESPESAS DA ADMINISTRAÇÃO - RPPS</t>
  </si>
  <si>
    <t>Despesas Correntes (XIII)</t>
  </si>
  <si>
    <t xml:space="preserve">  Pessoal e Encargos Sociais</t>
  </si>
  <si>
    <t xml:space="preserve">  Demais Despesas Correntes</t>
  </si>
  <si>
    <t>Despesas de Capital (XIV)</t>
  </si>
  <si>
    <t>TOTAL DAS DESPESAS DA ADMINISTRAÇÃO RPPS (XV) = (XIII + XIV)</t>
  </si>
  <si>
    <t>RESULTADO DA ADMINISTRAÇÃO RPPS (XVI) = (XII – XV)²</t>
  </si>
  <si>
    <t>BENS E DIREITOS - ADMINISTRAÇÃO DO RPPS</t>
  </si>
  <si>
    <t>BENEFICIOS PREVIDENCIÁRIOS MANTIDOS PELO TESOURO</t>
  </si>
  <si>
    <t>Contribuições dos Servidores</t>
  </si>
  <si>
    <t>Demais receitas Previdenciárias</t>
  </si>
  <si>
    <t>TOTAL DAS RECEITAS (BENEFÍCIOS MANTIDOS PELO TESOURO) (XVII)</t>
  </si>
  <si>
    <t>DESPESAS PREVIDENCIARIAS (BENEFÍCIOS MANTIDOS PELO TESOURO)</t>
  </si>
  <si>
    <t>Aposentadorias</t>
  </si>
  <si>
    <t>Pensões</t>
  </si>
  <si>
    <t>TOTAL DAS DESPESAS (BENEFÍCIOS MANTIDOS PELO TESOURO) (XVIII)</t>
  </si>
  <si>
    <t>RESULTADO DOS BENEFÍCIOS MANTIDOS PELO TESOURO (XIX) = (XVII - XVIII)²</t>
  </si>
  <si>
    <t>FONTE: Inst. Prev. e Assist. à Saúde Serv. Munic. de Santa Maria</t>
  </si>
  <si>
    <t>LRF, art. 4º, § 2º, inciso IV, alínea "a"</t>
  </si>
  <si>
    <t>PROJEÇÃO ATUARIAL DO REGIME PRÓPRIO DE PREVIDÊNCIA DOS SERVIDORES</t>
  </si>
  <si>
    <t xml:space="preserve"> FUNDO EM CAPITALIZAÇÃO (PLANO PREVIDENCIÁRIO)</t>
  </si>
  <si>
    <t>EXERCÍCIO</t>
  </si>
  <si>
    <t>Receitas</t>
  </si>
  <si>
    <t>Despesas</t>
  </si>
  <si>
    <t>Resultado</t>
  </si>
  <si>
    <t>Saldo Financeiro</t>
  </si>
  <si>
    <t>Previdenciárias</t>
  </si>
  <si>
    <t>Previdenciário</t>
  </si>
  <si>
    <t>do Exercício</t>
  </si>
  <si>
    <t>(b)</t>
  </si>
  <si>
    <t>(c) = (a-b)</t>
  </si>
  <si>
    <t>(d) = (d Exercício Anterior)+(c)</t>
  </si>
  <si>
    <t>Fonte: GOVBR CP Contabilidade Pública e Relatório da Avaliação Atuarial Anexo 6 — Projeções Atuariais — GESTORUM</t>
  </si>
  <si>
    <t>Notas Explicativas:</t>
  </si>
  <si>
    <r>
      <t>1. O quadro relativo as Receitas da Administração - RPPS não apresenta valores, porque o IPASSP-SM não segregou orçamentariamente parte da receita de contribuição patronal para custear as suas depesas administrativas. No início de cada ano, até o exercício de 2021, o valor estabelecido, conforme previsto em Lei, era transferido para conta bancária específica com a finalidade de custear as despesas administrativas do ano corrente</t>
    </r>
    <r>
      <rPr>
        <sz val="9"/>
        <color indexed="10"/>
        <rFont val="Arial1"/>
        <family val="0"/>
      </rPr>
      <t>.</t>
    </r>
  </si>
  <si>
    <t>Incentivos relativos ao Programa Avança Santa Maria.</t>
  </si>
  <si>
    <t>Isenção para o incentivo à inovação e à pesquisa cientifica e tecnologica no Município de Santa Maria.</t>
  </si>
  <si>
    <t>Incentivos ao Polo Histórico, Cultural, Turístico, Gastronômico e de Lazer da Vila Belga - Incentivos para o Centro Histórico.</t>
  </si>
  <si>
    <t>LM n° 6043, de 15/03/2016. Regulamenta a destinação e a ocupação de áreas para instalação de empreendimentos industriais, tecnológicos e de logística no Distrito Industrial e dá outras providências.</t>
  </si>
  <si>
    <t>Isenção para o Transporte Coletivo Municipal como subsídio para redução do custo das passagens urbanas.</t>
  </si>
  <si>
    <t>Nota 1: Utilizados valores bases de 2023 LDO e para  2024 e 2025 respectivamente o percentual de  3,00% e 3,00% conforme Estimativa da Inflação - Relatório Focus 04/03/2022.</t>
  </si>
  <si>
    <t>Nota 2: Após aplicação dos indices da inflação, efetuado arrendodamento de valores;</t>
  </si>
  <si>
    <t>Nota 3: Adequada as projeções de acordo com os dados relativos aos exercícios de 2020 e 2021, conforme o caso.</t>
  </si>
  <si>
    <t>Nota 4: Realizada a conferência através dos dados do Balancete de Receita e Relatórios do Sistema AR e Sistema Nota Control.</t>
  </si>
  <si>
    <t>Nota 5: A projeção do valor da Isenção para o Transporte Coletivo foi realizada com base na média dos valores do faturamento 2018, 2019, 2020 e 2021 atualizados pela UFM.</t>
  </si>
  <si>
    <t>Nota: O valor do aumento permanente da receita  foi calculado pela diferença entre a receita corrente projetada para 2022 que é de R$ 816.039.671,21 e o valor da receita corrente realizada de 2021 que foi de R$ 756.545.742,69,  atualizada pelo índice de inflação previsto para 2022, conforme relatório FOCUS de 11/03/2022, de  6,45%  totalizando  R$ 805.342.943,09.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</si>
</sst>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0.0000%"/>
    <numFmt numFmtId="181" formatCode="dd/mm/yy"/>
    <numFmt numFmtId="182" formatCode="#,###.00"/>
    <numFmt numFmtId="183" formatCode="&quot;R$&quot;\ #,##0.00"/>
    <numFmt numFmtId="184" formatCode="&quot;R$ &quot;#,##0.00_);[Red]\(&quot;R$ &quot;#,##0.00\)"/>
    <numFmt numFmtId="185" formatCode="[$-416]dddd\,\ d&quot; de &quot;mmmm&quot; de &quot;yyyy"/>
    <numFmt numFmtId="186" formatCode="\ #,##0.00_);[Red]\(#,##0.00\)"/>
    <numFmt numFmtId="187" formatCode="#,##0.00_ ;\-#,##0.00\ "/>
    <numFmt numFmtId="188" formatCode="#,##0.00;[Red]#,##0.00"/>
    <numFmt numFmtId="189" formatCode="#,##0.00_ ;[Red]\-#,##0.00\ 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0.000%"/>
    <numFmt numFmtId="195" formatCode="0.0000"/>
    <numFmt numFmtId="196" formatCode="0.000"/>
  </numFmts>
  <fonts count="6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Lucida Sans Unicode"/>
      <family val="2"/>
    </font>
    <font>
      <sz val="9"/>
      <color indexed="10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1"/>
      <family val="0"/>
    </font>
    <font>
      <b/>
      <sz val="7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0"/>
    </font>
    <font>
      <sz val="6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8"/>
      <color rgb="FF000000"/>
      <name val="Arial Narrow"/>
      <family val="0"/>
    </font>
    <font>
      <sz val="8"/>
      <color rgb="FF000000"/>
      <name val="Arial1"/>
      <family val="0"/>
    </font>
    <font>
      <b/>
      <sz val="7"/>
      <color rgb="FF000000"/>
      <name val="Arial1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1"/>
      <family val="0"/>
    </font>
    <font>
      <sz val="9"/>
      <color rgb="FF000000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left" vertical="center" wrapText="1"/>
    </xf>
    <xf numFmtId="182" fontId="2" fillId="0" borderId="12" xfId="0" applyNumberFormat="1" applyFont="1" applyBorder="1" applyAlignment="1">
      <alignment horizontal="left" vertical="center" wrapText="1"/>
    </xf>
    <xf numFmtId="182" fontId="2" fillId="0" borderId="13" xfId="0" applyNumberFormat="1" applyFont="1" applyBorder="1" applyAlignment="1">
      <alignment horizontal="left" vertical="center" wrapText="1"/>
    </xf>
    <xf numFmtId="182" fontId="5" fillId="0" borderId="14" xfId="0" applyNumberFormat="1" applyFont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81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7" xfId="0" applyFont="1" applyBorder="1" applyAlignment="1">
      <alignment horizontal="left"/>
    </xf>
    <xf numFmtId="0" fontId="51" fillId="0" borderId="17" xfId="0" applyFont="1" applyBorder="1" applyAlignment="1">
      <alignment horizontal="right"/>
    </xf>
    <xf numFmtId="0" fontId="52" fillId="35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21" xfId="0" applyFont="1" applyBorder="1" applyAlignment="1">
      <alignment horizontal="left" vertical="center"/>
    </xf>
    <xf numFmtId="0" fontId="52" fillId="36" borderId="18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53" fillId="0" borderId="22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3" fillId="0" borderId="22" xfId="0" applyFont="1" applyBorder="1" applyAlignment="1">
      <alignment horizontal="right"/>
    </xf>
    <xf numFmtId="0" fontId="52" fillId="0" borderId="19" xfId="0" applyFont="1" applyBorder="1" applyAlignment="1">
      <alignment horizontal="left" vertical="center"/>
    </xf>
    <xf numFmtId="0" fontId="53" fillId="0" borderId="0" xfId="0" applyFont="1" applyAlignment="1">
      <alignment horizontal="right"/>
    </xf>
    <xf numFmtId="0" fontId="52" fillId="35" borderId="18" xfId="0" applyFont="1" applyFill="1" applyBorder="1" applyAlignment="1">
      <alignment horizontal="left" vertical="center"/>
    </xf>
    <xf numFmtId="0" fontId="54" fillId="0" borderId="18" xfId="0" applyFont="1" applyBorder="1" applyAlignment="1">
      <alignment horizontal="justify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17" xfId="0" applyFont="1" applyBorder="1" applyAlignment="1">
      <alignment/>
    </xf>
    <xf numFmtId="167" fontId="53" fillId="0" borderId="0" xfId="0" applyNumberFormat="1" applyFont="1" applyAlignment="1">
      <alignment/>
    </xf>
    <xf numFmtId="0" fontId="56" fillId="37" borderId="20" xfId="0" applyFont="1" applyFill="1" applyBorder="1" applyAlignment="1">
      <alignment horizontal="center"/>
    </xf>
    <xf numFmtId="0" fontId="56" fillId="37" borderId="21" xfId="0" applyFont="1" applyFill="1" applyBorder="1" applyAlignment="1">
      <alignment horizontal="center"/>
    </xf>
    <xf numFmtId="4" fontId="55" fillId="0" borderId="19" xfId="0" applyNumberFormat="1" applyFont="1" applyBorder="1" applyAlignment="1">
      <alignment horizontal="right"/>
    </xf>
    <xf numFmtId="4" fontId="55" fillId="0" borderId="19" xfId="0" applyNumberFormat="1" applyFont="1" applyBorder="1" applyAlignment="1">
      <alignment/>
    </xf>
    <xf numFmtId="4" fontId="55" fillId="0" borderId="20" xfId="0" applyNumberFormat="1" applyFont="1" applyBorder="1" applyAlignment="1">
      <alignment horizontal="right"/>
    </xf>
    <xf numFmtId="4" fontId="55" fillId="0" borderId="20" xfId="0" applyNumberFormat="1" applyFont="1" applyBorder="1" applyAlignment="1">
      <alignment/>
    </xf>
    <xf numFmtId="4" fontId="55" fillId="0" borderId="21" xfId="0" applyNumberFormat="1" applyFont="1" applyBorder="1" applyAlignment="1">
      <alignment horizontal="right"/>
    </xf>
    <xf numFmtId="4" fontId="55" fillId="0" borderId="21" xfId="0" applyNumberFormat="1" applyFont="1" applyBorder="1" applyAlignment="1">
      <alignment/>
    </xf>
    <xf numFmtId="0" fontId="56" fillId="37" borderId="23" xfId="0" applyFont="1" applyFill="1" applyBorder="1" applyAlignment="1">
      <alignment horizontal="center"/>
    </xf>
    <xf numFmtId="4" fontId="55" fillId="0" borderId="24" xfId="0" applyNumberFormat="1" applyFont="1" applyBorder="1" applyAlignment="1">
      <alignment/>
    </xf>
    <xf numFmtId="4" fontId="55" fillId="0" borderId="13" xfId="0" applyNumberFormat="1" applyFont="1" applyBorder="1" applyAlignment="1">
      <alignment horizontal="right"/>
    </xf>
    <xf numFmtId="0" fontId="56" fillId="37" borderId="23" xfId="0" applyFont="1" applyFill="1" applyBorder="1" applyAlignment="1">
      <alignment horizontal="center" vertical="center"/>
    </xf>
    <xf numFmtId="0" fontId="56" fillId="37" borderId="20" xfId="0" applyFont="1" applyFill="1" applyBorder="1" applyAlignment="1">
      <alignment horizontal="center" vertical="center"/>
    </xf>
    <xf numFmtId="0" fontId="56" fillId="37" borderId="21" xfId="0" applyFont="1" applyFill="1" applyBorder="1" applyAlignment="1">
      <alignment horizontal="center" vertical="center"/>
    </xf>
    <xf numFmtId="0" fontId="53" fillId="0" borderId="16" xfId="0" applyFont="1" applyBorder="1" applyAlignment="1">
      <alignment/>
    </xf>
    <xf numFmtId="0" fontId="57" fillId="38" borderId="10" xfId="0" applyFont="1" applyFill="1" applyBorder="1" applyAlignment="1">
      <alignment horizontal="center" vertical="center" wrapText="1"/>
    </xf>
    <xf numFmtId="4" fontId="57" fillId="38" borderId="10" xfId="0" applyNumberFormat="1" applyFont="1" applyFill="1" applyBorder="1" applyAlignment="1">
      <alignment horizontal="center" vertical="center" wrapText="1"/>
    </xf>
    <xf numFmtId="4" fontId="57" fillId="39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left" vertical="center" wrapText="1"/>
    </xf>
    <xf numFmtId="4" fontId="58" fillId="0" borderId="14" xfId="0" applyNumberFormat="1" applyFont="1" applyFill="1" applyBorder="1" applyAlignment="1">
      <alignment horizontal="right" vertical="center" wrapText="1"/>
    </xf>
    <xf numFmtId="4" fontId="58" fillId="0" borderId="12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/>
    </xf>
    <xf numFmtId="196" fontId="53" fillId="0" borderId="0" xfId="0" applyNumberFormat="1" applyFont="1" applyAlignment="1">
      <alignment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4" fontId="58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0" fontId="1" fillId="4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1" fillId="41" borderId="10" xfId="0" applyNumberFormat="1" applyFont="1" applyFill="1" applyBorder="1" applyAlignment="1">
      <alignment horizontal="center" vertical="center" wrapText="1"/>
    </xf>
    <xf numFmtId="0" fontId="3" fillId="41" borderId="25" xfId="0" applyNumberFormat="1" applyFont="1" applyFill="1" applyBorder="1" applyAlignment="1">
      <alignment horizontal="center" vertical="center" wrapText="1"/>
    </xf>
    <xf numFmtId="0" fontId="3" fillId="41" borderId="26" xfId="0" applyNumberFormat="1" applyFont="1" applyFill="1" applyBorder="1" applyAlignment="1">
      <alignment horizontal="center" vertical="center" wrapText="1"/>
    </xf>
    <xf numFmtId="0" fontId="3" fillId="41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81" fontId="2" fillId="0" borderId="0" xfId="0" applyNumberFormat="1" applyFont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4" fontId="3" fillId="40" borderId="10" xfId="0" applyNumberFormat="1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 vertical="center" wrapText="1"/>
    </xf>
    <xf numFmtId="0" fontId="3" fillId="41" borderId="12" xfId="0" applyNumberFormat="1" applyFont="1" applyFill="1" applyBorder="1" applyAlignment="1">
      <alignment horizontal="center" vertical="center" wrapText="1"/>
    </xf>
    <xf numFmtId="0" fontId="3" fillId="41" borderId="14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50" fillId="0" borderId="17" xfId="0" applyFont="1" applyBorder="1" applyAlignment="1">
      <alignment/>
    </xf>
    <xf numFmtId="0" fontId="51" fillId="0" borderId="17" xfId="0" applyFont="1" applyBorder="1" applyAlignment="1">
      <alignment horizontal="left"/>
    </xf>
    <xf numFmtId="0" fontId="52" fillId="35" borderId="31" xfId="0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 wrapText="1"/>
    </xf>
    <xf numFmtId="4" fontId="52" fillId="0" borderId="33" xfId="0" applyNumberFormat="1" applyFont="1" applyBorder="1" applyAlignment="1">
      <alignment horizontal="right" vertical="center"/>
    </xf>
    <xf numFmtId="4" fontId="52" fillId="0" borderId="34" xfId="0" applyNumberFormat="1" applyFont="1" applyBorder="1" applyAlignment="1">
      <alignment horizontal="right" vertical="center"/>
    </xf>
    <xf numFmtId="4" fontId="52" fillId="0" borderId="35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0" xfId="0" applyNumberFormat="1" applyFont="1" applyBorder="1" applyAlignment="1">
      <alignment horizontal="right" vertical="center"/>
    </xf>
    <xf numFmtId="4" fontId="52" fillId="0" borderId="37" xfId="0" applyNumberFormat="1" applyFont="1" applyBorder="1" applyAlignment="1">
      <alignment horizontal="right" vertical="center"/>
    </xf>
    <xf numFmtId="4" fontId="53" fillId="0" borderId="36" xfId="0" applyNumberFormat="1" applyFont="1" applyBorder="1" applyAlignment="1">
      <alignment horizontal="right" vertical="center"/>
    </xf>
    <xf numFmtId="4" fontId="53" fillId="0" borderId="0" xfId="0" applyNumberFormat="1" applyFont="1" applyBorder="1" applyAlignment="1">
      <alignment horizontal="right" vertical="center"/>
    </xf>
    <xf numFmtId="4" fontId="53" fillId="0" borderId="37" xfId="0" applyNumberFormat="1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37" xfId="0" applyFont="1" applyBorder="1" applyAlignment="1">
      <alignment horizontal="right" vertical="center"/>
    </xf>
    <xf numFmtId="0" fontId="52" fillId="0" borderId="36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37" xfId="0" applyFont="1" applyBorder="1" applyAlignment="1">
      <alignment horizontal="right" vertical="center"/>
    </xf>
    <xf numFmtId="0" fontId="53" fillId="0" borderId="38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0" fontId="53" fillId="0" borderId="39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center"/>
    </xf>
    <xf numFmtId="4" fontId="52" fillId="36" borderId="31" xfId="0" applyNumberFormat="1" applyFont="1" applyFill="1" applyBorder="1" applyAlignment="1">
      <alignment horizontal="right" vertical="center"/>
    </xf>
    <xf numFmtId="4" fontId="52" fillId="36" borderId="22" xfId="0" applyNumberFormat="1" applyFont="1" applyFill="1" applyBorder="1" applyAlignment="1">
      <alignment horizontal="right" vertical="center"/>
    </xf>
    <xf numFmtId="4" fontId="52" fillId="36" borderId="32" xfId="0" applyNumberFormat="1" applyFont="1" applyFill="1" applyBorder="1" applyAlignment="1">
      <alignment horizontal="right" vertical="center"/>
    </xf>
    <xf numFmtId="0" fontId="53" fillId="0" borderId="22" xfId="0" applyFont="1" applyBorder="1" applyAlignment="1">
      <alignment horizontal="left"/>
    </xf>
    <xf numFmtId="4" fontId="53" fillId="0" borderId="38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 horizontal="right" vertical="center"/>
    </xf>
    <xf numFmtId="4" fontId="53" fillId="0" borderId="39" xfId="0" applyNumberFormat="1" applyFont="1" applyBorder="1" applyAlignment="1">
      <alignment horizontal="right" vertical="center"/>
    </xf>
    <xf numFmtId="0" fontId="54" fillId="0" borderId="31" xfId="0" applyFont="1" applyBorder="1" applyAlignment="1">
      <alignment horizontal="right" vertical="center"/>
    </xf>
    <xf numFmtId="0" fontId="54" fillId="0" borderId="22" xfId="0" applyFont="1" applyBorder="1" applyAlignment="1">
      <alignment horizontal="right" vertical="center"/>
    </xf>
    <xf numFmtId="0" fontId="54" fillId="0" borderId="32" xfId="0" applyFont="1" applyBorder="1" applyAlignment="1">
      <alignment horizontal="right" vertical="center"/>
    </xf>
    <xf numFmtId="0" fontId="53" fillId="0" borderId="22" xfId="0" applyFont="1" applyBorder="1" applyAlignment="1">
      <alignment/>
    </xf>
    <xf numFmtId="4" fontId="54" fillId="0" borderId="31" xfId="0" applyNumberFormat="1" applyFont="1" applyBorder="1" applyAlignment="1">
      <alignment horizontal="right" vertical="center"/>
    </xf>
    <xf numFmtId="4" fontId="54" fillId="0" borderId="22" xfId="0" applyNumberFormat="1" applyFont="1" applyBorder="1" applyAlignment="1">
      <alignment horizontal="right" vertical="center"/>
    </xf>
    <xf numFmtId="4" fontId="54" fillId="0" borderId="32" xfId="0" applyNumberFormat="1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3" fillId="0" borderId="34" xfId="0" applyFont="1" applyBorder="1" applyAlignment="1">
      <alignment horizontal="right" vertical="center"/>
    </xf>
    <xf numFmtId="0" fontId="53" fillId="0" borderId="35" xfId="0" applyFont="1" applyBorder="1" applyAlignment="1">
      <alignment horizontal="right" vertical="center"/>
    </xf>
    <xf numFmtId="0" fontId="50" fillId="0" borderId="22" xfId="0" applyFont="1" applyBorder="1" applyAlignment="1">
      <alignment/>
    </xf>
    <xf numFmtId="4" fontId="53" fillId="0" borderId="33" xfId="0" applyNumberFormat="1" applyFont="1" applyBorder="1" applyAlignment="1">
      <alignment horizontal="right" vertical="center"/>
    </xf>
    <xf numFmtId="4" fontId="53" fillId="0" borderId="34" xfId="0" applyNumberFormat="1" applyFont="1" applyBorder="1" applyAlignment="1">
      <alignment horizontal="right" vertical="center"/>
    </xf>
    <xf numFmtId="4" fontId="53" fillId="0" borderId="35" xfId="0" applyNumberFormat="1" applyFont="1" applyBorder="1" applyAlignment="1">
      <alignment horizontal="right" vertical="center"/>
    </xf>
    <xf numFmtId="4" fontId="53" fillId="0" borderId="0" xfId="0" applyNumberFormat="1" applyFont="1" applyAlignment="1">
      <alignment horizontal="right" vertical="center"/>
    </xf>
    <xf numFmtId="0" fontId="52" fillId="0" borderId="33" xfId="0" applyFont="1" applyBorder="1" applyAlignment="1">
      <alignment horizontal="right" vertical="center"/>
    </xf>
    <xf numFmtId="0" fontId="52" fillId="0" borderId="34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0" fillId="0" borderId="36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/>
    </xf>
    <xf numFmtId="0" fontId="52" fillId="36" borderId="31" xfId="0" applyFont="1" applyFill="1" applyBorder="1" applyAlignment="1">
      <alignment horizontal="right" vertical="center"/>
    </xf>
    <xf numFmtId="0" fontId="52" fillId="36" borderId="22" xfId="0" applyFont="1" applyFill="1" applyBorder="1" applyAlignment="1">
      <alignment horizontal="right" vertical="center"/>
    </xf>
    <xf numFmtId="0" fontId="52" fillId="36" borderId="32" xfId="0" applyFont="1" applyFill="1" applyBorder="1" applyAlignment="1">
      <alignment horizontal="right" vertical="center"/>
    </xf>
    <xf numFmtId="0" fontId="53" fillId="0" borderId="3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1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3" fillId="0" borderId="32" xfId="0" applyFont="1" applyBorder="1" applyAlignment="1">
      <alignment horizontal="right" vertical="center"/>
    </xf>
    <xf numFmtId="0" fontId="52" fillId="36" borderId="31" xfId="0" applyFont="1" applyFill="1" applyBorder="1" applyAlignment="1">
      <alignment horizontal="center" vertical="center"/>
    </xf>
    <xf numFmtId="0" fontId="52" fillId="36" borderId="22" xfId="0" applyFont="1" applyFill="1" applyBorder="1" applyAlignment="1">
      <alignment horizontal="center" vertical="center"/>
    </xf>
    <xf numFmtId="0" fontId="52" fillId="36" borderId="32" xfId="0" applyFont="1" applyFill="1" applyBorder="1" applyAlignment="1">
      <alignment horizontal="center" vertical="center"/>
    </xf>
    <xf numFmtId="0" fontId="55" fillId="0" borderId="0" xfId="0" applyFont="1" applyAlignment="1">
      <alignment horizontal="justify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6" fillId="37" borderId="40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  <xf numFmtId="0" fontId="56" fillId="37" borderId="41" xfId="0" applyFont="1" applyFill="1" applyBorder="1" applyAlignment="1">
      <alignment horizontal="center" vertical="center"/>
    </xf>
    <xf numFmtId="0" fontId="56" fillId="37" borderId="36" xfId="0" applyFont="1" applyFill="1" applyBorder="1" applyAlignment="1">
      <alignment horizontal="center" vertical="center"/>
    </xf>
    <xf numFmtId="0" fontId="56" fillId="37" borderId="0" xfId="0" applyFont="1" applyFill="1" applyBorder="1" applyAlignment="1">
      <alignment horizontal="center" vertical="center"/>
    </xf>
    <xf numFmtId="0" fontId="56" fillId="37" borderId="37" xfId="0" applyFont="1" applyFill="1" applyBorder="1" applyAlignment="1">
      <alignment horizontal="center" vertical="center"/>
    </xf>
    <xf numFmtId="0" fontId="56" fillId="37" borderId="38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39" xfId="0" applyFont="1" applyFill="1" applyBorder="1" applyAlignment="1">
      <alignment horizontal="center" vertical="center"/>
    </xf>
    <xf numFmtId="0" fontId="56" fillId="37" borderId="40" xfId="0" applyFont="1" applyFill="1" applyBorder="1" applyAlignment="1">
      <alignment horizontal="center"/>
    </xf>
    <xf numFmtId="0" fontId="56" fillId="37" borderId="41" xfId="0" applyFont="1" applyFill="1" applyBorder="1" applyAlignment="1">
      <alignment horizontal="center"/>
    </xf>
    <xf numFmtId="0" fontId="56" fillId="37" borderId="36" xfId="0" applyFont="1" applyFill="1" applyBorder="1" applyAlignment="1">
      <alignment horizontal="center"/>
    </xf>
    <xf numFmtId="0" fontId="56" fillId="37" borderId="37" xfId="0" applyFont="1" applyFill="1" applyBorder="1" applyAlignment="1">
      <alignment horizontal="center"/>
    </xf>
    <xf numFmtId="0" fontId="56" fillId="37" borderId="38" xfId="0" applyFont="1" applyFill="1" applyBorder="1" applyAlignment="1">
      <alignment horizontal="center"/>
    </xf>
    <xf numFmtId="0" fontId="56" fillId="37" borderId="39" xfId="0" applyFont="1" applyFill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4" fontId="55" fillId="0" borderId="33" xfId="0" applyNumberFormat="1" applyFont="1" applyBorder="1" applyAlignment="1">
      <alignment horizontal="center"/>
    </xf>
    <xf numFmtId="4" fontId="55" fillId="0" borderId="35" xfId="0" applyNumberFormat="1" applyFont="1" applyBorder="1" applyAlignment="1">
      <alignment horizontal="center"/>
    </xf>
    <xf numFmtId="4" fontId="55" fillId="0" borderId="33" xfId="0" applyNumberFormat="1" applyFont="1" applyBorder="1" applyAlignment="1">
      <alignment horizontal="center" vertical="center"/>
    </xf>
    <xf numFmtId="4" fontId="55" fillId="0" borderId="35" xfId="0" applyNumberFormat="1" applyFont="1" applyBorder="1" applyAlignment="1">
      <alignment horizontal="center" vertical="center"/>
    </xf>
    <xf numFmtId="0" fontId="60" fillId="0" borderId="36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4" fontId="55" fillId="0" borderId="36" xfId="0" applyNumberFormat="1" applyFont="1" applyBorder="1" applyAlignment="1">
      <alignment horizontal="center" vertical="center"/>
    </xf>
    <xf numFmtId="4" fontId="55" fillId="0" borderId="37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4" fontId="55" fillId="0" borderId="0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5" fillId="0" borderId="24" xfId="0" applyNumberFormat="1" applyFont="1" applyBorder="1" applyAlignment="1">
      <alignment horizontal="center" vertical="center"/>
    </xf>
    <xf numFmtId="0" fontId="55" fillId="0" borderId="34" xfId="0" applyFont="1" applyBorder="1" applyAlignment="1">
      <alignment horizontal="justify" vertical="center"/>
    </xf>
    <xf numFmtId="0" fontId="60" fillId="0" borderId="38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4" fontId="55" fillId="0" borderId="38" xfId="0" applyNumberFormat="1" applyFont="1" applyBorder="1" applyAlignment="1">
      <alignment horizontal="center" vertical="center"/>
    </xf>
    <xf numFmtId="4" fontId="55" fillId="0" borderId="39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vertical="center" wrapText="1"/>
    </xf>
    <xf numFmtId="0" fontId="3" fillId="4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legis3\Downloads\Memoria%20e%20Metodologia%20do%20Anexo%20de%20Metas%20Fisc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 ANUAIS PARA A RECEITA"/>
      <sheetName val="EVOLUÇÃO DA RECEITA"/>
      <sheetName val="VARIAÇÃO DA RECEITA"/>
      <sheetName val="RECEITA CORRENTE LÍQUIDA"/>
      <sheetName val="METAS ANUAIS DE DESPESA"/>
      <sheetName val="VARIAÇÃO DA DESPESA"/>
      <sheetName val="META DO RESULTADO PRIMÁRIO"/>
      <sheetName val="META DO RESULTADO NOMINAL"/>
      <sheetName val="MONTANTE DA DÍVIDA PÚBLICA"/>
      <sheetName val="Plan1"/>
    </sheetNames>
    <sheetDataSet>
      <sheetData sheetId="0">
        <row r="28">
          <cell r="D28">
            <v>813300000</v>
          </cell>
          <cell r="E28">
            <v>832128000</v>
          </cell>
          <cell r="F28">
            <v>884100000</v>
          </cell>
        </row>
      </sheetData>
      <sheetData sheetId="1">
        <row r="22">
          <cell r="C22">
            <v>643926206.8500001</v>
          </cell>
          <cell r="D22">
            <v>724555508.56</v>
          </cell>
          <cell r="E22">
            <v>785000000</v>
          </cell>
        </row>
      </sheetData>
      <sheetData sheetId="3">
        <row r="31">
          <cell r="B31">
            <v>11998990</v>
          </cell>
          <cell r="C31">
            <v>12279490</v>
          </cell>
          <cell r="D31">
            <v>12700550</v>
          </cell>
        </row>
      </sheetData>
      <sheetData sheetId="6">
        <row r="39">
          <cell r="C39">
            <v>25435848.27</v>
          </cell>
          <cell r="D39">
            <v>26495379.07</v>
          </cell>
          <cell r="E39">
            <v>21810000</v>
          </cell>
          <cell r="F39">
            <v>22600000</v>
          </cell>
          <cell r="G39">
            <v>27000000</v>
          </cell>
          <cell r="H39">
            <v>28400000</v>
          </cell>
        </row>
      </sheetData>
      <sheetData sheetId="7">
        <row r="3">
          <cell r="E3">
            <v>146000000</v>
          </cell>
        </row>
        <row r="10">
          <cell r="D10">
            <v>0</v>
          </cell>
        </row>
      </sheetData>
      <sheetData sheetId="8">
        <row r="2">
          <cell r="C2">
            <v>141933572.9</v>
          </cell>
          <cell r="D2">
            <v>137458758.99</v>
          </cell>
          <cell r="F2">
            <v>140000000</v>
          </cell>
          <cell r="G2">
            <v>125600000</v>
          </cell>
          <cell r="H2">
            <v>110000000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J14" sqref="J14"/>
    </sheetView>
  </sheetViews>
  <sheetFormatPr defaultColWidth="11.57421875" defaultRowHeight="12.75"/>
  <cols>
    <col min="1" max="1" width="19.7109375" style="1" customWidth="1"/>
    <col min="2" max="2" width="13.7109375" style="1" customWidth="1"/>
    <col min="3" max="3" width="13.28125" style="1" customWidth="1"/>
    <col min="4" max="4" width="8.8515625" style="1" customWidth="1"/>
    <col min="5" max="5" width="9.28125" style="1" customWidth="1"/>
    <col min="6" max="6" width="13.00390625" style="1" customWidth="1"/>
    <col min="7" max="7" width="11.7109375" style="1" customWidth="1"/>
    <col min="8" max="8" width="8.140625" style="1" customWidth="1"/>
    <col min="9" max="9" width="8.8515625" style="1" customWidth="1"/>
    <col min="10" max="10" width="13.140625" style="1" customWidth="1"/>
    <col min="11" max="11" width="11.57421875" style="1" customWidth="1"/>
    <col min="12" max="12" width="8.00390625" style="1" customWidth="1"/>
    <col min="13" max="13" width="8.57421875" style="1" customWidth="1"/>
    <col min="14" max="16384" width="11.57421875" style="1" customWidth="1"/>
  </cols>
  <sheetData>
    <row r="1" spans="1:13" ht="12.75">
      <c r="A1" s="2" t="s">
        <v>70</v>
      </c>
      <c r="L1" s="40">
        <v>1</v>
      </c>
      <c r="M1" s="40"/>
    </row>
    <row r="2" spans="1:13" ht="24" customHeight="1">
      <c r="A2" s="128" t="s">
        <v>0</v>
      </c>
      <c r="B2" s="129">
        <v>2023</v>
      </c>
      <c r="C2" s="130"/>
      <c r="D2" s="130"/>
      <c r="E2" s="131"/>
      <c r="F2" s="129">
        <v>2024</v>
      </c>
      <c r="G2" s="130"/>
      <c r="H2" s="130"/>
      <c r="I2" s="131"/>
      <c r="J2" s="129">
        <v>2025</v>
      </c>
      <c r="K2" s="130"/>
      <c r="L2" s="130"/>
      <c r="M2" s="131"/>
    </row>
    <row r="3" spans="1:13" ht="12.75" customHeight="1">
      <c r="A3" s="128"/>
      <c r="B3" s="124" t="s">
        <v>1</v>
      </c>
      <c r="C3" s="124" t="s">
        <v>2</v>
      </c>
      <c r="D3" s="124" t="s">
        <v>98</v>
      </c>
      <c r="E3" s="124" t="s">
        <v>99</v>
      </c>
      <c r="F3" s="124" t="s">
        <v>3</v>
      </c>
      <c r="G3" s="124" t="s">
        <v>2</v>
      </c>
      <c r="H3" s="124" t="s">
        <v>100</v>
      </c>
      <c r="I3" s="124" t="s">
        <v>101</v>
      </c>
      <c r="J3" s="124" t="s">
        <v>97</v>
      </c>
      <c r="K3" s="124" t="s">
        <v>2</v>
      </c>
      <c r="L3" s="124" t="s">
        <v>103</v>
      </c>
      <c r="M3" s="124" t="s">
        <v>102</v>
      </c>
    </row>
    <row r="4" spans="1:13" ht="12.75">
      <c r="A4" s="12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12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6.5" customHeight="1">
      <c r="A6" s="23" t="s">
        <v>4</v>
      </c>
      <c r="B6" s="24">
        <f>'[1]METAS ANUAIS PARA A RECEITA'!$D$28</f>
        <v>813300000</v>
      </c>
      <c r="C6" s="24">
        <f>B6*(1-3.7%)</f>
        <v>783207900</v>
      </c>
      <c r="D6" s="25">
        <f>B6/$C$21</f>
        <v>0.0012638085810939956</v>
      </c>
      <c r="E6" s="25">
        <f>(B6/$C$25)</f>
        <v>67.78070487599373</v>
      </c>
      <c r="F6" s="24">
        <f>'[1]METAS ANUAIS PARA A RECEITA'!$E$28</f>
        <v>832128000</v>
      </c>
      <c r="G6" s="24">
        <f>F6*(1-3.7%)*(1-3.15%)</f>
        <v>776097077.184</v>
      </c>
      <c r="H6" s="25">
        <f>F6/$F$21</f>
        <v>0.0012535786273617736</v>
      </c>
      <c r="I6" s="25">
        <f>F6/$F$25</f>
        <v>67.76568082224914</v>
      </c>
      <c r="J6" s="24">
        <f>'[1]METAS ANUAIS PARA A RECEITA'!$F$28</f>
        <v>884100000</v>
      </c>
      <c r="K6" s="24">
        <f>J6*(1-3.7%)*(1-3.15%)*(1-3%)</f>
        <v>799832481.4935</v>
      </c>
      <c r="L6" s="25">
        <f>J6/$I$21*100</f>
        <v>0.12930807528271973</v>
      </c>
      <c r="M6" s="25">
        <f>J6/$I$25</f>
        <v>69.61115857187288</v>
      </c>
    </row>
    <row r="7" spans="1:13" ht="16.5" customHeight="1">
      <c r="A7" s="23" t="s">
        <v>5</v>
      </c>
      <c r="B7" s="24">
        <f>'[1]META DO RESULTADO PRIMÁRIO'!$F$39</f>
        <v>22600000</v>
      </c>
      <c r="C7" s="24">
        <f aca="true" t="shared" si="0" ref="C7:C13">B7*(1-3.7%)</f>
        <v>21763800</v>
      </c>
      <c r="D7" s="25">
        <f aca="true" t="shared" si="1" ref="D7:D12">B7/$C$21</f>
        <v>3.511874330840317E-05</v>
      </c>
      <c r="E7" s="25">
        <f aca="true" t="shared" si="2" ref="E7:E12">B7/$C$25</f>
        <v>1.883491860564931</v>
      </c>
      <c r="F7" s="24">
        <f>'[1]META DO RESULTADO PRIMÁRIO'!$G$39</f>
        <v>27000000</v>
      </c>
      <c r="G7" s="24">
        <f aca="true" t="shared" si="3" ref="G7:G12">F7*(1-3.25%)*(1-3.78%)</f>
        <v>25135069.5</v>
      </c>
      <c r="H7" s="25">
        <f aca="true" t="shared" si="4" ref="H7:H13">F7/$F$21</f>
        <v>4.067477952763023E-05</v>
      </c>
      <c r="I7" s="25">
        <f aca="true" t="shared" si="5" ref="I7:I13">F7/$F$25</f>
        <v>2.1987883861626174</v>
      </c>
      <c r="J7" s="24">
        <f>'[1]META DO RESULTADO PRIMÁRIO'!$H$39</f>
        <v>28400000</v>
      </c>
      <c r="K7" s="24">
        <f aca="true" t="shared" si="6" ref="K7:K13">J7*(1-3.25%)*(1-3.25%)*(1-3.78%)</f>
        <v>25579122.3945</v>
      </c>
      <c r="L7" s="25">
        <f aca="true" t="shared" si="7" ref="L7:L13">J7/$I$21*100</f>
        <v>0.004153771448964189</v>
      </c>
      <c r="M7" s="25">
        <f>J7/$I$25</f>
        <v>2.2361236324411147</v>
      </c>
    </row>
    <row r="8" spans="1:13" ht="16.5" customHeight="1">
      <c r="A8" s="23" t="s">
        <v>6</v>
      </c>
      <c r="B8" s="24">
        <f>B6</f>
        <v>813300000</v>
      </c>
      <c r="C8" s="24">
        <f t="shared" si="0"/>
        <v>783207900</v>
      </c>
      <c r="D8" s="25">
        <f t="shared" si="1"/>
        <v>0.0012638085810939956</v>
      </c>
      <c r="E8" s="25">
        <f t="shared" si="2"/>
        <v>67.78070487599373</v>
      </c>
      <c r="F8" s="24">
        <f>F6</f>
        <v>832128000</v>
      </c>
      <c r="G8" s="24">
        <f t="shared" si="3"/>
        <v>774651670.8479999</v>
      </c>
      <c r="H8" s="25">
        <f t="shared" si="4"/>
        <v>0.0012535786273617736</v>
      </c>
      <c r="I8" s="25">
        <f t="shared" si="5"/>
        <v>67.76568082224914</v>
      </c>
      <c r="J8" s="24">
        <f>J6</f>
        <v>884100000</v>
      </c>
      <c r="K8" s="24">
        <f t="shared" si="6"/>
        <v>796285285.527375</v>
      </c>
      <c r="L8" s="25">
        <f t="shared" si="7"/>
        <v>0.12930807528271973</v>
      </c>
      <c r="M8" s="25">
        <f aca="true" t="shared" si="8" ref="M8:M13">J8/$I$25</f>
        <v>69.61115857187288</v>
      </c>
    </row>
    <row r="9" spans="1:13" ht="16.5" customHeight="1">
      <c r="A9" s="23" t="s">
        <v>7</v>
      </c>
      <c r="B9" s="24">
        <f>'[1]META DO RESULTADO PRIMÁRIO'!$F$57</f>
        <v>0</v>
      </c>
      <c r="C9" s="24">
        <f t="shared" si="0"/>
        <v>0</v>
      </c>
      <c r="D9" s="25">
        <f t="shared" si="1"/>
        <v>0</v>
      </c>
      <c r="E9" s="25">
        <f t="shared" si="2"/>
        <v>0</v>
      </c>
      <c r="F9" s="24">
        <f>'[1]META DO RESULTADO PRIMÁRIO'!$G$57</f>
        <v>0</v>
      </c>
      <c r="G9" s="24">
        <f t="shared" si="3"/>
        <v>0</v>
      </c>
      <c r="H9" s="25">
        <f t="shared" si="4"/>
        <v>0</v>
      </c>
      <c r="I9" s="25">
        <f t="shared" si="5"/>
        <v>0</v>
      </c>
      <c r="J9" s="24">
        <f>'[1]META DO RESULTADO PRIMÁRIO'!$H$57</f>
        <v>0</v>
      </c>
      <c r="K9" s="24">
        <f t="shared" si="6"/>
        <v>0</v>
      </c>
      <c r="L9" s="25">
        <f t="shared" si="7"/>
        <v>0</v>
      </c>
      <c r="M9" s="25">
        <f t="shared" si="8"/>
        <v>0</v>
      </c>
    </row>
    <row r="10" spans="1:13" ht="16.5" customHeight="1">
      <c r="A10" s="23" t="s">
        <v>8</v>
      </c>
      <c r="B10" s="24">
        <f>B7-B9</f>
        <v>22600000</v>
      </c>
      <c r="C10" s="24">
        <f t="shared" si="0"/>
        <v>21763800</v>
      </c>
      <c r="D10" s="25">
        <f t="shared" si="1"/>
        <v>3.511874330840317E-05</v>
      </c>
      <c r="E10" s="25">
        <f t="shared" si="2"/>
        <v>1.883491860564931</v>
      </c>
      <c r="F10" s="24">
        <f>F7-F9</f>
        <v>27000000</v>
      </c>
      <c r="G10" s="24">
        <f t="shared" si="3"/>
        <v>25135069.5</v>
      </c>
      <c r="H10" s="25">
        <f t="shared" si="4"/>
        <v>4.067477952763023E-05</v>
      </c>
      <c r="I10" s="25">
        <f t="shared" si="5"/>
        <v>2.1987883861626174</v>
      </c>
      <c r="J10" s="24">
        <f>J7-J9</f>
        <v>28400000</v>
      </c>
      <c r="K10" s="24">
        <f t="shared" si="6"/>
        <v>25579122.3945</v>
      </c>
      <c r="L10" s="25">
        <f t="shared" si="7"/>
        <v>0.004153771448964189</v>
      </c>
      <c r="M10" s="25">
        <f t="shared" si="8"/>
        <v>2.2361236324411147</v>
      </c>
    </row>
    <row r="11" spans="1:13" ht="16.5" customHeight="1">
      <c r="A11" s="23" t="s">
        <v>9</v>
      </c>
      <c r="B11" s="24">
        <f>'[1]META DO RESULTADO NOMINAL'!$F$16</f>
        <v>0</v>
      </c>
      <c r="C11" s="24">
        <f t="shared" si="0"/>
        <v>0</v>
      </c>
      <c r="D11" s="25">
        <f t="shared" si="1"/>
        <v>0</v>
      </c>
      <c r="E11" s="25">
        <f t="shared" si="2"/>
        <v>0</v>
      </c>
      <c r="F11" s="24">
        <f>'[1]META DO RESULTADO NOMINAL'!$G$16</f>
        <v>0</v>
      </c>
      <c r="G11" s="24">
        <f t="shared" si="3"/>
        <v>0</v>
      </c>
      <c r="H11" s="25">
        <f t="shared" si="4"/>
        <v>0</v>
      </c>
      <c r="I11" s="25">
        <f t="shared" si="5"/>
        <v>0</v>
      </c>
      <c r="J11" s="24">
        <f>'[1]META DO RESULTADO NOMINAL'!$H$16</f>
        <v>0</v>
      </c>
      <c r="K11" s="24">
        <f t="shared" si="6"/>
        <v>0</v>
      </c>
      <c r="L11" s="25">
        <f t="shared" si="7"/>
        <v>0</v>
      </c>
      <c r="M11" s="25">
        <f t="shared" si="8"/>
        <v>0</v>
      </c>
    </row>
    <row r="12" spans="1:13" ht="16.5" customHeight="1">
      <c r="A12" s="23" t="s">
        <v>10</v>
      </c>
      <c r="B12" s="24">
        <f>'[1]MONTANTE DA DÍVIDA PÚBLICA'!$F$2</f>
        <v>140000000</v>
      </c>
      <c r="C12" s="24">
        <f t="shared" si="0"/>
        <v>134820000</v>
      </c>
      <c r="D12" s="25">
        <f t="shared" si="1"/>
        <v>0.0002175497373086922</v>
      </c>
      <c r="E12" s="25">
        <f t="shared" si="2"/>
        <v>11.66764869376506</v>
      </c>
      <c r="F12" s="24">
        <f>'[1]MONTANTE DA DÍVIDA PÚBLICA'!$G$2</f>
        <v>125600000</v>
      </c>
      <c r="G12" s="24">
        <f t="shared" si="3"/>
        <v>116924619.6</v>
      </c>
      <c r="H12" s="25">
        <f t="shared" si="4"/>
        <v>0.00018921304846927247</v>
      </c>
      <c r="I12" s="25">
        <f t="shared" si="5"/>
        <v>10.228437826000917</v>
      </c>
      <c r="J12" s="24">
        <f>'[1]MONTANTE DA DÍVIDA PÚBLICA'!$H$2</f>
        <v>110000000</v>
      </c>
      <c r="K12" s="24">
        <f t="shared" si="6"/>
        <v>99074065.6125</v>
      </c>
      <c r="L12" s="25">
        <f t="shared" si="7"/>
        <v>0.016088551386833128</v>
      </c>
      <c r="M12" s="25">
        <f t="shared" si="8"/>
        <v>8.661042238328262</v>
      </c>
    </row>
    <row r="13" spans="1:13" ht="16.5" customHeight="1">
      <c r="A13" s="23" t="s">
        <v>11</v>
      </c>
      <c r="B13" s="24">
        <f>'[1]MONTANTE DA DÍVIDA PÚBLICA'!$F$12</f>
        <v>0</v>
      </c>
      <c r="C13" s="24">
        <f t="shared" si="0"/>
        <v>0</v>
      </c>
      <c r="D13" s="25">
        <f>B13/$C$21</f>
        <v>0</v>
      </c>
      <c r="E13" s="25">
        <f>B13/$C$25</f>
        <v>0</v>
      </c>
      <c r="F13" s="24">
        <f>'[1]MONTANTE DA DÍVIDA PÚBLICA'!$G$12</f>
        <v>0</v>
      </c>
      <c r="G13" s="24">
        <f>F13*(1-3.5%)*(1-3.75%)</f>
        <v>0</v>
      </c>
      <c r="H13" s="25">
        <f t="shared" si="4"/>
        <v>0</v>
      </c>
      <c r="I13" s="25">
        <f t="shared" si="5"/>
        <v>0</v>
      </c>
      <c r="J13" s="24">
        <f>'[1]MONTANTE DA DÍVIDA PÚBLICA'!$H$12</f>
        <v>0</v>
      </c>
      <c r="K13" s="24">
        <f t="shared" si="6"/>
        <v>0</v>
      </c>
      <c r="L13" s="25">
        <f t="shared" si="7"/>
        <v>0</v>
      </c>
      <c r="M13" s="25">
        <f t="shared" si="8"/>
        <v>0</v>
      </c>
    </row>
    <row r="14" spans="1:13" ht="22.5" customHeight="1">
      <c r="A14" s="23" t="s">
        <v>94</v>
      </c>
      <c r="B14" s="24"/>
      <c r="C14" s="24"/>
      <c r="D14" s="25"/>
      <c r="E14" s="25"/>
      <c r="F14" s="24"/>
      <c r="G14" s="24"/>
      <c r="H14" s="25"/>
      <c r="I14" s="25"/>
      <c r="J14" s="24"/>
      <c r="K14" s="24"/>
      <c r="L14" s="25"/>
      <c r="M14" s="25"/>
    </row>
    <row r="15" spans="1:13" ht="24" customHeight="1">
      <c r="A15" s="23" t="s">
        <v>95</v>
      </c>
      <c r="B15" s="24"/>
      <c r="C15" s="24"/>
      <c r="D15" s="25"/>
      <c r="E15" s="25"/>
      <c r="F15" s="24"/>
      <c r="G15" s="24"/>
      <c r="H15" s="25"/>
      <c r="I15" s="25"/>
      <c r="J15" s="24"/>
      <c r="K15" s="24"/>
      <c r="L15" s="25"/>
      <c r="M15" s="25"/>
    </row>
    <row r="16" spans="1:13" ht="27.75" customHeight="1">
      <c r="A16" s="23" t="s">
        <v>96</v>
      </c>
      <c r="B16" s="24"/>
      <c r="C16" s="24"/>
      <c r="D16" s="25"/>
      <c r="E16" s="25"/>
      <c r="F16" s="24"/>
      <c r="G16" s="24"/>
      <c r="H16" s="25"/>
      <c r="I16" s="25"/>
      <c r="J16" s="24"/>
      <c r="K16" s="24"/>
      <c r="L16" s="25"/>
      <c r="M16" s="25"/>
    </row>
    <row r="17" spans="1:13" ht="12.75">
      <c r="A17" s="125" t="s">
        <v>69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51"/>
    </row>
    <row r="18" ht="10.5" customHeight="1">
      <c r="A18" s="2"/>
    </row>
    <row r="19" spans="3:11" ht="18.75" customHeight="1">
      <c r="C19" s="121" t="s">
        <v>12</v>
      </c>
      <c r="D19" s="121"/>
      <c r="E19" s="121"/>
      <c r="F19" s="121"/>
      <c r="G19" s="121"/>
      <c r="H19" s="121"/>
      <c r="I19" s="121"/>
      <c r="J19" s="121"/>
      <c r="K19" s="121"/>
    </row>
    <row r="20" spans="3:11" ht="15" customHeight="1">
      <c r="C20" s="122">
        <v>2023</v>
      </c>
      <c r="D20" s="122"/>
      <c r="E20" s="122"/>
      <c r="F20" s="122">
        <v>2024</v>
      </c>
      <c r="G20" s="122"/>
      <c r="H20" s="122"/>
      <c r="I20" s="122">
        <v>2025</v>
      </c>
      <c r="J20" s="122"/>
      <c r="K20" s="122"/>
    </row>
    <row r="21" spans="3:11" ht="15" customHeight="1">
      <c r="C21" s="123">
        <v>643531000000</v>
      </c>
      <c r="D21" s="123"/>
      <c r="E21" s="123"/>
      <c r="F21" s="123">
        <v>663802000000</v>
      </c>
      <c r="G21" s="123"/>
      <c r="H21" s="123"/>
      <c r="I21" s="123">
        <v>683716000000</v>
      </c>
      <c r="J21" s="123"/>
      <c r="K21" s="123"/>
    </row>
    <row r="22" spans="3:10" s="2" customFormat="1" ht="11.25">
      <c r="C22" s="126"/>
      <c r="D22" s="126"/>
      <c r="E22" s="126"/>
      <c r="F22" s="126"/>
      <c r="G22" s="126"/>
      <c r="H22" s="126"/>
      <c r="I22" s="126"/>
      <c r="J22" s="126"/>
    </row>
    <row r="23" spans="3:11" ht="18.75" customHeight="1">
      <c r="C23" s="121" t="s">
        <v>89</v>
      </c>
      <c r="D23" s="121"/>
      <c r="E23" s="121"/>
      <c r="F23" s="121"/>
      <c r="G23" s="121"/>
      <c r="H23" s="121"/>
      <c r="I23" s="121"/>
      <c r="J23" s="121"/>
      <c r="K23" s="121"/>
    </row>
    <row r="24" spans="3:11" ht="15" customHeight="1">
      <c r="C24" s="122">
        <v>2023</v>
      </c>
      <c r="D24" s="122"/>
      <c r="E24" s="122"/>
      <c r="F24" s="122">
        <v>2024</v>
      </c>
      <c r="G24" s="122"/>
      <c r="H24" s="122"/>
      <c r="I24" s="122">
        <v>2025</v>
      </c>
      <c r="J24" s="122"/>
      <c r="K24" s="122"/>
    </row>
    <row r="25" spans="3:11" ht="15" customHeight="1">
      <c r="C25" s="123">
        <f>'[1]RECEITA CORRENTE LÍQUIDA'!$B$31</f>
        <v>11998990</v>
      </c>
      <c r="D25" s="123"/>
      <c r="E25" s="123"/>
      <c r="F25" s="123">
        <f>'[1]RECEITA CORRENTE LÍQUIDA'!$C$31</f>
        <v>12279490</v>
      </c>
      <c r="G25" s="123"/>
      <c r="H25" s="123"/>
      <c r="I25" s="123">
        <f>'[1]RECEITA CORRENTE LÍQUIDA'!$D$31</f>
        <v>12700550</v>
      </c>
      <c r="J25" s="123"/>
      <c r="K25" s="123"/>
    </row>
    <row r="26" spans="3:10" s="2" customFormat="1" ht="9.75" customHeight="1">
      <c r="C26" s="127"/>
      <c r="D26" s="127"/>
      <c r="E26" s="127"/>
      <c r="F26" s="127"/>
      <c r="G26" s="127"/>
      <c r="H26" s="127"/>
      <c r="I26" s="127"/>
      <c r="J26" s="127"/>
    </row>
    <row r="27" ht="11.25" customHeight="1">
      <c r="A27" s="2" t="s">
        <v>13</v>
      </c>
    </row>
    <row r="28" spans="1:13" ht="14.25" customHeight="1">
      <c r="A28" s="132" t="s">
        <v>126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49"/>
    </row>
    <row r="29" spans="1:13" ht="17.25" customHeight="1">
      <c r="A29" s="133" t="s">
        <v>127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50"/>
    </row>
  </sheetData>
  <sheetProtection/>
  <mergeCells count="35">
    <mergeCell ref="A28:L28"/>
    <mergeCell ref="C25:E25"/>
    <mergeCell ref="F25:H25"/>
    <mergeCell ref="I25:K25"/>
    <mergeCell ref="F20:H20"/>
    <mergeCell ref="A29:L29"/>
    <mergeCell ref="F21:H21"/>
    <mergeCell ref="A17:L17"/>
    <mergeCell ref="C22:J22"/>
    <mergeCell ref="C26:J26"/>
    <mergeCell ref="B3:B5"/>
    <mergeCell ref="C3:C5"/>
    <mergeCell ref="A2:A5"/>
    <mergeCell ref="J3:J5"/>
    <mergeCell ref="B2:E2"/>
    <mergeCell ref="F2:I2"/>
    <mergeCell ref="J2:M2"/>
    <mergeCell ref="M3:M5"/>
    <mergeCell ref="I3:I5"/>
    <mergeCell ref="E3:E5"/>
    <mergeCell ref="D3:D5"/>
    <mergeCell ref="F3:F5"/>
    <mergeCell ref="G3:G5"/>
    <mergeCell ref="H3:H5"/>
    <mergeCell ref="K3:K5"/>
    <mergeCell ref="L3:L5"/>
    <mergeCell ref="C19:K19"/>
    <mergeCell ref="C23:K23"/>
    <mergeCell ref="C24:E24"/>
    <mergeCell ref="F24:H24"/>
    <mergeCell ref="I24:K24"/>
    <mergeCell ref="C20:E20"/>
    <mergeCell ref="C21:E21"/>
    <mergeCell ref="I20:K20"/>
    <mergeCell ref="I21:K21"/>
  </mergeCells>
  <printOptions horizontalCentered="1"/>
  <pageMargins left="0.35433070866141736" right="0.2362204724409449" top="1.6141732283464567" bottom="0.15748031496062992" header="0.4330708661417323" footer="0.15748031496062992"/>
  <pageSetup firstPageNumber="1" useFirstPageNumber="1" fitToHeight="1" fitToWidth="1" horizontalDpi="600" verticalDpi="600" orientation="landscape" paperSize="9" scale="97" r:id="rId1"/>
  <headerFooter alignWithMargins="0">
    <oddHeader>&amp;CDEMONSTRATIVO I 
Prefeitura Municipal de Santa Maria         
Lei de Diretrizes Orçamentárias         
Anexo de Metas Fiscais         
METAS ANUAIS         
2023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12" sqref="H12"/>
    </sheetView>
  </sheetViews>
  <sheetFormatPr defaultColWidth="11.57421875" defaultRowHeight="12.75"/>
  <cols>
    <col min="1" max="1" width="23.00390625" style="1" customWidth="1"/>
    <col min="2" max="2" width="15.00390625" style="1" customWidth="1"/>
    <col min="3" max="4" width="10.7109375" style="1" customWidth="1"/>
    <col min="5" max="5" width="15.00390625" style="1" customWidth="1"/>
    <col min="6" max="6" width="10.140625" style="1" customWidth="1"/>
    <col min="7" max="7" width="10.57421875" style="1" customWidth="1"/>
    <col min="8" max="9" width="15.00390625" style="1" customWidth="1"/>
    <col min="10" max="16384" width="11.57421875" style="1" customWidth="1"/>
  </cols>
  <sheetData>
    <row r="1" spans="1:9" ht="12.75">
      <c r="A1" s="41" t="s">
        <v>14</v>
      </c>
      <c r="B1" s="41"/>
      <c r="C1" s="41"/>
      <c r="D1" s="41"/>
      <c r="E1" s="41"/>
      <c r="F1" s="41"/>
      <c r="G1" s="41"/>
      <c r="H1" s="41"/>
      <c r="I1" s="40">
        <v>1</v>
      </c>
    </row>
    <row r="2" spans="1:9" ht="12.75">
      <c r="A2" s="128" t="s">
        <v>0</v>
      </c>
      <c r="B2" s="124" t="s">
        <v>128</v>
      </c>
      <c r="C2" s="124" t="s">
        <v>15</v>
      </c>
      <c r="D2" s="124" t="s">
        <v>90</v>
      </c>
      <c r="E2" s="124" t="s">
        <v>129</v>
      </c>
      <c r="F2" s="124" t="s">
        <v>15</v>
      </c>
      <c r="G2" s="124" t="s">
        <v>90</v>
      </c>
      <c r="H2" s="124" t="s">
        <v>16</v>
      </c>
      <c r="I2" s="124"/>
    </row>
    <row r="3" spans="1:9" ht="12.75">
      <c r="A3" s="128"/>
      <c r="B3" s="124"/>
      <c r="C3" s="124"/>
      <c r="D3" s="124"/>
      <c r="E3" s="124"/>
      <c r="F3" s="124"/>
      <c r="G3" s="124"/>
      <c r="H3" s="124" t="s">
        <v>17</v>
      </c>
      <c r="I3" s="124" t="s">
        <v>104</v>
      </c>
    </row>
    <row r="4" spans="1:9" ht="12.75">
      <c r="A4" s="128"/>
      <c r="B4" s="124"/>
      <c r="C4" s="124"/>
      <c r="D4" s="124"/>
      <c r="E4" s="124"/>
      <c r="F4" s="124"/>
      <c r="G4" s="124"/>
      <c r="H4" s="124"/>
      <c r="I4" s="124"/>
    </row>
    <row r="5" spans="1:9" ht="17.25" customHeight="1">
      <c r="A5" s="23" t="s">
        <v>4</v>
      </c>
      <c r="B5" s="24">
        <v>855000000</v>
      </c>
      <c r="C5" s="25">
        <f>B5/582968000000</f>
        <v>0.00146663281689561</v>
      </c>
      <c r="D5" s="25">
        <f>B5/705621386.52</f>
        <v>1.2116979676830786</v>
      </c>
      <c r="E5" s="24">
        <f>'[1]EVOLUÇÃO DA RECEITA'!$D$22</f>
        <v>724555508.56</v>
      </c>
      <c r="F5" s="25">
        <f>E5/582968000000</f>
        <v>0.0012428735514813849</v>
      </c>
      <c r="G5" s="25">
        <f>E5/705621386.52</f>
        <v>1.0268332598780483</v>
      </c>
      <c r="H5" s="24">
        <f>E5-B5</f>
        <v>-130444491.44000006</v>
      </c>
      <c r="I5" s="26">
        <f>H5/B5</f>
        <v>-0.15256665665497082</v>
      </c>
    </row>
    <row r="6" spans="1:9" ht="17.25" customHeight="1">
      <c r="A6" s="23" t="s">
        <v>18</v>
      </c>
      <c r="B6" s="24">
        <v>687175981.5</v>
      </c>
      <c r="C6" s="25">
        <f aca="true" t="shared" si="0" ref="C6:C12">B6/582968000000</f>
        <v>0.0011787542052050883</v>
      </c>
      <c r="D6" s="25">
        <f aca="true" t="shared" si="1" ref="D6:D12">B6/705621386.52</f>
        <v>0.9738593452914325</v>
      </c>
      <c r="E6" s="24">
        <f>'[1]META DO RESULTADO PRIMÁRIO'!$D$39</f>
        <v>26495379.07</v>
      </c>
      <c r="F6" s="25">
        <f aca="true" t="shared" si="2" ref="F6:F12">E6/582968000000</f>
        <v>4.544911396508899E-05</v>
      </c>
      <c r="G6" s="25">
        <f aca="true" t="shared" si="3" ref="G6:G12">E6/705621386.52</f>
        <v>0.03754900230656348</v>
      </c>
      <c r="H6" s="24">
        <f aca="true" t="shared" si="4" ref="H6:H11">E6-B6</f>
        <v>-660680602.43</v>
      </c>
      <c r="I6" s="26">
        <f>H6/B6</f>
        <v>-0.9614430949519442</v>
      </c>
    </row>
    <row r="7" spans="1:9" ht="17.25" customHeight="1">
      <c r="A7" s="23" t="s">
        <v>6</v>
      </c>
      <c r="B7" s="24">
        <f>B5</f>
        <v>855000000</v>
      </c>
      <c r="C7" s="25">
        <f t="shared" si="0"/>
        <v>0.00146663281689561</v>
      </c>
      <c r="D7" s="25">
        <f t="shared" si="1"/>
        <v>1.2116979676830786</v>
      </c>
      <c r="E7" s="24">
        <v>841598837.65</v>
      </c>
      <c r="F7" s="25">
        <f t="shared" si="2"/>
        <v>0.0014436449987820944</v>
      </c>
      <c r="G7" s="25">
        <f t="shared" si="3"/>
        <v>1.1927059662981827</v>
      </c>
      <c r="H7" s="24">
        <f t="shared" si="4"/>
        <v>-13401162.350000024</v>
      </c>
      <c r="I7" s="26">
        <f aca="true" t="shared" si="5" ref="I7:I12">H7/B7</f>
        <v>-0.01567387409356728</v>
      </c>
    </row>
    <row r="8" spans="1:9" ht="17.25" customHeight="1">
      <c r="A8" s="23" t="s">
        <v>19</v>
      </c>
      <c r="B8" s="24">
        <v>690664500</v>
      </c>
      <c r="C8" s="25">
        <f t="shared" si="0"/>
        <v>0.001184738270368185</v>
      </c>
      <c r="D8" s="25">
        <f t="shared" si="1"/>
        <v>0.9788032409366662</v>
      </c>
      <c r="E8" s="24">
        <f>'[1]META DO RESULTADO PRIMÁRIO'!$D$57+'[1]META DO RESULTADO PRIMÁRIO'!$D$59</f>
        <v>0</v>
      </c>
      <c r="F8" s="25">
        <f t="shared" si="2"/>
        <v>0</v>
      </c>
      <c r="G8" s="25">
        <f t="shared" si="3"/>
        <v>0</v>
      </c>
      <c r="H8" s="24">
        <f t="shared" si="4"/>
        <v>-690664500</v>
      </c>
      <c r="I8" s="26">
        <f t="shared" si="5"/>
        <v>-1</v>
      </c>
    </row>
    <row r="9" spans="1:9" ht="17.25" customHeight="1">
      <c r="A9" s="23" t="s">
        <v>8</v>
      </c>
      <c r="B9" s="24">
        <f>B6-B8</f>
        <v>-3488518.5</v>
      </c>
      <c r="C9" s="25">
        <f t="shared" si="0"/>
        <v>-5.9840651630964304E-06</v>
      </c>
      <c r="D9" s="25">
        <f t="shared" si="1"/>
        <v>-0.00494389564523371</v>
      </c>
      <c r="E9" s="24">
        <f>E6-E8</f>
        <v>26495379.07</v>
      </c>
      <c r="F9" s="25">
        <f t="shared" si="2"/>
        <v>4.544911396508899E-05</v>
      </c>
      <c r="G9" s="25">
        <f t="shared" si="3"/>
        <v>0.03754900230656348</v>
      </c>
      <c r="H9" s="24">
        <f t="shared" si="4"/>
        <v>29983897.57</v>
      </c>
      <c r="I9" s="26">
        <f>H9/B9</f>
        <v>-8.595023236941412</v>
      </c>
    </row>
    <row r="10" spans="1:9" ht="17.25" customHeight="1">
      <c r="A10" s="23" t="s">
        <v>9</v>
      </c>
      <c r="B10" s="24">
        <v>-11990641.49</v>
      </c>
      <c r="C10" s="25">
        <f t="shared" si="0"/>
        <v>-2.0568267023232837E-05</v>
      </c>
      <c r="D10" s="25">
        <f t="shared" si="1"/>
        <v>-0.01699302447327415</v>
      </c>
      <c r="E10" s="24">
        <f>'[1]META DO RESULTADO NOMINAL'!$D$16</f>
        <v>0</v>
      </c>
      <c r="F10" s="25">
        <f t="shared" si="2"/>
        <v>0</v>
      </c>
      <c r="G10" s="25">
        <f t="shared" si="3"/>
        <v>0</v>
      </c>
      <c r="H10" s="24">
        <f>E10-B10</f>
        <v>11990641.49</v>
      </c>
      <c r="I10" s="26">
        <f t="shared" si="5"/>
        <v>-1</v>
      </c>
    </row>
    <row r="11" spans="1:9" ht="17.25" customHeight="1">
      <c r="A11" s="23" t="s">
        <v>10</v>
      </c>
      <c r="B11" s="24">
        <v>108242508.13</v>
      </c>
      <c r="C11" s="25">
        <f t="shared" si="0"/>
        <v>0.0001856748708848513</v>
      </c>
      <c r="D11" s="25">
        <f t="shared" si="1"/>
        <v>0.15340026563513462</v>
      </c>
      <c r="E11" s="24">
        <f>'[1]MONTANTE DA DÍVIDA PÚBLICA'!$D$2</f>
        <v>137458758.99</v>
      </c>
      <c r="F11" s="25">
        <f t="shared" si="2"/>
        <v>0.00023579125953740172</v>
      </c>
      <c r="G11" s="25">
        <f t="shared" si="3"/>
        <v>0.1948052618811943</v>
      </c>
      <c r="H11" s="24">
        <f t="shared" si="4"/>
        <v>29216250.860000014</v>
      </c>
      <c r="I11" s="26">
        <f t="shared" si="5"/>
        <v>0.2699147623677668</v>
      </c>
    </row>
    <row r="12" spans="1:9" ht="17.25" customHeight="1">
      <c r="A12" s="23" t="s">
        <v>11</v>
      </c>
      <c r="B12" s="24">
        <v>-18998099.49</v>
      </c>
      <c r="C12" s="25">
        <f t="shared" si="0"/>
        <v>-3.2588580316586845E-05</v>
      </c>
      <c r="D12" s="25">
        <f t="shared" si="1"/>
        <v>-0.026923928119150793</v>
      </c>
      <c r="E12" s="24">
        <f>'[1]META DO RESULTADO NOMINAL'!$D$10</f>
        <v>0</v>
      </c>
      <c r="F12" s="25">
        <f t="shared" si="2"/>
        <v>0</v>
      </c>
      <c r="G12" s="25">
        <f t="shared" si="3"/>
        <v>0</v>
      </c>
      <c r="H12" s="24">
        <f>E12-B12</f>
        <v>18998099.49</v>
      </c>
      <c r="I12" s="26">
        <f t="shared" si="5"/>
        <v>-1</v>
      </c>
    </row>
    <row r="13" spans="1:12" ht="12.75">
      <c r="A13" s="126" t="s">
        <v>69</v>
      </c>
      <c r="B13" s="126"/>
      <c r="C13" s="126"/>
      <c r="D13" s="126"/>
      <c r="E13" s="126"/>
      <c r="F13" s="126"/>
      <c r="G13" s="126"/>
      <c r="H13" s="126"/>
      <c r="I13" s="126"/>
      <c r="J13" s="22"/>
      <c r="K13" s="22"/>
      <c r="L13" s="22"/>
    </row>
    <row r="15" ht="12.75">
      <c r="A15" s="2" t="s">
        <v>13</v>
      </c>
    </row>
    <row r="16" spans="1:12" ht="12.75" customHeight="1">
      <c r="A16" s="133" t="s">
        <v>130</v>
      </c>
      <c r="B16" s="133"/>
      <c r="C16" s="133"/>
      <c r="D16" s="133"/>
      <c r="E16" s="133"/>
      <c r="F16" s="133"/>
      <c r="G16" s="133"/>
      <c r="H16" s="133"/>
      <c r="I16" s="133"/>
      <c r="J16" s="21"/>
      <c r="K16" s="21"/>
      <c r="L16" s="21"/>
    </row>
    <row r="17" spans="1:12" ht="12.75" customHeight="1">
      <c r="A17" s="133" t="s">
        <v>131</v>
      </c>
      <c r="B17" s="133"/>
      <c r="C17" s="133"/>
      <c r="D17" s="133"/>
      <c r="E17" s="133"/>
      <c r="F17" s="133"/>
      <c r="G17" s="133"/>
      <c r="H17" s="133"/>
      <c r="I17" s="133"/>
      <c r="J17" s="21"/>
      <c r="K17" s="21"/>
      <c r="L17" s="21"/>
    </row>
    <row r="18" spans="1:12" ht="12.7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21"/>
      <c r="K18" s="21"/>
      <c r="L18" s="21"/>
    </row>
  </sheetData>
  <sheetProtection/>
  <mergeCells count="14">
    <mergeCell ref="C2:C4"/>
    <mergeCell ref="E2:E4"/>
    <mergeCell ref="F2:F4"/>
    <mergeCell ref="H2:I2"/>
    <mergeCell ref="D2:D4"/>
    <mergeCell ref="G2:G4"/>
    <mergeCell ref="H3:H4"/>
    <mergeCell ref="I3:I4"/>
    <mergeCell ref="A17:I17"/>
    <mergeCell ref="A18:I18"/>
    <mergeCell ref="A13:I13"/>
    <mergeCell ref="A16:I16"/>
    <mergeCell ref="A2:A4"/>
    <mergeCell ref="B2:B4"/>
  </mergeCells>
  <printOptions horizontalCentered="1"/>
  <pageMargins left="0.3937007874015748" right="0.3937007874015748" top="1.7716535433070868" bottom="0.3937007874015748" header="0.4724409448818898" footer="0.5118110236220472"/>
  <pageSetup horizontalDpi="600" verticalDpi="600" orientation="landscape" paperSize="9" r:id="rId1"/>
  <headerFooter alignWithMargins="0">
    <oddHeader>&amp;CDEMONSTRATIVO II 
Prefeitura Municipal de Santa Maria      
Lei de Diretrizes Orçamentárias      
Anexo de Metas Fiscais      
AVALIAÇÃO DO CUMPRIMENTO DAS METAS FISCAIS DO EXERCÍCIO ANTERIOR
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22" sqref="G22"/>
    </sheetView>
  </sheetViews>
  <sheetFormatPr defaultColWidth="11.57421875" defaultRowHeight="12.75"/>
  <cols>
    <col min="1" max="1" width="21.28125" style="1" customWidth="1"/>
    <col min="2" max="2" width="12.7109375" style="1" customWidth="1"/>
    <col min="3" max="3" width="13.140625" style="1" customWidth="1"/>
    <col min="4" max="4" width="8.00390625" style="1" customWidth="1"/>
    <col min="5" max="5" width="11.7109375" style="1" customWidth="1"/>
    <col min="6" max="6" width="9.28125" style="1" customWidth="1"/>
    <col min="7" max="7" width="13.140625" style="1" customWidth="1"/>
    <col min="8" max="8" width="8.8515625" style="1" customWidth="1"/>
    <col min="9" max="9" width="13.140625" style="1" customWidth="1"/>
    <col min="10" max="10" width="9.57421875" style="1" customWidth="1"/>
    <col min="11" max="11" width="14.140625" style="1" customWidth="1"/>
    <col min="12" max="12" width="8.57421875" style="1" customWidth="1"/>
    <col min="13" max="16384" width="11.57421875" style="1" customWidth="1"/>
  </cols>
  <sheetData>
    <row r="1" ht="9.75" customHeight="1">
      <c r="L1" s="40">
        <v>1</v>
      </c>
    </row>
    <row r="2" spans="1:12" ht="12.75">
      <c r="A2" s="128" t="s">
        <v>0</v>
      </c>
      <c r="B2" s="128" t="s">
        <v>20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/>
      <c r="B4" s="134">
        <v>2020</v>
      </c>
      <c r="C4" s="134">
        <v>2021</v>
      </c>
      <c r="D4" s="134" t="s">
        <v>21</v>
      </c>
      <c r="E4" s="134">
        <v>2022</v>
      </c>
      <c r="F4" s="134" t="s">
        <v>21</v>
      </c>
      <c r="G4" s="134">
        <v>2023</v>
      </c>
      <c r="H4" s="134" t="s">
        <v>21</v>
      </c>
      <c r="I4" s="134">
        <v>2024</v>
      </c>
      <c r="J4" s="134" t="s">
        <v>21</v>
      </c>
      <c r="K4" s="134">
        <v>2025</v>
      </c>
      <c r="L4" s="134" t="s">
        <v>21</v>
      </c>
    </row>
    <row r="5" spans="1:12" ht="12.75">
      <c r="A5" s="128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3.5" customHeight="1">
      <c r="A6" s="23" t="s">
        <v>4</v>
      </c>
      <c r="B6" s="24">
        <f>'[1]EVOLUÇÃO DA RECEITA'!$C$22</f>
        <v>643926206.8500001</v>
      </c>
      <c r="C6" s="24">
        <f>'[1]EVOLUÇÃO DA RECEITA'!$D$22</f>
        <v>724555508.56</v>
      </c>
      <c r="D6" s="26">
        <f>(C6-B6)/B6</f>
        <v>0.12521512690782913</v>
      </c>
      <c r="E6" s="24">
        <f>'[1]EVOLUÇÃO DA RECEITA'!$E$22</f>
        <v>785000000</v>
      </c>
      <c r="F6" s="26">
        <f>(E6-C6)/C6</f>
        <v>0.08342285818808966</v>
      </c>
      <c r="G6" s="24">
        <f>'Demonstrativo I  '!B6</f>
        <v>813300000</v>
      </c>
      <c r="H6" s="26">
        <f>(G6-E6)/E6</f>
        <v>0.036050955414012736</v>
      </c>
      <c r="I6" s="24">
        <f>'Demonstrativo I  '!F6</f>
        <v>832128000</v>
      </c>
      <c r="J6" s="26">
        <f aca="true" t="shared" si="0" ref="J6:J13">(I6-G6)/G6</f>
        <v>0.02315012910365179</v>
      </c>
      <c r="K6" s="24">
        <f>'Demonstrativo I  '!J6</f>
        <v>884100000</v>
      </c>
      <c r="L6" s="26">
        <f aca="true" t="shared" si="1" ref="L6:L13">(K6-I6)/I6</f>
        <v>0.06245673742501154</v>
      </c>
    </row>
    <row r="7" spans="1:12" ht="13.5" customHeight="1">
      <c r="A7" s="23" t="s">
        <v>5</v>
      </c>
      <c r="B7" s="24">
        <f>'[1]META DO RESULTADO PRIMÁRIO'!$C$39</f>
        <v>25435848.27</v>
      </c>
      <c r="C7" s="24">
        <f>'[1]META DO RESULTADO PRIMÁRIO'!$D$39</f>
        <v>26495379.07</v>
      </c>
      <c r="D7" s="26">
        <f aca="true" t="shared" si="2" ref="D7:D13">(C7-B7)/B7</f>
        <v>0.04165502124219114</v>
      </c>
      <c r="E7" s="24">
        <f>'[1]META DO RESULTADO PRIMÁRIO'!$E$39</f>
        <v>21810000</v>
      </c>
      <c r="F7" s="26">
        <f aca="true" t="shared" si="3" ref="F7:F13">(E7-C7)/C7</f>
        <v>-0.17683759336378502</v>
      </c>
      <c r="G7" s="24">
        <f>'Demonstrativo I  '!B7</f>
        <v>22600000</v>
      </c>
      <c r="H7" s="26">
        <f aca="true" t="shared" si="4" ref="H7:H13">(G7-E7)/E7</f>
        <v>0.03622191655204035</v>
      </c>
      <c r="I7" s="24">
        <f>'Demonstrativo I  '!F7</f>
        <v>27000000</v>
      </c>
      <c r="J7" s="26">
        <f t="shared" si="0"/>
        <v>0.19469026548672566</v>
      </c>
      <c r="K7" s="24">
        <f>'Demonstrativo I  '!J7</f>
        <v>28400000</v>
      </c>
      <c r="L7" s="26">
        <f t="shared" si="1"/>
        <v>0.05185185185185185</v>
      </c>
    </row>
    <row r="8" spans="1:12" ht="13.5" customHeight="1">
      <c r="A8" s="23" t="s">
        <v>6</v>
      </c>
      <c r="B8" s="24">
        <v>799911478.21</v>
      </c>
      <c r="C8" s="24">
        <f>'Demonstrativo II '!E7</f>
        <v>841598837.65</v>
      </c>
      <c r="D8" s="26">
        <f t="shared" si="2"/>
        <v>0.05211496593758815</v>
      </c>
      <c r="E8" s="24">
        <f>E6</f>
        <v>785000000</v>
      </c>
      <c r="F8" s="26">
        <f t="shared" si="3"/>
        <v>-0.06725156347416206</v>
      </c>
      <c r="G8" s="24">
        <f>'Demonstrativo I  '!B8</f>
        <v>813300000</v>
      </c>
      <c r="H8" s="26">
        <f t="shared" si="4"/>
        <v>0.036050955414012736</v>
      </c>
      <c r="I8" s="24">
        <f>'Demonstrativo I  '!F8</f>
        <v>832128000</v>
      </c>
      <c r="J8" s="26">
        <f t="shared" si="0"/>
        <v>0.02315012910365179</v>
      </c>
      <c r="K8" s="24">
        <f>'Demonstrativo I  '!J8</f>
        <v>884100000</v>
      </c>
      <c r="L8" s="26">
        <f t="shared" si="1"/>
        <v>0.06245673742501154</v>
      </c>
    </row>
    <row r="9" spans="1:12" ht="13.5" customHeight="1">
      <c r="A9" s="23" t="s">
        <v>7</v>
      </c>
      <c r="B9" s="24">
        <f>'[1]META DO RESULTADO PRIMÁRIO'!$C$57+'[1]META DO RESULTADO PRIMÁRIO'!$C$59</f>
        <v>0</v>
      </c>
      <c r="C9" s="24">
        <f>'Demonstrativo II '!E8</f>
        <v>0</v>
      </c>
      <c r="D9" s="26" t="e">
        <f t="shared" si="2"/>
        <v>#DIV/0!</v>
      </c>
      <c r="E9" s="24">
        <f>'[1]META DO RESULTADO PRIMÁRIO'!$E$57+'[1]META DO RESULTADO PRIMÁRIO'!$E$59</f>
        <v>0</v>
      </c>
      <c r="F9" s="26" t="e">
        <f t="shared" si="3"/>
        <v>#DIV/0!</v>
      </c>
      <c r="G9" s="24">
        <f>'Demonstrativo I  '!B9</f>
        <v>0</v>
      </c>
      <c r="H9" s="26" t="e">
        <f t="shared" si="4"/>
        <v>#DIV/0!</v>
      </c>
      <c r="I9" s="24">
        <f>'Demonstrativo I  '!F9</f>
        <v>0</v>
      </c>
      <c r="J9" s="26" t="e">
        <f t="shared" si="0"/>
        <v>#DIV/0!</v>
      </c>
      <c r="K9" s="24">
        <f>'Demonstrativo I  '!J9</f>
        <v>0</v>
      </c>
      <c r="L9" s="26" t="e">
        <f t="shared" si="1"/>
        <v>#DIV/0!</v>
      </c>
    </row>
    <row r="10" spans="1:12" ht="13.5" customHeight="1">
      <c r="A10" s="23" t="s">
        <v>8</v>
      </c>
      <c r="B10" s="24">
        <f>B7-B9</f>
        <v>25435848.27</v>
      </c>
      <c r="C10" s="24">
        <f>'Demonstrativo II '!E9</f>
        <v>26495379.07</v>
      </c>
      <c r="D10" s="26">
        <f t="shared" si="2"/>
        <v>0.04165502124219114</v>
      </c>
      <c r="E10" s="24">
        <f>E7-E9</f>
        <v>21810000</v>
      </c>
      <c r="F10" s="26">
        <f>(E10-C10)/C10</f>
        <v>-0.17683759336378502</v>
      </c>
      <c r="G10" s="24">
        <f>'Demonstrativo I  '!B10</f>
        <v>22600000</v>
      </c>
      <c r="H10" s="26">
        <f>(G10-E10)/E10</f>
        <v>0.03622191655204035</v>
      </c>
      <c r="I10" s="24">
        <f>'Demonstrativo I  '!F10</f>
        <v>27000000</v>
      </c>
      <c r="J10" s="26">
        <f>(I10-G10)/G10</f>
        <v>0.19469026548672566</v>
      </c>
      <c r="K10" s="24">
        <f>'Demonstrativo I  '!J10</f>
        <v>28400000</v>
      </c>
      <c r="L10" s="26">
        <f t="shared" si="1"/>
        <v>0.05185185185185185</v>
      </c>
    </row>
    <row r="11" spans="1:12" ht="13.5" customHeight="1">
      <c r="A11" s="23" t="s">
        <v>9</v>
      </c>
      <c r="B11" s="24">
        <f>'[1]META DO RESULTADO NOMINAL'!$C$16</f>
        <v>0</v>
      </c>
      <c r="C11" s="24">
        <f>'[1]META DO RESULTADO NOMINAL'!$D$16</f>
        <v>0</v>
      </c>
      <c r="D11" s="26" t="e">
        <f t="shared" si="2"/>
        <v>#DIV/0!</v>
      </c>
      <c r="E11" s="24">
        <f>'[1]META DO RESULTADO NOMINAL'!$E$16</f>
        <v>0</v>
      </c>
      <c r="F11" s="26" t="e">
        <f t="shared" si="3"/>
        <v>#DIV/0!</v>
      </c>
      <c r="G11" s="24">
        <f>'Demonstrativo I  '!B11</f>
        <v>0</v>
      </c>
      <c r="H11" s="26" t="e">
        <f t="shared" si="4"/>
        <v>#DIV/0!</v>
      </c>
      <c r="I11" s="24">
        <f>'Demonstrativo I  '!F11</f>
        <v>0</v>
      </c>
      <c r="J11" s="26" t="e">
        <f t="shared" si="0"/>
        <v>#DIV/0!</v>
      </c>
      <c r="K11" s="24">
        <f>'Demonstrativo I  '!J11</f>
        <v>0</v>
      </c>
      <c r="L11" s="26" t="e">
        <f t="shared" si="1"/>
        <v>#DIV/0!</v>
      </c>
    </row>
    <row r="12" spans="1:12" ht="13.5" customHeight="1">
      <c r="A12" s="23" t="s">
        <v>10</v>
      </c>
      <c r="B12" s="24">
        <f>'[1]MONTANTE DA DÍVIDA PÚBLICA'!$C$2</f>
        <v>141933572.9</v>
      </c>
      <c r="C12" s="24">
        <f>'Demonstrativo II '!E11</f>
        <v>137458758.99</v>
      </c>
      <c r="D12" s="26">
        <f t="shared" si="2"/>
        <v>-0.03152752247808733</v>
      </c>
      <c r="E12" s="24">
        <f>'[1]META DO RESULTADO NOMINAL'!$E$3</f>
        <v>146000000</v>
      </c>
      <c r="F12" s="26">
        <f t="shared" si="3"/>
        <v>0.06213675339976958</v>
      </c>
      <c r="G12" s="24">
        <f>'Demonstrativo I  '!B12</f>
        <v>140000000</v>
      </c>
      <c r="H12" s="26">
        <f t="shared" si="4"/>
        <v>-0.0410958904109589</v>
      </c>
      <c r="I12" s="24">
        <f>'Demonstrativo I  '!F12</f>
        <v>125600000</v>
      </c>
      <c r="J12" s="26">
        <f t="shared" si="0"/>
        <v>-0.10285714285714286</v>
      </c>
      <c r="K12" s="24">
        <f>'Demonstrativo I  '!J12</f>
        <v>110000000</v>
      </c>
      <c r="L12" s="26">
        <f t="shared" si="1"/>
        <v>-0.12420382165605096</v>
      </c>
    </row>
    <row r="13" spans="1:12" ht="13.5" customHeight="1">
      <c r="A13" s="23" t="s">
        <v>11</v>
      </c>
      <c r="B13" s="24">
        <f>'[1]MONTANTE DA DÍVIDA PÚBLICA'!$C$12</f>
        <v>0</v>
      </c>
      <c r="C13" s="24">
        <f>'Demonstrativo II '!E12</f>
        <v>0</v>
      </c>
      <c r="D13" s="26" t="e">
        <f t="shared" si="2"/>
        <v>#DIV/0!</v>
      </c>
      <c r="E13" s="24">
        <f>'[1]MONTANTE DA DÍVIDA PÚBLICA'!$E$12</f>
        <v>0</v>
      </c>
      <c r="F13" s="26" t="e">
        <f t="shared" si="3"/>
        <v>#DIV/0!</v>
      </c>
      <c r="G13" s="24">
        <f>'Demonstrativo I  '!B13</f>
        <v>0</v>
      </c>
      <c r="H13" s="26" t="e">
        <f t="shared" si="4"/>
        <v>#DIV/0!</v>
      </c>
      <c r="I13" s="24">
        <f>'Demonstrativo I  '!F13</f>
        <v>0</v>
      </c>
      <c r="J13" s="26" t="e">
        <f t="shared" si="0"/>
        <v>#DIV/0!</v>
      </c>
      <c r="K13" s="24">
        <f>'Demonstrativo I  '!J13</f>
        <v>0</v>
      </c>
      <c r="L13" s="26" t="e">
        <f t="shared" si="1"/>
        <v>#DIV/0!</v>
      </c>
    </row>
    <row r="14" ht="9" customHeight="1"/>
    <row r="15" spans="1:12" ht="12.75">
      <c r="A15" s="128" t="s">
        <v>0</v>
      </c>
      <c r="B15" s="128" t="s">
        <v>22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12.75">
      <c r="A17" s="128"/>
      <c r="B17" s="134">
        <v>2020</v>
      </c>
      <c r="C17" s="134">
        <v>2021</v>
      </c>
      <c r="D17" s="134" t="s">
        <v>21</v>
      </c>
      <c r="E17" s="134">
        <v>2022</v>
      </c>
      <c r="F17" s="134" t="s">
        <v>21</v>
      </c>
      <c r="G17" s="134">
        <v>2023</v>
      </c>
      <c r="H17" s="134" t="s">
        <v>21</v>
      </c>
      <c r="I17" s="134">
        <v>2024</v>
      </c>
      <c r="J17" s="134" t="s">
        <v>21</v>
      </c>
      <c r="K17" s="134">
        <v>2025</v>
      </c>
      <c r="L17" s="134" t="s">
        <v>21</v>
      </c>
    </row>
    <row r="18" spans="1:12" ht="12.75">
      <c r="A18" s="128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5.75" customHeight="1">
      <c r="A19" s="23" t="s">
        <v>4</v>
      </c>
      <c r="B19" s="24">
        <f>B6*(1+$B$31+$D$31)</f>
        <v>750238423.6009352</v>
      </c>
      <c r="C19" s="24">
        <f aca="true" t="shared" si="5" ref="C19:C26">C6*(1+$D$31)</f>
        <v>771289338.8621199</v>
      </c>
      <c r="D19" s="26">
        <f>(C19-B19)/B19</f>
        <v>0.028058967121606715</v>
      </c>
      <c r="E19" s="24">
        <f>E6</f>
        <v>785000000</v>
      </c>
      <c r="F19" s="26">
        <f>(E19-C19)/C19</f>
        <v>0.01777628763559389</v>
      </c>
      <c r="G19" s="24">
        <f>G6*(1-$F$31)</f>
        <v>783207900</v>
      </c>
      <c r="H19" s="26">
        <f aca="true" t="shared" si="6" ref="H19:H26">(G19-E19)/E19</f>
        <v>-0.0022829299363057325</v>
      </c>
      <c r="I19" s="24">
        <f>I6*(1-$H$31-$F$31)</f>
        <v>775127232</v>
      </c>
      <c r="J19" s="26">
        <f aca="true" t="shared" si="7" ref="J19:J26">(I19-G19)/G19</f>
        <v>-0.01031739848385084</v>
      </c>
      <c r="K19" s="24">
        <f>K6*(1-$F$31-$H$31-$J$31)</f>
        <v>797016150</v>
      </c>
      <c r="L19" s="26">
        <f aca="true" t="shared" si="8" ref="L19:L26">(K19-I19)/I19</f>
        <v>0.02823912913435094</v>
      </c>
    </row>
    <row r="20" spans="1:12" ht="15.75" customHeight="1">
      <c r="A20" s="23" t="s">
        <v>18</v>
      </c>
      <c r="B20" s="24">
        <f aca="true" t="shared" si="9" ref="B20:B26">B7*(1+$B$31+$D$31)</f>
        <v>29635306.819377</v>
      </c>
      <c r="C20" s="24">
        <f t="shared" si="5"/>
        <v>28204331.020015</v>
      </c>
      <c r="D20" s="26">
        <f aca="true" t="shared" si="10" ref="D20:D26">(C20-B20)/B20</f>
        <v>-0.04828618134725565</v>
      </c>
      <c r="E20" s="24">
        <f aca="true" t="shared" si="11" ref="E20:E26">E7</f>
        <v>21810000</v>
      </c>
      <c r="F20" s="26">
        <f aca="true" t="shared" si="12" ref="F20:F26">(E20-C20)/C20</f>
        <v>-0.22671450762215598</v>
      </c>
      <c r="G20" s="24">
        <f aca="true" t="shared" si="13" ref="G20:G26">G7*(1-$F$31)</f>
        <v>21763800</v>
      </c>
      <c r="H20" s="26">
        <f t="shared" si="6"/>
        <v>-0.0021182943603851446</v>
      </c>
      <c r="I20" s="24">
        <f aca="true" t="shared" si="14" ref="I20:I26">I7*(1-$H$31-$F$31)</f>
        <v>25150500</v>
      </c>
      <c r="J20" s="26">
        <f t="shared" si="7"/>
        <v>0.15561161194276735</v>
      </c>
      <c r="K20" s="24">
        <f aca="true" t="shared" si="15" ref="K20:K26">K7*(1-$F$31-$H$31-$J$31)</f>
        <v>25602600</v>
      </c>
      <c r="L20" s="26">
        <f t="shared" si="8"/>
        <v>0.017975785769666606</v>
      </c>
    </row>
    <row r="21" spans="1:12" ht="15.75" customHeight="1">
      <c r="A21" s="23" t="s">
        <v>6</v>
      </c>
      <c r="B21" s="24">
        <f t="shared" si="9"/>
        <v>931976863.2624711</v>
      </c>
      <c r="C21" s="24">
        <f t="shared" si="5"/>
        <v>895881962.678425</v>
      </c>
      <c r="D21" s="26">
        <f t="shared" si="10"/>
        <v>-0.03872939555354689</v>
      </c>
      <c r="E21" s="24">
        <f>E8</f>
        <v>785000000</v>
      </c>
      <c r="F21" s="26">
        <f t="shared" si="12"/>
        <v>-0.12376849551353877</v>
      </c>
      <c r="G21" s="24">
        <f>G8*(1-$F$31)</f>
        <v>783207900</v>
      </c>
      <c r="H21" s="26">
        <f t="shared" si="6"/>
        <v>-0.0022829299363057325</v>
      </c>
      <c r="I21" s="24">
        <f t="shared" si="14"/>
        <v>775127232</v>
      </c>
      <c r="J21" s="26">
        <f t="shared" si="7"/>
        <v>-0.01031739848385084</v>
      </c>
      <c r="K21" s="24">
        <f t="shared" si="15"/>
        <v>797016150</v>
      </c>
      <c r="L21" s="26">
        <f t="shared" si="8"/>
        <v>0.02823912913435094</v>
      </c>
    </row>
    <row r="22" spans="1:12" ht="15.75" customHeight="1">
      <c r="A22" s="23" t="s">
        <v>19</v>
      </c>
      <c r="B22" s="24">
        <f t="shared" si="9"/>
        <v>0</v>
      </c>
      <c r="C22" s="24">
        <f t="shared" si="5"/>
        <v>0</v>
      </c>
      <c r="D22" s="26" t="e">
        <f t="shared" si="10"/>
        <v>#DIV/0!</v>
      </c>
      <c r="E22" s="24">
        <f t="shared" si="11"/>
        <v>0</v>
      </c>
      <c r="F22" s="26" t="e">
        <f t="shared" si="12"/>
        <v>#DIV/0!</v>
      </c>
      <c r="G22" s="24">
        <f t="shared" si="13"/>
        <v>0</v>
      </c>
      <c r="H22" s="26" t="e">
        <f t="shared" si="6"/>
        <v>#DIV/0!</v>
      </c>
      <c r="I22" s="24">
        <f t="shared" si="14"/>
        <v>0</v>
      </c>
      <c r="J22" s="26" t="e">
        <f t="shared" si="7"/>
        <v>#DIV/0!</v>
      </c>
      <c r="K22" s="24">
        <f t="shared" si="15"/>
        <v>0</v>
      </c>
      <c r="L22" s="26" t="e">
        <f t="shared" si="8"/>
        <v>#DIV/0!</v>
      </c>
    </row>
    <row r="23" spans="1:12" ht="15.75" customHeight="1">
      <c r="A23" s="23" t="s">
        <v>8</v>
      </c>
      <c r="B23" s="24">
        <f t="shared" si="9"/>
        <v>29635306.819377</v>
      </c>
      <c r="C23" s="24">
        <f t="shared" si="5"/>
        <v>28204331.020015</v>
      </c>
      <c r="D23" s="26">
        <f t="shared" si="10"/>
        <v>-0.04828618134725565</v>
      </c>
      <c r="E23" s="24">
        <f t="shared" si="11"/>
        <v>21810000</v>
      </c>
      <c r="F23" s="26">
        <f t="shared" si="12"/>
        <v>-0.22671450762215598</v>
      </c>
      <c r="G23" s="24">
        <f t="shared" si="13"/>
        <v>21763800</v>
      </c>
      <c r="H23" s="26">
        <f t="shared" si="6"/>
        <v>-0.0021182943603851446</v>
      </c>
      <c r="I23" s="24">
        <f t="shared" si="14"/>
        <v>25150500</v>
      </c>
      <c r="J23" s="26">
        <f t="shared" si="7"/>
        <v>0.15561161194276735</v>
      </c>
      <c r="K23" s="24">
        <f t="shared" si="15"/>
        <v>25602600</v>
      </c>
      <c r="L23" s="26">
        <f t="shared" si="8"/>
        <v>0.017975785769666606</v>
      </c>
    </row>
    <row r="24" spans="1:12" ht="15.75" customHeight="1">
      <c r="A24" s="23" t="s">
        <v>9</v>
      </c>
      <c r="B24" s="24">
        <f t="shared" si="9"/>
        <v>0</v>
      </c>
      <c r="C24" s="24">
        <f t="shared" si="5"/>
        <v>0</v>
      </c>
      <c r="D24" s="26" t="e">
        <f>(C24-B24)/B24</f>
        <v>#DIV/0!</v>
      </c>
      <c r="E24" s="24">
        <f t="shared" si="11"/>
        <v>0</v>
      </c>
      <c r="F24" s="26" t="e">
        <f t="shared" si="12"/>
        <v>#DIV/0!</v>
      </c>
      <c r="G24" s="24">
        <f t="shared" si="13"/>
        <v>0</v>
      </c>
      <c r="H24" s="26" t="e">
        <f t="shared" si="6"/>
        <v>#DIV/0!</v>
      </c>
      <c r="I24" s="24">
        <f t="shared" si="14"/>
        <v>0</v>
      </c>
      <c r="J24" s="26" t="e">
        <f t="shared" si="7"/>
        <v>#DIV/0!</v>
      </c>
      <c r="K24" s="24">
        <f t="shared" si="15"/>
        <v>0</v>
      </c>
      <c r="L24" s="26" t="e">
        <f t="shared" si="8"/>
        <v>#DIV/0!</v>
      </c>
    </row>
    <row r="25" spans="1:12" ht="15.75" customHeight="1">
      <c r="A25" s="23" t="s">
        <v>10</v>
      </c>
      <c r="B25" s="24">
        <f t="shared" si="9"/>
        <v>165366805.78579</v>
      </c>
      <c r="C25" s="24">
        <f t="shared" si="5"/>
        <v>146324848.944855</v>
      </c>
      <c r="D25" s="26">
        <f t="shared" si="10"/>
        <v>-0.11514981347345629</v>
      </c>
      <c r="E25" s="24">
        <f t="shared" si="11"/>
        <v>146000000</v>
      </c>
      <c r="F25" s="26">
        <f t="shared" si="12"/>
        <v>-0.002220053170719003</v>
      </c>
      <c r="G25" s="24">
        <f t="shared" si="13"/>
        <v>134820000</v>
      </c>
      <c r="H25" s="26">
        <f t="shared" si="6"/>
        <v>-0.07657534246575343</v>
      </c>
      <c r="I25" s="24">
        <f t="shared" si="14"/>
        <v>116996400</v>
      </c>
      <c r="J25" s="26">
        <f t="shared" si="7"/>
        <v>-0.13220293724966622</v>
      </c>
      <c r="K25" s="24">
        <f t="shared" si="15"/>
        <v>99165000</v>
      </c>
      <c r="L25" s="26">
        <f t="shared" si="8"/>
        <v>-0.15240981773798168</v>
      </c>
    </row>
    <row r="26" spans="1:12" ht="15.75" customHeight="1">
      <c r="A26" s="23" t="s">
        <v>11</v>
      </c>
      <c r="B26" s="24">
        <f t="shared" si="9"/>
        <v>0</v>
      </c>
      <c r="C26" s="24">
        <f t="shared" si="5"/>
        <v>0</v>
      </c>
      <c r="D26" s="26" t="e">
        <f t="shared" si="10"/>
        <v>#DIV/0!</v>
      </c>
      <c r="E26" s="24">
        <f t="shared" si="11"/>
        <v>0</v>
      </c>
      <c r="F26" s="26" t="e">
        <f t="shared" si="12"/>
        <v>#DIV/0!</v>
      </c>
      <c r="G26" s="24">
        <f t="shared" si="13"/>
        <v>0</v>
      </c>
      <c r="H26" s="26" t="e">
        <f t="shared" si="6"/>
        <v>#DIV/0!</v>
      </c>
      <c r="I26" s="24">
        <f t="shared" si="14"/>
        <v>0</v>
      </c>
      <c r="J26" s="26" t="e">
        <f t="shared" si="7"/>
        <v>#DIV/0!</v>
      </c>
      <c r="K26" s="24">
        <f t="shared" si="15"/>
        <v>0</v>
      </c>
      <c r="L26" s="26" t="e">
        <f t="shared" si="8"/>
        <v>#DIV/0!</v>
      </c>
    </row>
    <row r="27" spans="1:12" ht="12.75">
      <c r="A27" s="126" t="s">
        <v>69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ht="10.5" customHeight="1">
      <c r="A28" s="2"/>
    </row>
    <row r="29" spans="1:11" ht="12.75" customHeight="1">
      <c r="A29" s="128" t="s">
        <v>23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2.75">
      <c r="A30" s="39">
        <v>2020</v>
      </c>
      <c r="B30" s="136">
        <v>2021</v>
      </c>
      <c r="C30" s="136"/>
      <c r="D30" s="136">
        <v>2022</v>
      </c>
      <c r="E30" s="136"/>
      <c r="F30" s="136">
        <v>2023</v>
      </c>
      <c r="G30" s="136"/>
      <c r="H30" s="136">
        <v>2024</v>
      </c>
      <c r="I30" s="136"/>
      <c r="J30" s="136">
        <v>2025</v>
      </c>
      <c r="K30" s="136"/>
    </row>
    <row r="31" spans="1:11" ht="12.75">
      <c r="A31" s="26">
        <v>0.0452</v>
      </c>
      <c r="B31" s="135">
        <v>0.1006</v>
      </c>
      <c r="C31" s="135"/>
      <c r="D31" s="135">
        <v>0.0645</v>
      </c>
      <c r="E31" s="135"/>
      <c r="F31" s="135">
        <v>0.037</v>
      </c>
      <c r="G31" s="135"/>
      <c r="H31" s="135">
        <v>0.0315</v>
      </c>
      <c r="I31" s="135"/>
      <c r="J31" s="135">
        <v>0.03</v>
      </c>
      <c r="K31" s="135"/>
    </row>
    <row r="32" ht="12.75">
      <c r="A32" s="2" t="s">
        <v>132</v>
      </c>
    </row>
    <row r="33" spans="1:12" ht="14.25" customHeight="1">
      <c r="A33" s="132" t="s">
        <v>133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1" ht="18.7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</sheetData>
  <sheetProtection/>
  <mergeCells count="40">
    <mergeCell ref="J31:K31"/>
    <mergeCell ref="B30:C30"/>
    <mergeCell ref="B31:C31"/>
    <mergeCell ref="D31:E31"/>
    <mergeCell ref="F31:G31"/>
    <mergeCell ref="H31:I31"/>
    <mergeCell ref="D30:E30"/>
    <mergeCell ref="F30:G30"/>
    <mergeCell ref="H30:I30"/>
    <mergeCell ref="J30:K30"/>
    <mergeCell ref="A2:A5"/>
    <mergeCell ref="B2:L3"/>
    <mergeCell ref="B4:B5"/>
    <mergeCell ref="C4:C5"/>
    <mergeCell ref="D4:D5"/>
    <mergeCell ref="E4:E5"/>
    <mergeCell ref="F4:F5"/>
    <mergeCell ref="G4:G5"/>
    <mergeCell ref="H4:H5"/>
    <mergeCell ref="L4:L5"/>
    <mergeCell ref="E17:E18"/>
    <mergeCell ref="A29:K29"/>
    <mergeCell ref="I4:I5"/>
    <mergeCell ref="J4:J5"/>
    <mergeCell ref="K4:K5"/>
    <mergeCell ref="A15:A18"/>
    <mergeCell ref="B15:L16"/>
    <mergeCell ref="B17:B18"/>
    <mergeCell ref="C17:C18"/>
    <mergeCell ref="L17:L18"/>
    <mergeCell ref="A33:L33"/>
    <mergeCell ref="A34:K34"/>
    <mergeCell ref="A27:L27"/>
    <mergeCell ref="F17:F18"/>
    <mergeCell ref="G17:G18"/>
    <mergeCell ref="H17:H18"/>
    <mergeCell ref="I17:I18"/>
    <mergeCell ref="J17:J18"/>
    <mergeCell ref="K17:K18"/>
    <mergeCell ref="D17:D18"/>
  </mergeCells>
  <printOptions horizontalCentered="1"/>
  <pageMargins left="0.17" right="0.22" top="1.6535433070866143" bottom="0.1968503937007874" header="0.4330708661417323" footer="0.2362204724409449"/>
  <pageSetup horizontalDpi="600" verticalDpi="600" orientation="landscape" paperSize="9" r:id="rId1"/>
  <headerFooter alignWithMargins="0">
    <oddHeader xml:space="preserve">&amp;CDEMONSTRATIVO III            
Prefeitura Municipal de Santa Maria           
Lei de Diretrizes Orçamentárias 
Anexo de Metas Fiscais 
METAS FISCAIS ATUAIS COMPARADAS COM FIXADAS NOS TRÊS EXERCÍCIOS ANTERIORES           
2023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7" sqref="B17"/>
    </sheetView>
  </sheetViews>
  <sheetFormatPr defaultColWidth="11.57421875" defaultRowHeight="12.75"/>
  <cols>
    <col min="1" max="1" width="28.421875" style="1" customWidth="1"/>
    <col min="2" max="2" width="17.7109375" style="1" customWidth="1"/>
    <col min="3" max="3" width="8.57421875" style="1" customWidth="1"/>
    <col min="4" max="4" width="17.7109375" style="1" customWidth="1"/>
    <col min="5" max="5" width="8.57421875" style="1" bestFit="1" customWidth="1"/>
    <col min="6" max="6" width="17.7109375" style="1" customWidth="1"/>
    <col min="7" max="7" width="8.28125" style="1" customWidth="1"/>
    <col min="8" max="8" width="11.57421875" style="1" customWidth="1"/>
    <col min="9" max="9" width="15.28125" style="1" customWidth="1"/>
    <col min="10" max="16384" width="11.57421875" style="1" customWidth="1"/>
  </cols>
  <sheetData>
    <row r="1" spans="1:7" ht="12.75">
      <c r="A1" s="2" t="s">
        <v>24</v>
      </c>
      <c r="G1" s="40">
        <v>1</v>
      </c>
    </row>
    <row r="2" spans="1:7" ht="18.75" customHeight="1">
      <c r="A2" s="139" t="s">
        <v>25</v>
      </c>
      <c r="B2" s="140">
        <v>2021</v>
      </c>
      <c r="C2" s="134"/>
      <c r="D2" s="140">
        <v>2020</v>
      </c>
      <c r="E2" s="134"/>
      <c r="F2" s="141">
        <v>2019</v>
      </c>
      <c r="G2" s="134"/>
    </row>
    <row r="3" spans="1:7" ht="18.75" customHeight="1">
      <c r="A3" s="139"/>
      <c r="B3" s="140"/>
      <c r="C3" s="134"/>
      <c r="D3" s="140"/>
      <c r="E3" s="134"/>
      <c r="F3" s="142"/>
      <c r="G3" s="134"/>
    </row>
    <row r="4" spans="1:7" ht="18.75" customHeight="1">
      <c r="A4" s="11" t="s">
        <v>26</v>
      </c>
      <c r="B4" s="45">
        <f>D7</f>
        <v>919175540.6500001</v>
      </c>
      <c r="C4" s="27">
        <f>B4/B7</f>
        <v>0.8914908091045631</v>
      </c>
      <c r="D4" s="45">
        <f>F7</f>
        <v>874307225.09</v>
      </c>
      <c r="E4" s="27">
        <f>D4/D7</f>
        <v>0.9511863473561631</v>
      </c>
      <c r="F4" s="45">
        <v>767991135.25</v>
      </c>
      <c r="G4" s="30">
        <f>F4/F7</f>
        <v>0.8783996211068071</v>
      </c>
    </row>
    <row r="5" spans="1:7" ht="18.75" customHeight="1">
      <c r="A5" s="12" t="s">
        <v>27</v>
      </c>
      <c r="B5" s="46">
        <v>0</v>
      </c>
      <c r="C5" s="28">
        <f>B5/B7</f>
        <v>0</v>
      </c>
      <c r="D5" s="46">
        <v>0</v>
      </c>
      <c r="E5" s="28">
        <f>D5/D7</f>
        <v>0</v>
      </c>
      <c r="F5" s="46">
        <v>0</v>
      </c>
      <c r="G5" s="31">
        <f>F5/F7</f>
        <v>0</v>
      </c>
    </row>
    <row r="6" spans="1:7" ht="18.75" customHeight="1">
      <c r="A6" s="13" t="s">
        <v>28</v>
      </c>
      <c r="B6" s="47">
        <f>2521320025.97-2409441144.9</f>
        <v>111878881.0699997</v>
      </c>
      <c r="C6" s="29">
        <f>B6/B7</f>
        <v>0.10850919089543684</v>
      </c>
      <c r="D6" s="47">
        <v>44868315.56</v>
      </c>
      <c r="E6" s="29">
        <f>D6/D7</f>
        <v>0.0488136526438368</v>
      </c>
      <c r="F6" s="47">
        <v>106316089.84</v>
      </c>
      <c r="G6" s="32">
        <f>F6/F7</f>
        <v>0.12160037889319279</v>
      </c>
    </row>
    <row r="7" spans="1:7" s="3" customFormat="1" ht="18.75" customHeight="1">
      <c r="A7" s="8" t="s">
        <v>29</v>
      </c>
      <c r="B7" s="48">
        <f>B4+B6+B5</f>
        <v>1031054421.7199998</v>
      </c>
      <c r="C7" s="33">
        <f>SUM(E4:E6)</f>
        <v>1</v>
      </c>
      <c r="D7" s="48">
        <f>D4+D6+D5</f>
        <v>919175540.6500001</v>
      </c>
      <c r="E7" s="33">
        <f>SUM(G4:G6)</f>
        <v>0.9999999999999999</v>
      </c>
      <c r="F7" s="48">
        <f>F4+F6+F5</f>
        <v>874307225.09</v>
      </c>
      <c r="G7" s="33">
        <f>SUM(G4:G6)</f>
        <v>0.9999999999999999</v>
      </c>
    </row>
    <row r="9" spans="2:4" ht="12.75">
      <c r="B9" s="42"/>
      <c r="D9" s="42"/>
    </row>
    <row r="10" spans="2:4" ht="12.75">
      <c r="B10" s="42"/>
      <c r="D10" s="42"/>
    </row>
    <row r="11" spans="1:7" s="4" customFormat="1" ht="24" customHeight="1">
      <c r="A11" s="138" t="s">
        <v>30</v>
      </c>
      <c r="B11" s="138"/>
      <c r="C11" s="138"/>
      <c r="D11" s="138"/>
      <c r="E11" s="138"/>
      <c r="F11" s="138"/>
      <c r="G11" s="138"/>
    </row>
    <row r="12" spans="1:7" ht="15.75" customHeight="1">
      <c r="A12" s="139" t="s">
        <v>25</v>
      </c>
      <c r="B12" s="140">
        <v>2021</v>
      </c>
      <c r="C12" s="134"/>
      <c r="D12" s="140">
        <v>2020</v>
      </c>
      <c r="E12" s="134"/>
      <c r="F12" s="141">
        <v>2019</v>
      </c>
      <c r="G12" s="134"/>
    </row>
    <row r="13" spans="1:7" ht="15.75" customHeight="1">
      <c r="A13" s="139"/>
      <c r="B13" s="140"/>
      <c r="C13" s="134"/>
      <c r="D13" s="140"/>
      <c r="E13" s="134"/>
      <c r="F13" s="142"/>
      <c r="G13" s="134"/>
    </row>
    <row r="14" spans="1:7" ht="15.75" customHeight="1">
      <c r="A14" s="11" t="s">
        <v>26</v>
      </c>
      <c r="B14" s="45">
        <f>D17</f>
        <v>52854172.1</v>
      </c>
      <c r="C14" s="27">
        <f>B14/B17</f>
        <v>0.97172324620403</v>
      </c>
      <c r="D14" s="45">
        <f>F17</f>
        <v>44498416.79</v>
      </c>
      <c r="E14" s="27">
        <f>D14/D17</f>
        <v>0.8419092575286029</v>
      </c>
      <c r="F14" s="45">
        <v>46949928.66</v>
      </c>
      <c r="G14" s="27">
        <f>F14/F17</f>
        <v>1.0550921144356515</v>
      </c>
    </row>
    <row r="15" spans="1:7" ht="15.75" customHeight="1">
      <c r="A15" s="12" t="s">
        <v>27</v>
      </c>
      <c r="B15" s="46">
        <v>0</v>
      </c>
      <c r="C15" s="28">
        <f>B15/B17</f>
        <v>0</v>
      </c>
      <c r="D15" s="46">
        <v>0</v>
      </c>
      <c r="E15" s="28">
        <f>D15/D17</f>
        <v>0</v>
      </c>
      <c r="F15" s="46">
        <v>0</v>
      </c>
      <c r="G15" s="28">
        <f>F15/F17</f>
        <v>0</v>
      </c>
    </row>
    <row r="16" spans="1:7" ht="15.75" customHeight="1">
      <c r="A16" s="13" t="s">
        <v>28</v>
      </c>
      <c r="B16" s="47">
        <f>852151751.06-850613716.01</f>
        <v>1538035.0499999523</v>
      </c>
      <c r="C16" s="29">
        <f>B16/B17</f>
        <v>0.028276753795970083</v>
      </c>
      <c r="D16" s="47">
        <v>8355755.31</v>
      </c>
      <c r="E16" s="29">
        <f>D16/D17</f>
        <v>0.15809074247139707</v>
      </c>
      <c r="F16" s="47">
        <v>-2451511.87</v>
      </c>
      <c r="G16" s="29">
        <f>F16/F17</f>
        <v>-0.05509211443565159</v>
      </c>
    </row>
    <row r="17" spans="1:7" s="3" customFormat="1" ht="15.75" customHeight="1">
      <c r="A17" s="8" t="s">
        <v>29</v>
      </c>
      <c r="B17" s="48">
        <f>B14+B15+B16</f>
        <v>54392207.149999954</v>
      </c>
      <c r="C17" s="33">
        <f>SUM(C14:C16)</f>
        <v>1</v>
      </c>
      <c r="D17" s="48">
        <f>D14+D15+D16</f>
        <v>52854172.1</v>
      </c>
      <c r="E17" s="33">
        <f>SUM(E14:E16)</f>
        <v>1</v>
      </c>
      <c r="F17" s="48">
        <f>F14+F15+F16</f>
        <v>44498416.79</v>
      </c>
      <c r="G17" s="33">
        <f>SUM(G14:G16)</f>
        <v>1</v>
      </c>
    </row>
    <row r="18" spans="1:12" ht="12.75">
      <c r="A18" s="137" t="s">
        <v>69</v>
      </c>
      <c r="B18" s="137"/>
      <c r="C18" s="137"/>
      <c r="D18" s="137"/>
      <c r="E18" s="137"/>
      <c r="F18" s="137"/>
      <c r="G18" s="137"/>
      <c r="H18" s="22"/>
      <c r="I18" s="22"/>
      <c r="J18" s="22"/>
      <c r="K18" s="22"/>
      <c r="L18" s="22"/>
    </row>
    <row r="20" spans="2:6" ht="12.75">
      <c r="B20" s="42"/>
      <c r="D20" s="42"/>
      <c r="F20" s="42"/>
    </row>
  </sheetData>
  <sheetProtection/>
  <mergeCells count="16">
    <mergeCell ref="C2:C3"/>
    <mergeCell ref="D2:D3"/>
    <mergeCell ref="F12:F13"/>
    <mergeCell ref="E2:E3"/>
    <mergeCell ref="F2:F3"/>
    <mergeCell ref="G12:G13"/>
    <mergeCell ref="A18:G18"/>
    <mergeCell ref="G2:G3"/>
    <mergeCell ref="A11:G11"/>
    <mergeCell ref="A12:A13"/>
    <mergeCell ref="B12:B13"/>
    <mergeCell ref="C12:C13"/>
    <mergeCell ref="D12:D13"/>
    <mergeCell ref="E12:E13"/>
    <mergeCell ref="A2:A3"/>
    <mergeCell ref="B2:B3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&amp;CDEMONSTRATIVO  IV 
Prefeitura Municipal de Santa Maria      
Lei de Diretrizes Orçamentárias      
Anexo de Metas Fiscais      
EVOLUÇÃO DO PATRIMÔNIO LÍQUIDO      
2023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8" sqref="G8"/>
    </sheetView>
  </sheetViews>
  <sheetFormatPr defaultColWidth="11.57421875" defaultRowHeight="12.75"/>
  <cols>
    <col min="1" max="1" width="52.28125" style="1" customWidth="1"/>
    <col min="2" max="4" width="15.140625" style="1" customWidth="1"/>
    <col min="5" max="16384" width="11.57421875" style="1" customWidth="1"/>
  </cols>
  <sheetData>
    <row r="1" spans="1:4" ht="12.75">
      <c r="A1" s="2" t="s">
        <v>31</v>
      </c>
      <c r="D1" s="40">
        <v>1</v>
      </c>
    </row>
    <row r="2" spans="1:4" ht="12.75">
      <c r="A2" s="143" t="s">
        <v>32</v>
      </c>
      <c r="B2" s="6">
        <v>2021</v>
      </c>
      <c r="C2" s="6">
        <v>2020</v>
      </c>
      <c r="D2" s="6">
        <v>2019</v>
      </c>
    </row>
    <row r="3" spans="1:4" ht="12.75">
      <c r="A3" s="143"/>
      <c r="B3" s="6" t="s">
        <v>33</v>
      </c>
      <c r="C3" s="6" t="s">
        <v>34</v>
      </c>
      <c r="D3" s="6"/>
    </row>
    <row r="4" spans="1:4" ht="15" customHeight="1">
      <c r="A4" s="9" t="s">
        <v>74</v>
      </c>
      <c r="B4" s="10"/>
      <c r="C4" s="10"/>
      <c r="D4" s="11"/>
    </row>
    <row r="5" spans="1:4" ht="15" customHeight="1">
      <c r="A5" s="9" t="s">
        <v>73</v>
      </c>
      <c r="B5" s="10">
        <v>92632.19</v>
      </c>
      <c r="C5" s="10">
        <v>33878.54</v>
      </c>
      <c r="D5" s="12">
        <f>212450.99+799.77</f>
        <v>213250.75999999998</v>
      </c>
    </row>
    <row r="6" spans="1:4" ht="15" customHeight="1">
      <c r="A6" s="9" t="s">
        <v>87</v>
      </c>
      <c r="B6" s="10">
        <v>0</v>
      </c>
      <c r="C6" s="10">
        <v>68810</v>
      </c>
      <c r="D6" s="12">
        <v>0</v>
      </c>
    </row>
    <row r="7" spans="1:4" ht="15" customHeight="1">
      <c r="A7" s="9" t="s">
        <v>35</v>
      </c>
      <c r="B7" s="10"/>
      <c r="C7" s="10"/>
      <c r="D7" s="12"/>
    </row>
    <row r="8" spans="1:4" ht="15" customHeight="1">
      <c r="A8" s="9" t="s">
        <v>36</v>
      </c>
      <c r="B8" s="10">
        <f>B9+B10</f>
        <v>735650.0700000001</v>
      </c>
      <c r="C8" s="10">
        <f>C9+C10</f>
        <v>1291173.8199999998</v>
      </c>
      <c r="D8" s="12">
        <f>D9+D10</f>
        <v>183640.69</v>
      </c>
    </row>
    <row r="9" spans="1:4" ht="15" customHeight="1">
      <c r="A9" s="9" t="s">
        <v>37</v>
      </c>
      <c r="B9" s="10">
        <v>692535.03</v>
      </c>
      <c r="C9" s="10">
        <v>1250349.9</v>
      </c>
      <c r="D9" s="12">
        <v>91020.67</v>
      </c>
    </row>
    <row r="10" spans="1:4" ht="15" customHeight="1">
      <c r="A10" s="9" t="s">
        <v>38</v>
      </c>
      <c r="B10" s="10">
        <v>43115.04</v>
      </c>
      <c r="C10" s="10">
        <v>40823.92</v>
      </c>
      <c r="D10" s="13">
        <v>92620.02</v>
      </c>
    </row>
    <row r="11" spans="1:4" s="3" customFormat="1" ht="15" customHeight="1">
      <c r="A11" s="7" t="s">
        <v>39</v>
      </c>
      <c r="B11" s="8">
        <f>B8+B5+B6</f>
        <v>828282.26</v>
      </c>
      <c r="C11" s="8">
        <f>C8+C5+C6</f>
        <v>1393862.3599999999</v>
      </c>
      <c r="D11" s="8">
        <f>D8+D5+D6</f>
        <v>396891.44999999995</v>
      </c>
    </row>
    <row r="13" spans="1:4" ht="12.75">
      <c r="A13" s="144" t="s">
        <v>88</v>
      </c>
      <c r="B13" s="6">
        <v>2021</v>
      </c>
      <c r="C13" s="6">
        <v>2020</v>
      </c>
      <c r="D13" s="6">
        <v>2019</v>
      </c>
    </row>
    <row r="14" spans="1:4" ht="12.75">
      <c r="A14" s="145"/>
      <c r="B14" s="14" t="s">
        <v>40</v>
      </c>
      <c r="C14" s="14" t="s">
        <v>40</v>
      </c>
      <c r="D14" s="15" t="s">
        <v>41</v>
      </c>
    </row>
    <row r="15" spans="1:4" ht="15" customHeight="1">
      <c r="A15" s="16" t="s">
        <v>42</v>
      </c>
      <c r="B15" s="11"/>
      <c r="C15" s="11"/>
      <c r="D15" s="11"/>
    </row>
    <row r="16" spans="1:4" ht="15" customHeight="1">
      <c r="A16" s="17" t="s">
        <v>43</v>
      </c>
      <c r="B16" s="12"/>
      <c r="C16" s="12"/>
      <c r="D16" s="12"/>
    </row>
    <row r="17" spans="1:4" ht="15" customHeight="1">
      <c r="A17" s="17" t="s">
        <v>44</v>
      </c>
      <c r="B17" s="12">
        <f>232902.11</f>
        <v>232902.11</v>
      </c>
      <c r="C17" s="12">
        <v>221540.42</v>
      </c>
      <c r="D17" s="12">
        <v>84477.92</v>
      </c>
    </row>
    <row r="18" spans="1:4" ht="15" customHeight="1">
      <c r="A18" s="17" t="s">
        <v>45</v>
      </c>
      <c r="B18" s="12">
        <v>0</v>
      </c>
      <c r="C18" s="12">
        <v>0</v>
      </c>
      <c r="D18" s="12">
        <v>0</v>
      </c>
    </row>
    <row r="19" spans="1:4" ht="15" customHeight="1">
      <c r="A19" s="17" t="s">
        <v>46</v>
      </c>
      <c r="B19" s="12">
        <v>0</v>
      </c>
      <c r="C19" s="12">
        <v>0</v>
      </c>
      <c r="D19" s="12">
        <v>0</v>
      </c>
    </row>
    <row r="20" spans="1:4" ht="15" customHeight="1">
      <c r="A20" s="17" t="s">
        <v>47</v>
      </c>
      <c r="B20" s="12"/>
      <c r="C20" s="12"/>
      <c r="D20" s="12"/>
    </row>
    <row r="21" spans="1:4" ht="15" customHeight="1">
      <c r="A21" s="17" t="s">
        <v>48</v>
      </c>
      <c r="B21" s="12">
        <v>0</v>
      </c>
      <c r="C21" s="12">
        <v>0</v>
      </c>
      <c r="D21" s="12">
        <v>0</v>
      </c>
    </row>
    <row r="22" spans="1:4" ht="15" customHeight="1">
      <c r="A22" s="18" t="s">
        <v>49</v>
      </c>
      <c r="B22" s="13">
        <v>0</v>
      </c>
      <c r="C22" s="13">
        <v>0</v>
      </c>
      <c r="D22" s="13">
        <v>0</v>
      </c>
    </row>
    <row r="23" spans="1:4" s="3" customFormat="1" ht="15" customHeight="1">
      <c r="A23" s="7" t="s">
        <v>39</v>
      </c>
      <c r="B23" s="8">
        <f>B17+B18+B19+B21+B22</f>
        <v>232902.11</v>
      </c>
      <c r="C23" s="8">
        <f>C17+C18+C19+C21+C22</f>
        <v>221540.42</v>
      </c>
      <c r="D23" s="8">
        <f>D17+D18+D19+D21+D22</f>
        <v>84477.92</v>
      </c>
    </row>
    <row r="25" spans="1:4" ht="15" customHeight="1">
      <c r="A25" s="146" t="s">
        <v>50</v>
      </c>
      <c r="B25" s="19" t="s">
        <v>51</v>
      </c>
      <c r="C25" s="19" t="s">
        <v>52</v>
      </c>
      <c r="D25" s="19" t="s">
        <v>53</v>
      </c>
    </row>
    <row r="26" spans="1:4" s="5" customFormat="1" ht="15" customHeight="1">
      <c r="A26" s="146"/>
      <c r="B26" s="20">
        <f>B11-B23+C26</f>
        <v>3521107.69</v>
      </c>
      <c r="C26" s="20">
        <f>C11-C23+D26</f>
        <v>2925727.54</v>
      </c>
      <c r="D26" s="20">
        <v>1753405.6</v>
      </c>
    </row>
    <row r="27" spans="1:10" ht="12.75">
      <c r="A27" s="137" t="s">
        <v>69</v>
      </c>
      <c r="B27" s="137"/>
      <c r="C27" s="137"/>
      <c r="D27" s="137"/>
      <c r="E27" s="22"/>
      <c r="F27" s="22"/>
      <c r="G27" s="22"/>
      <c r="H27" s="22"/>
      <c r="I27" s="22"/>
      <c r="J27" s="22"/>
    </row>
    <row r="29" ht="12.75">
      <c r="A29" s="2" t="s">
        <v>75</v>
      </c>
    </row>
    <row r="30" spans="1:4" ht="12.75">
      <c r="A30" s="147"/>
      <c r="B30" s="147"/>
      <c r="C30" s="147"/>
      <c r="D30" s="147"/>
    </row>
    <row r="31" spans="2:4" ht="12.75">
      <c r="B31" s="42"/>
      <c r="C31" s="42"/>
      <c r="D31" s="42"/>
    </row>
  </sheetData>
  <sheetProtection/>
  <mergeCells count="5">
    <mergeCell ref="A2:A3"/>
    <mergeCell ref="A13:A14"/>
    <mergeCell ref="A25:A26"/>
    <mergeCell ref="A30:D30"/>
    <mergeCell ref="A27:D27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&amp;CDEMONSTRATIVO V 
Prefeitura Municipal de Santa Maria    
Lei de Diretrizes Orçamentárias    
Anexo de Metas Fiscais    
 ORIGEM E APLICAÇÃO DOS RECURSOS OBTIDOS COM A ALIENAÇÃO DE ATIVOS    
2023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88">
      <selection activeCell="N19" sqref="N19"/>
    </sheetView>
  </sheetViews>
  <sheetFormatPr defaultColWidth="11.57421875" defaultRowHeight="12.75"/>
  <cols>
    <col min="1" max="1" width="57.140625" style="2" customWidth="1"/>
    <col min="2" max="2" width="2.57421875" style="2" customWidth="1"/>
    <col min="3" max="3" width="2.140625" style="2" customWidth="1"/>
    <col min="4" max="4" width="8.140625" style="2" customWidth="1"/>
    <col min="5" max="5" width="2.00390625" style="2" customWidth="1"/>
    <col min="6" max="6" width="1.7109375" style="2" customWidth="1"/>
    <col min="7" max="7" width="9.57421875" style="2" customWidth="1"/>
    <col min="8" max="8" width="1.8515625" style="2" customWidth="1"/>
    <col min="9" max="9" width="2.00390625" style="2" customWidth="1"/>
    <col min="10" max="10" width="10.7109375" style="2" customWidth="1"/>
    <col min="11" max="16384" width="11.57421875" style="2" customWidth="1"/>
  </cols>
  <sheetData>
    <row r="1" spans="1:10" ht="14.25">
      <c r="A1" s="77" t="s">
        <v>205</v>
      </c>
      <c r="B1" s="148"/>
      <c r="C1" s="148"/>
      <c r="D1" s="53"/>
      <c r="E1" s="54"/>
      <c r="F1" s="53"/>
      <c r="G1" s="149"/>
      <c r="H1" s="149"/>
      <c r="I1" s="52"/>
      <c r="J1" s="78">
        <v>1</v>
      </c>
    </row>
    <row r="2" spans="1:10" ht="11.25">
      <c r="A2" s="150" t="s">
        <v>134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ht="11.25">
      <c r="A3" s="150" t="s">
        <v>135</v>
      </c>
      <c r="B3" s="151"/>
      <c r="C3" s="151"/>
      <c r="D3" s="151"/>
      <c r="E3" s="151"/>
      <c r="F3" s="151"/>
      <c r="G3" s="151"/>
      <c r="H3" s="151"/>
      <c r="I3" s="151"/>
      <c r="J3" s="152"/>
    </row>
    <row r="4" spans="1:10" ht="11.25" customHeight="1">
      <c r="A4" s="55" t="s">
        <v>105</v>
      </c>
      <c r="B4" s="153">
        <v>2019</v>
      </c>
      <c r="C4" s="154"/>
      <c r="D4" s="155"/>
      <c r="E4" s="150">
        <v>2020</v>
      </c>
      <c r="F4" s="151"/>
      <c r="G4" s="152"/>
      <c r="H4" s="150">
        <v>2021</v>
      </c>
      <c r="I4" s="151"/>
      <c r="J4" s="152"/>
    </row>
    <row r="5" spans="1:10" ht="11.25">
      <c r="A5" s="56" t="s">
        <v>106</v>
      </c>
      <c r="B5" s="156">
        <v>156061920.26</v>
      </c>
      <c r="C5" s="157"/>
      <c r="D5" s="158"/>
      <c r="E5" s="156">
        <v>163332100.3</v>
      </c>
      <c r="F5" s="157"/>
      <c r="G5" s="158"/>
      <c r="H5" s="156">
        <v>142104295.19</v>
      </c>
      <c r="I5" s="157"/>
      <c r="J5" s="158"/>
    </row>
    <row r="6" spans="1:10" ht="11.25">
      <c r="A6" s="57" t="s">
        <v>136</v>
      </c>
      <c r="B6" s="159">
        <v>23792753.88</v>
      </c>
      <c r="C6" s="160"/>
      <c r="D6" s="161"/>
      <c r="E6" s="159">
        <v>24144181.61</v>
      </c>
      <c r="F6" s="160"/>
      <c r="G6" s="161"/>
      <c r="H6" s="159">
        <v>27697588.99</v>
      </c>
      <c r="I6" s="160"/>
      <c r="J6" s="161"/>
    </row>
    <row r="7" spans="1:10" ht="11.25">
      <c r="A7" s="58" t="s">
        <v>137</v>
      </c>
      <c r="B7" s="162">
        <v>20611646.45</v>
      </c>
      <c r="C7" s="163"/>
      <c r="D7" s="164"/>
      <c r="E7" s="162">
        <v>20593415.99</v>
      </c>
      <c r="F7" s="163"/>
      <c r="G7" s="164"/>
      <c r="H7" s="162">
        <v>23430391.94</v>
      </c>
      <c r="I7" s="163"/>
      <c r="J7" s="164"/>
    </row>
    <row r="8" spans="1:10" ht="11.25">
      <c r="A8" s="58" t="s">
        <v>138</v>
      </c>
      <c r="B8" s="162">
        <v>3157153.4</v>
      </c>
      <c r="C8" s="163"/>
      <c r="D8" s="164"/>
      <c r="E8" s="162">
        <v>3473518.37</v>
      </c>
      <c r="F8" s="163"/>
      <c r="G8" s="164"/>
      <c r="H8" s="162">
        <v>4157509.48</v>
      </c>
      <c r="I8" s="163"/>
      <c r="J8" s="164"/>
    </row>
    <row r="9" spans="1:10" ht="11.25">
      <c r="A9" s="58" t="s">
        <v>139</v>
      </c>
      <c r="B9" s="162">
        <v>23954.03</v>
      </c>
      <c r="C9" s="163"/>
      <c r="D9" s="164"/>
      <c r="E9" s="162">
        <v>77247.25</v>
      </c>
      <c r="F9" s="163"/>
      <c r="G9" s="164"/>
      <c r="H9" s="162">
        <v>109687.57</v>
      </c>
      <c r="I9" s="163"/>
      <c r="J9" s="164"/>
    </row>
    <row r="10" spans="1:10" ht="11.25">
      <c r="A10" s="57" t="s">
        <v>140</v>
      </c>
      <c r="B10" s="159">
        <v>33714259.52</v>
      </c>
      <c r="C10" s="160"/>
      <c r="D10" s="161"/>
      <c r="E10" s="159">
        <v>40183266.51</v>
      </c>
      <c r="F10" s="160"/>
      <c r="G10" s="161"/>
      <c r="H10" s="159">
        <v>39997179.52</v>
      </c>
      <c r="I10" s="160"/>
      <c r="J10" s="161"/>
    </row>
    <row r="11" spans="1:10" ht="11.25">
      <c r="A11" s="58" t="s">
        <v>137</v>
      </c>
      <c r="B11" s="162">
        <v>33714259.52</v>
      </c>
      <c r="C11" s="163"/>
      <c r="D11" s="164"/>
      <c r="E11" s="162">
        <v>40183266.51</v>
      </c>
      <c r="F11" s="163"/>
      <c r="G11" s="164"/>
      <c r="H11" s="162">
        <v>39997179.52</v>
      </c>
      <c r="I11" s="163"/>
      <c r="J11" s="164"/>
    </row>
    <row r="12" spans="1:10" ht="11.25">
      <c r="A12" s="58" t="s">
        <v>138</v>
      </c>
      <c r="B12" s="165" t="s">
        <v>141</v>
      </c>
      <c r="C12" s="166"/>
      <c r="D12" s="167"/>
      <c r="E12" s="165" t="s">
        <v>141</v>
      </c>
      <c r="F12" s="166"/>
      <c r="G12" s="167"/>
      <c r="H12" s="165" t="s">
        <v>141</v>
      </c>
      <c r="I12" s="166"/>
      <c r="J12" s="167"/>
    </row>
    <row r="13" spans="1:10" ht="11.25">
      <c r="A13" s="58" t="s">
        <v>139</v>
      </c>
      <c r="B13" s="165" t="s">
        <v>141</v>
      </c>
      <c r="C13" s="166"/>
      <c r="D13" s="167"/>
      <c r="E13" s="165" t="s">
        <v>141</v>
      </c>
      <c r="F13" s="166"/>
      <c r="G13" s="167"/>
      <c r="H13" s="165" t="s">
        <v>141</v>
      </c>
      <c r="I13" s="166"/>
      <c r="J13" s="167"/>
    </row>
    <row r="14" spans="1:10" ht="11.25">
      <c r="A14" s="57" t="s">
        <v>142</v>
      </c>
      <c r="B14" s="159">
        <v>33255053.49</v>
      </c>
      <c r="C14" s="160"/>
      <c r="D14" s="161"/>
      <c r="E14" s="159">
        <v>29479844.3</v>
      </c>
      <c r="F14" s="160"/>
      <c r="G14" s="161"/>
      <c r="H14" s="159">
        <v>3203808.91</v>
      </c>
      <c r="I14" s="160"/>
      <c r="J14" s="161"/>
    </row>
    <row r="15" spans="1:10" ht="11.25">
      <c r="A15" s="58" t="s">
        <v>143</v>
      </c>
      <c r="B15" s="165" t="s">
        <v>141</v>
      </c>
      <c r="C15" s="166"/>
      <c r="D15" s="167"/>
      <c r="E15" s="165" t="s">
        <v>141</v>
      </c>
      <c r="F15" s="166"/>
      <c r="G15" s="167"/>
      <c r="H15" s="165" t="s">
        <v>141</v>
      </c>
      <c r="I15" s="166"/>
      <c r="J15" s="167"/>
    </row>
    <row r="16" spans="1:10" ht="11.25">
      <c r="A16" s="58" t="s">
        <v>144</v>
      </c>
      <c r="B16" s="162">
        <v>33255053.49</v>
      </c>
      <c r="C16" s="163"/>
      <c r="D16" s="164"/>
      <c r="E16" s="162">
        <v>29479844.3</v>
      </c>
      <c r="F16" s="163"/>
      <c r="G16" s="164"/>
      <c r="H16" s="162">
        <v>3203808.91</v>
      </c>
      <c r="I16" s="163"/>
      <c r="J16" s="164"/>
    </row>
    <row r="17" spans="1:10" ht="11.25">
      <c r="A17" s="58" t="s">
        <v>145</v>
      </c>
      <c r="B17" s="165" t="s">
        <v>141</v>
      </c>
      <c r="C17" s="166"/>
      <c r="D17" s="167"/>
      <c r="E17" s="165" t="s">
        <v>141</v>
      </c>
      <c r="F17" s="166"/>
      <c r="G17" s="167"/>
      <c r="H17" s="165" t="s">
        <v>141</v>
      </c>
      <c r="I17" s="166"/>
      <c r="J17" s="167"/>
    </row>
    <row r="18" spans="1:10" ht="11.25">
      <c r="A18" s="57" t="s">
        <v>146</v>
      </c>
      <c r="B18" s="168" t="s">
        <v>141</v>
      </c>
      <c r="C18" s="169"/>
      <c r="D18" s="170"/>
      <c r="E18" s="159">
        <v>33025.96</v>
      </c>
      <c r="F18" s="160"/>
      <c r="G18" s="161"/>
      <c r="H18" s="159">
        <v>366844.04</v>
      </c>
      <c r="I18" s="160"/>
      <c r="J18" s="161"/>
    </row>
    <row r="19" spans="1:10" ht="11.25">
      <c r="A19" s="57" t="s">
        <v>147</v>
      </c>
      <c r="B19" s="159">
        <v>65299853.37</v>
      </c>
      <c r="C19" s="160"/>
      <c r="D19" s="161"/>
      <c r="E19" s="159">
        <v>69491781.92</v>
      </c>
      <c r="F19" s="160"/>
      <c r="G19" s="161"/>
      <c r="H19" s="159">
        <v>70838873.73</v>
      </c>
      <c r="I19" s="160"/>
      <c r="J19" s="161"/>
    </row>
    <row r="20" spans="1:10" ht="11.25">
      <c r="A20" s="58" t="s">
        <v>148</v>
      </c>
      <c r="B20" s="162">
        <v>7995139.9</v>
      </c>
      <c r="C20" s="163"/>
      <c r="D20" s="164"/>
      <c r="E20" s="162">
        <v>6944007.54</v>
      </c>
      <c r="F20" s="163"/>
      <c r="G20" s="164"/>
      <c r="H20" s="162">
        <v>4156209.68</v>
      </c>
      <c r="I20" s="163"/>
      <c r="J20" s="164"/>
    </row>
    <row r="21" spans="1:10" ht="11.25">
      <c r="A21" s="58" t="s">
        <v>149</v>
      </c>
      <c r="B21" s="162">
        <v>54528051.22</v>
      </c>
      <c r="C21" s="163"/>
      <c r="D21" s="164"/>
      <c r="E21" s="162">
        <v>61718902.46</v>
      </c>
      <c r="F21" s="163"/>
      <c r="G21" s="164"/>
      <c r="H21" s="162">
        <v>66523013.79</v>
      </c>
      <c r="I21" s="163"/>
      <c r="J21" s="164"/>
    </row>
    <row r="22" spans="1:10" ht="11.25">
      <c r="A22" s="58" t="s">
        <v>150</v>
      </c>
      <c r="B22" s="162">
        <v>2776662.25</v>
      </c>
      <c r="C22" s="163"/>
      <c r="D22" s="164"/>
      <c r="E22" s="162">
        <v>828871.92</v>
      </c>
      <c r="F22" s="163"/>
      <c r="G22" s="164"/>
      <c r="H22" s="162">
        <v>159650.26</v>
      </c>
      <c r="I22" s="163"/>
      <c r="J22" s="164"/>
    </row>
    <row r="23" spans="1:10" ht="11.25">
      <c r="A23" s="58" t="s">
        <v>107</v>
      </c>
      <c r="B23" s="168" t="s">
        <v>141</v>
      </c>
      <c r="C23" s="169"/>
      <c r="D23" s="170"/>
      <c r="E23" s="168" t="s">
        <v>141</v>
      </c>
      <c r="F23" s="169"/>
      <c r="G23" s="170"/>
      <c r="H23" s="165" t="s">
        <v>141</v>
      </c>
      <c r="I23" s="166"/>
      <c r="J23" s="167"/>
    </row>
    <row r="24" spans="1:10" ht="11.25">
      <c r="A24" s="58" t="s">
        <v>151</v>
      </c>
      <c r="B24" s="165" t="s">
        <v>141</v>
      </c>
      <c r="C24" s="166"/>
      <c r="D24" s="167"/>
      <c r="E24" s="165" t="s">
        <v>141</v>
      </c>
      <c r="F24" s="166"/>
      <c r="G24" s="167"/>
      <c r="H24" s="168" t="s">
        <v>141</v>
      </c>
      <c r="I24" s="169"/>
      <c r="J24" s="170"/>
    </row>
    <row r="25" spans="1:10" ht="11.25">
      <c r="A25" s="58" t="s">
        <v>152</v>
      </c>
      <c r="B25" s="165" t="s">
        <v>141</v>
      </c>
      <c r="C25" s="166"/>
      <c r="D25" s="167"/>
      <c r="E25" s="165" t="s">
        <v>141</v>
      </c>
      <c r="F25" s="166"/>
      <c r="G25" s="167"/>
      <c r="H25" s="168" t="s">
        <v>141</v>
      </c>
      <c r="I25" s="169"/>
      <c r="J25" s="170"/>
    </row>
    <row r="26" spans="1:10" ht="11.25">
      <c r="A26" s="60" t="s">
        <v>153</v>
      </c>
      <c r="B26" s="171" t="s">
        <v>141</v>
      </c>
      <c r="C26" s="172"/>
      <c r="D26" s="173"/>
      <c r="E26" s="171" t="s">
        <v>141</v>
      </c>
      <c r="F26" s="172"/>
      <c r="G26" s="173"/>
      <c r="H26" s="174" t="s">
        <v>141</v>
      </c>
      <c r="I26" s="175"/>
      <c r="J26" s="176"/>
    </row>
    <row r="27" spans="1:10" ht="11.25">
      <c r="A27" s="61" t="s">
        <v>154</v>
      </c>
      <c r="B27" s="177">
        <v>101533869.04</v>
      </c>
      <c r="C27" s="178"/>
      <c r="D27" s="179"/>
      <c r="E27" s="177">
        <v>101613197.84</v>
      </c>
      <c r="F27" s="178"/>
      <c r="G27" s="179"/>
      <c r="H27" s="177">
        <v>75581281.4</v>
      </c>
      <c r="I27" s="178"/>
      <c r="J27" s="179"/>
    </row>
    <row r="28" spans="1:10" ht="11.25">
      <c r="A28" s="63"/>
      <c r="B28" s="180"/>
      <c r="C28" s="180"/>
      <c r="D28" s="63"/>
      <c r="E28" s="65"/>
      <c r="F28" s="63"/>
      <c r="G28" s="180"/>
      <c r="H28" s="180"/>
      <c r="I28" s="180"/>
      <c r="J28" s="180"/>
    </row>
    <row r="29" spans="1:10" ht="11.25" customHeight="1">
      <c r="A29" s="55" t="s">
        <v>108</v>
      </c>
      <c r="B29" s="153">
        <v>2019</v>
      </c>
      <c r="C29" s="154"/>
      <c r="D29" s="155"/>
      <c r="E29" s="153">
        <v>2020</v>
      </c>
      <c r="F29" s="154"/>
      <c r="G29" s="155"/>
      <c r="H29" s="153">
        <v>2021</v>
      </c>
      <c r="I29" s="154"/>
      <c r="J29" s="155"/>
    </row>
    <row r="30" spans="1:10" ht="11.25">
      <c r="A30" s="66" t="s">
        <v>109</v>
      </c>
      <c r="B30" s="156">
        <v>129274736.7</v>
      </c>
      <c r="C30" s="157"/>
      <c r="D30" s="158"/>
      <c r="E30" s="156">
        <v>141765283.41</v>
      </c>
      <c r="F30" s="157"/>
      <c r="G30" s="158"/>
      <c r="H30" s="156">
        <v>154588047.88</v>
      </c>
      <c r="I30" s="157"/>
      <c r="J30" s="158"/>
    </row>
    <row r="31" spans="1:10" ht="11.25">
      <c r="A31" s="58" t="s">
        <v>155</v>
      </c>
      <c r="B31" s="162">
        <v>118720320.87</v>
      </c>
      <c r="C31" s="163"/>
      <c r="D31" s="164"/>
      <c r="E31" s="162">
        <v>130006636.69</v>
      </c>
      <c r="F31" s="163"/>
      <c r="G31" s="164"/>
      <c r="H31" s="162">
        <v>141087735.23</v>
      </c>
      <c r="I31" s="163"/>
      <c r="J31" s="164"/>
    </row>
    <row r="32" spans="1:10" ht="11.25">
      <c r="A32" s="58" t="s">
        <v>156</v>
      </c>
      <c r="B32" s="162">
        <v>10554415.83</v>
      </c>
      <c r="C32" s="163"/>
      <c r="D32" s="164"/>
      <c r="E32" s="162">
        <v>11758646.72</v>
      </c>
      <c r="F32" s="163"/>
      <c r="G32" s="164"/>
      <c r="H32" s="162">
        <v>13500312.65</v>
      </c>
      <c r="I32" s="163"/>
      <c r="J32" s="164"/>
    </row>
    <row r="33" spans="1:10" ht="11.25">
      <c r="A33" s="57" t="s">
        <v>110</v>
      </c>
      <c r="B33" s="159">
        <v>930298.78</v>
      </c>
      <c r="C33" s="160"/>
      <c r="D33" s="161"/>
      <c r="E33" s="159">
        <v>1018163.05</v>
      </c>
      <c r="F33" s="160"/>
      <c r="G33" s="161"/>
      <c r="H33" s="159">
        <v>309506.82</v>
      </c>
      <c r="I33" s="160"/>
      <c r="J33" s="161"/>
    </row>
    <row r="34" spans="1:10" ht="11.25">
      <c r="A34" s="58" t="s">
        <v>157</v>
      </c>
      <c r="B34" s="162">
        <v>241071.27</v>
      </c>
      <c r="C34" s="163"/>
      <c r="D34" s="164"/>
      <c r="E34" s="162">
        <v>261577.58</v>
      </c>
      <c r="F34" s="163"/>
      <c r="G34" s="164"/>
      <c r="H34" s="162">
        <v>220299.23</v>
      </c>
      <c r="I34" s="163"/>
      <c r="J34" s="164"/>
    </row>
    <row r="35" spans="1:10" ht="11.25">
      <c r="A35" s="60" t="s">
        <v>158</v>
      </c>
      <c r="B35" s="181">
        <v>689227.51</v>
      </c>
      <c r="C35" s="182"/>
      <c r="D35" s="183"/>
      <c r="E35" s="181">
        <v>756585.47</v>
      </c>
      <c r="F35" s="182"/>
      <c r="G35" s="183"/>
      <c r="H35" s="181">
        <v>89207.59</v>
      </c>
      <c r="I35" s="182"/>
      <c r="J35" s="183"/>
    </row>
    <row r="36" spans="1:10" ht="11.25">
      <c r="A36" s="61" t="s">
        <v>111</v>
      </c>
      <c r="B36" s="177">
        <v>130205035.48</v>
      </c>
      <c r="C36" s="178"/>
      <c r="D36" s="179"/>
      <c r="E36" s="177">
        <v>142783446.46</v>
      </c>
      <c r="F36" s="178"/>
      <c r="G36" s="179"/>
      <c r="H36" s="177">
        <v>154897554.7</v>
      </c>
      <c r="I36" s="178"/>
      <c r="J36" s="179"/>
    </row>
    <row r="37" spans="1:10" ht="11.25">
      <c r="A37" s="63"/>
      <c r="B37" s="180"/>
      <c r="C37" s="180"/>
      <c r="D37" s="63"/>
      <c r="E37" s="65"/>
      <c r="F37" s="63"/>
      <c r="G37" s="180"/>
      <c r="H37" s="180"/>
      <c r="I37" s="180"/>
      <c r="J37" s="180"/>
    </row>
    <row r="38" spans="1:10" ht="11.25">
      <c r="A38" s="61" t="s">
        <v>159</v>
      </c>
      <c r="B38" s="177">
        <v>-28671166.44</v>
      </c>
      <c r="C38" s="178"/>
      <c r="D38" s="179"/>
      <c r="E38" s="177">
        <v>-41170248.62</v>
      </c>
      <c r="F38" s="178"/>
      <c r="G38" s="179"/>
      <c r="H38" s="177">
        <v>-79316273.3</v>
      </c>
      <c r="I38" s="178"/>
      <c r="J38" s="179"/>
    </row>
    <row r="39" spans="1:10" ht="11.25">
      <c r="A39" s="64"/>
      <c r="B39" s="180"/>
      <c r="C39" s="180"/>
      <c r="D39" s="64"/>
      <c r="E39" s="67"/>
      <c r="F39" s="64"/>
      <c r="G39" s="180"/>
      <c r="H39" s="180"/>
      <c r="I39" s="180"/>
      <c r="J39" s="180"/>
    </row>
    <row r="40" spans="1:10" ht="11.25">
      <c r="A40" s="68" t="s">
        <v>160</v>
      </c>
      <c r="B40" s="150">
        <v>2019</v>
      </c>
      <c r="C40" s="151"/>
      <c r="D40" s="152"/>
      <c r="E40" s="150">
        <v>2020</v>
      </c>
      <c r="F40" s="151"/>
      <c r="G40" s="152"/>
      <c r="H40" s="150">
        <v>2021</v>
      </c>
      <c r="I40" s="151"/>
      <c r="J40" s="152"/>
    </row>
    <row r="41" spans="1:10" ht="12.75">
      <c r="A41" s="69" t="s">
        <v>161</v>
      </c>
      <c r="B41" s="184" t="s">
        <v>141</v>
      </c>
      <c r="C41" s="185"/>
      <c r="D41" s="186"/>
      <c r="E41" s="184" t="s">
        <v>141</v>
      </c>
      <c r="F41" s="185"/>
      <c r="G41" s="186"/>
      <c r="H41" s="184" t="s">
        <v>141</v>
      </c>
      <c r="I41" s="185"/>
      <c r="J41" s="186"/>
    </row>
    <row r="42" spans="1:10" ht="12.75">
      <c r="A42" s="71"/>
      <c r="B42" s="72"/>
      <c r="C42" s="187"/>
      <c r="D42" s="187"/>
      <c r="E42" s="70"/>
      <c r="F42" s="62"/>
      <c r="G42" s="187"/>
      <c r="H42" s="187"/>
      <c r="I42" s="187"/>
      <c r="J42" s="187"/>
    </row>
    <row r="43" spans="1:10" ht="11.25">
      <c r="A43" s="68" t="s">
        <v>162</v>
      </c>
      <c r="B43" s="150">
        <v>2019</v>
      </c>
      <c r="C43" s="151"/>
      <c r="D43" s="152"/>
      <c r="E43" s="150">
        <v>2020</v>
      </c>
      <c r="F43" s="151"/>
      <c r="G43" s="152"/>
      <c r="H43" s="150">
        <v>2021</v>
      </c>
      <c r="I43" s="151"/>
      <c r="J43" s="152"/>
    </row>
    <row r="44" spans="1:10" ht="12.75">
      <c r="A44" s="69" t="s">
        <v>161</v>
      </c>
      <c r="B44" s="188">
        <v>15190190</v>
      </c>
      <c r="C44" s="189"/>
      <c r="D44" s="190"/>
      <c r="E44" s="188">
        <v>3420000</v>
      </c>
      <c r="F44" s="189"/>
      <c r="G44" s="190"/>
      <c r="H44" s="188">
        <v>10375000</v>
      </c>
      <c r="I44" s="189"/>
      <c r="J44" s="190"/>
    </row>
    <row r="45" spans="1:10" ht="11.25">
      <c r="A45" s="55" t="s">
        <v>112</v>
      </c>
      <c r="B45" s="150">
        <v>2019</v>
      </c>
      <c r="C45" s="151"/>
      <c r="D45" s="152"/>
      <c r="E45" s="150">
        <v>2020</v>
      </c>
      <c r="F45" s="151"/>
      <c r="G45" s="152"/>
      <c r="H45" s="150">
        <v>2021</v>
      </c>
      <c r="I45" s="151"/>
      <c r="J45" s="152"/>
    </row>
    <row r="46" spans="1:10" ht="11.25">
      <c r="A46" s="56" t="s">
        <v>163</v>
      </c>
      <c r="B46" s="191" t="s">
        <v>141</v>
      </c>
      <c r="C46" s="192"/>
      <c r="D46" s="193"/>
      <c r="E46" s="191" t="s">
        <v>141</v>
      </c>
      <c r="F46" s="192"/>
      <c r="G46" s="193"/>
      <c r="H46" s="191" t="s">
        <v>141</v>
      </c>
      <c r="I46" s="192"/>
      <c r="J46" s="193"/>
    </row>
    <row r="47" spans="1:10" ht="11.25">
      <c r="A47" s="58" t="s">
        <v>164</v>
      </c>
      <c r="B47" s="165" t="s">
        <v>141</v>
      </c>
      <c r="C47" s="166"/>
      <c r="D47" s="167"/>
      <c r="E47" s="165" t="s">
        <v>141</v>
      </c>
      <c r="F47" s="166"/>
      <c r="G47" s="167"/>
      <c r="H47" s="165" t="s">
        <v>141</v>
      </c>
      <c r="I47" s="166"/>
      <c r="J47" s="167"/>
    </row>
    <row r="48" spans="1:10" ht="11.25">
      <c r="A48" s="58" t="s">
        <v>165</v>
      </c>
      <c r="B48" s="162">
        <v>10204934.25</v>
      </c>
      <c r="C48" s="163"/>
      <c r="D48" s="164"/>
      <c r="E48" s="162">
        <v>9830410.95</v>
      </c>
      <c r="F48" s="163"/>
      <c r="G48" s="164"/>
      <c r="H48" s="162">
        <v>9231913.04</v>
      </c>
      <c r="I48" s="163"/>
      <c r="J48" s="164"/>
    </row>
    <row r="49" spans="1:10" ht="11.25">
      <c r="A49" s="60" t="s">
        <v>166</v>
      </c>
      <c r="B49" s="171" t="s">
        <v>141</v>
      </c>
      <c r="C49" s="172"/>
      <c r="D49" s="173"/>
      <c r="E49" s="171" t="s">
        <v>141</v>
      </c>
      <c r="F49" s="172"/>
      <c r="G49" s="173"/>
      <c r="H49" s="171" t="s">
        <v>141</v>
      </c>
      <c r="I49" s="172"/>
      <c r="J49" s="173"/>
    </row>
    <row r="50" spans="1:10" ht="14.2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1.25">
      <c r="A51" s="55" t="s">
        <v>113</v>
      </c>
      <c r="B51" s="150">
        <v>2019</v>
      </c>
      <c r="C51" s="151"/>
      <c r="D51" s="152"/>
      <c r="E51" s="150">
        <v>2020</v>
      </c>
      <c r="F51" s="151"/>
      <c r="G51" s="152"/>
      <c r="H51" s="150">
        <v>2021</v>
      </c>
      <c r="I51" s="151"/>
      <c r="J51" s="152"/>
    </row>
    <row r="52" spans="1:10" ht="11.25">
      <c r="A52" s="56" t="s">
        <v>167</v>
      </c>
      <c r="B52" s="195">
        <v>93486.41</v>
      </c>
      <c r="C52" s="196"/>
      <c r="D52" s="197"/>
      <c r="E52" s="195">
        <v>800571.86</v>
      </c>
      <c r="F52" s="196"/>
      <c r="G52" s="197"/>
      <c r="H52" s="195">
        <v>943152.05</v>
      </c>
      <c r="I52" s="196"/>
      <c r="J52" s="197"/>
    </row>
    <row r="53" spans="1:10" ht="11.25">
      <c r="A53" s="58" t="s">
        <v>168</v>
      </c>
      <c r="B53" s="162">
        <v>255957190.81</v>
      </c>
      <c r="C53" s="163"/>
      <c r="D53" s="164"/>
      <c r="E53" s="162">
        <v>251785539.09</v>
      </c>
      <c r="F53" s="198"/>
      <c r="G53" s="164"/>
      <c r="H53" s="162">
        <v>229999424.55</v>
      </c>
      <c r="I53" s="163"/>
      <c r="J53" s="164"/>
    </row>
    <row r="54" spans="1:10" ht="11.25">
      <c r="A54" s="60" t="s">
        <v>169</v>
      </c>
      <c r="B54" s="171" t="s">
        <v>141</v>
      </c>
      <c r="C54" s="172"/>
      <c r="D54" s="173"/>
      <c r="E54" s="171" t="s">
        <v>141</v>
      </c>
      <c r="F54" s="172"/>
      <c r="G54" s="173"/>
      <c r="H54" s="171" t="s">
        <v>141</v>
      </c>
      <c r="I54" s="172"/>
      <c r="J54" s="173"/>
    </row>
    <row r="55" spans="1:10" ht="14.25">
      <c r="A55" s="194"/>
      <c r="B55" s="194"/>
      <c r="C55" s="194"/>
      <c r="D55" s="194"/>
      <c r="E55" s="194"/>
      <c r="F55" s="194"/>
      <c r="G55" s="194"/>
      <c r="H55" s="194"/>
      <c r="I55" s="194"/>
      <c r="J55" s="194"/>
    </row>
    <row r="56" spans="1:10" ht="11.25">
      <c r="A56" s="150" t="s">
        <v>170</v>
      </c>
      <c r="B56" s="151"/>
      <c r="C56" s="151"/>
      <c r="D56" s="151"/>
      <c r="E56" s="151"/>
      <c r="F56" s="151"/>
      <c r="G56" s="151"/>
      <c r="H56" s="151"/>
      <c r="I56" s="151"/>
      <c r="J56" s="152"/>
    </row>
    <row r="57" spans="1:10" ht="11.25" customHeight="1">
      <c r="A57" s="55" t="s">
        <v>171</v>
      </c>
      <c r="B57" s="153">
        <v>2019</v>
      </c>
      <c r="C57" s="154"/>
      <c r="D57" s="155"/>
      <c r="E57" s="153">
        <v>2020</v>
      </c>
      <c r="F57" s="154"/>
      <c r="G57" s="155"/>
      <c r="H57" s="153">
        <v>2021</v>
      </c>
      <c r="I57" s="154"/>
      <c r="J57" s="155"/>
    </row>
    <row r="58" spans="1:10" ht="11.25">
      <c r="A58" s="56" t="s">
        <v>172</v>
      </c>
      <c r="B58" s="199" t="s">
        <v>141</v>
      </c>
      <c r="C58" s="200"/>
      <c r="D58" s="201"/>
      <c r="E58" s="199" t="s">
        <v>141</v>
      </c>
      <c r="F58" s="200"/>
      <c r="G58" s="201"/>
      <c r="H58" s="199" t="s">
        <v>141</v>
      </c>
      <c r="I58" s="200"/>
      <c r="J58" s="201"/>
    </row>
    <row r="59" spans="1:10" ht="11.25">
      <c r="A59" s="57" t="s">
        <v>136</v>
      </c>
      <c r="B59" s="168" t="s">
        <v>141</v>
      </c>
      <c r="C59" s="169"/>
      <c r="D59" s="170"/>
      <c r="E59" s="168" t="s">
        <v>141</v>
      </c>
      <c r="F59" s="169"/>
      <c r="G59" s="170"/>
      <c r="H59" s="168" t="s">
        <v>141</v>
      </c>
      <c r="I59" s="169"/>
      <c r="J59" s="170"/>
    </row>
    <row r="60" spans="1:10" ht="14.25">
      <c r="A60" s="58" t="s">
        <v>137</v>
      </c>
      <c r="B60" s="202"/>
      <c r="C60" s="203"/>
      <c r="D60" s="204"/>
      <c r="E60" s="202"/>
      <c r="F60" s="203"/>
      <c r="G60" s="204"/>
      <c r="H60" s="202"/>
      <c r="I60" s="203"/>
      <c r="J60" s="204"/>
    </row>
    <row r="61" spans="1:10" ht="14.25">
      <c r="A61" s="58" t="s">
        <v>138</v>
      </c>
      <c r="B61" s="202"/>
      <c r="C61" s="203"/>
      <c r="D61" s="204"/>
      <c r="E61" s="202"/>
      <c r="F61" s="203"/>
      <c r="G61" s="204"/>
      <c r="H61" s="202"/>
      <c r="I61" s="203"/>
      <c r="J61" s="204"/>
    </row>
    <row r="62" spans="1:10" ht="14.25">
      <c r="A62" s="58" t="s">
        <v>139</v>
      </c>
      <c r="B62" s="202"/>
      <c r="C62" s="203"/>
      <c r="D62" s="204"/>
      <c r="E62" s="202"/>
      <c r="F62" s="203"/>
      <c r="G62" s="204"/>
      <c r="H62" s="202"/>
      <c r="I62" s="203"/>
      <c r="J62" s="204"/>
    </row>
    <row r="63" spans="1:10" ht="11.25">
      <c r="A63" s="57" t="s">
        <v>140</v>
      </c>
      <c r="B63" s="168" t="s">
        <v>141</v>
      </c>
      <c r="C63" s="169"/>
      <c r="D63" s="170"/>
      <c r="E63" s="168" t="s">
        <v>141</v>
      </c>
      <c r="F63" s="169"/>
      <c r="G63" s="170"/>
      <c r="H63" s="168" t="s">
        <v>141</v>
      </c>
      <c r="I63" s="169"/>
      <c r="J63" s="170"/>
    </row>
    <row r="64" spans="1:10" ht="14.25">
      <c r="A64" s="58" t="s">
        <v>137</v>
      </c>
      <c r="B64" s="202"/>
      <c r="C64" s="203"/>
      <c r="D64" s="204"/>
      <c r="E64" s="202"/>
      <c r="F64" s="203"/>
      <c r="G64" s="204"/>
      <c r="H64" s="202"/>
      <c r="I64" s="203"/>
      <c r="J64" s="204"/>
    </row>
    <row r="65" spans="1:10" ht="14.25">
      <c r="A65" s="58" t="s">
        <v>138</v>
      </c>
      <c r="B65" s="202"/>
      <c r="C65" s="203"/>
      <c r="D65" s="204"/>
      <c r="E65" s="202"/>
      <c r="F65" s="203"/>
      <c r="G65" s="204"/>
      <c r="H65" s="202"/>
      <c r="I65" s="203"/>
      <c r="J65" s="204"/>
    </row>
    <row r="66" spans="1:10" ht="14.25">
      <c r="A66" s="58" t="s">
        <v>139</v>
      </c>
      <c r="B66" s="202"/>
      <c r="C66" s="203"/>
      <c r="D66" s="204"/>
      <c r="E66" s="202"/>
      <c r="F66" s="203"/>
      <c r="G66" s="204"/>
      <c r="H66" s="202"/>
      <c r="I66" s="203"/>
      <c r="J66" s="204"/>
    </row>
    <row r="67" spans="1:10" ht="11.25">
      <c r="A67" s="57" t="s">
        <v>142</v>
      </c>
      <c r="B67" s="168" t="s">
        <v>141</v>
      </c>
      <c r="C67" s="169"/>
      <c r="D67" s="170"/>
      <c r="E67" s="168" t="s">
        <v>141</v>
      </c>
      <c r="F67" s="169"/>
      <c r="G67" s="170"/>
      <c r="H67" s="168" t="s">
        <v>141</v>
      </c>
      <c r="I67" s="169"/>
      <c r="J67" s="170"/>
    </row>
    <row r="68" spans="1:10" ht="14.25">
      <c r="A68" s="58" t="s">
        <v>143</v>
      </c>
      <c r="B68" s="202"/>
      <c r="C68" s="203"/>
      <c r="D68" s="204"/>
      <c r="E68" s="202"/>
      <c r="F68" s="203"/>
      <c r="G68" s="204"/>
      <c r="H68" s="202"/>
      <c r="I68" s="203"/>
      <c r="J68" s="204"/>
    </row>
    <row r="69" spans="1:10" ht="14.25">
      <c r="A69" s="58" t="s">
        <v>144</v>
      </c>
      <c r="B69" s="202"/>
      <c r="C69" s="203"/>
      <c r="D69" s="204"/>
      <c r="E69" s="202"/>
      <c r="F69" s="203"/>
      <c r="G69" s="204"/>
      <c r="H69" s="202"/>
      <c r="I69" s="203"/>
      <c r="J69" s="204"/>
    </row>
    <row r="70" spans="1:10" ht="14.25">
      <c r="A70" s="58" t="s">
        <v>145</v>
      </c>
      <c r="B70" s="202"/>
      <c r="C70" s="203"/>
      <c r="D70" s="204"/>
      <c r="E70" s="202"/>
      <c r="F70" s="203"/>
      <c r="G70" s="204"/>
      <c r="H70" s="202"/>
      <c r="I70" s="203"/>
      <c r="J70" s="204"/>
    </row>
    <row r="71" spans="1:10" ht="14.25">
      <c r="A71" s="57" t="s">
        <v>146</v>
      </c>
      <c r="B71" s="202"/>
      <c r="C71" s="203"/>
      <c r="D71" s="204"/>
      <c r="E71" s="202"/>
      <c r="F71" s="203"/>
      <c r="G71" s="204"/>
      <c r="H71" s="202"/>
      <c r="I71" s="203"/>
      <c r="J71" s="204"/>
    </row>
    <row r="72" spans="1:10" ht="11.25">
      <c r="A72" s="57" t="s">
        <v>147</v>
      </c>
      <c r="B72" s="168" t="s">
        <v>141</v>
      </c>
      <c r="C72" s="169"/>
      <c r="D72" s="170"/>
      <c r="E72" s="168" t="s">
        <v>141</v>
      </c>
      <c r="F72" s="169"/>
      <c r="G72" s="170"/>
      <c r="H72" s="168" t="s">
        <v>141</v>
      </c>
      <c r="I72" s="169"/>
      <c r="J72" s="170"/>
    </row>
    <row r="73" spans="1:10" ht="14.25">
      <c r="A73" s="58" t="s">
        <v>173</v>
      </c>
      <c r="B73" s="202"/>
      <c r="C73" s="203"/>
      <c r="D73" s="204"/>
      <c r="E73" s="202"/>
      <c r="F73" s="203"/>
      <c r="G73" s="204"/>
      <c r="H73" s="202"/>
      <c r="I73" s="203"/>
      <c r="J73" s="204"/>
    </row>
    <row r="74" spans="1:10" ht="14.25">
      <c r="A74" s="58" t="s">
        <v>150</v>
      </c>
      <c r="B74" s="202"/>
      <c r="C74" s="203"/>
      <c r="D74" s="204"/>
      <c r="E74" s="202"/>
      <c r="F74" s="203"/>
      <c r="G74" s="204"/>
      <c r="H74" s="202"/>
      <c r="I74" s="203"/>
      <c r="J74" s="204"/>
    </row>
    <row r="75" spans="1:10" ht="11.25">
      <c r="A75" s="58" t="s">
        <v>174</v>
      </c>
      <c r="B75" s="168" t="s">
        <v>141</v>
      </c>
      <c r="C75" s="169"/>
      <c r="D75" s="170"/>
      <c r="E75" s="168" t="s">
        <v>141</v>
      </c>
      <c r="F75" s="169"/>
      <c r="G75" s="170"/>
      <c r="H75" s="168" t="s">
        <v>141</v>
      </c>
      <c r="I75" s="169"/>
      <c r="J75" s="170"/>
    </row>
    <row r="76" spans="1:10" ht="14.25">
      <c r="A76" s="58" t="s">
        <v>151</v>
      </c>
      <c r="B76" s="202"/>
      <c r="C76" s="203"/>
      <c r="D76" s="204"/>
      <c r="E76" s="202"/>
      <c r="F76" s="203"/>
      <c r="G76" s="204"/>
      <c r="H76" s="202"/>
      <c r="I76" s="203"/>
      <c r="J76" s="204"/>
    </row>
    <row r="77" spans="1:10" ht="14.25">
      <c r="A77" s="58" t="s">
        <v>152</v>
      </c>
      <c r="B77" s="202"/>
      <c r="C77" s="203"/>
      <c r="D77" s="204"/>
      <c r="E77" s="202"/>
      <c r="F77" s="203"/>
      <c r="G77" s="204"/>
      <c r="H77" s="202"/>
      <c r="I77" s="203"/>
      <c r="J77" s="204"/>
    </row>
    <row r="78" spans="1:10" ht="14.25">
      <c r="A78" s="60" t="s">
        <v>153</v>
      </c>
      <c r="B78" s="205"/>
      <c r="C78" s="148"/>
      <c r="D78" s="206"/>
      <c r="E78" s="205"/>
      <c r="F78" s="148"/>
      <c r="G78" s="206"/>
      <c r="H78" s="205"/>
      <c r="I78" s="148"/>
      <c r="J78" s="206"/>
    </row>
    <row r="79" spans="1:10" ht="11.25">
      <c r="A79" s="61" t="s">
        <v>175</v>
      </c>
      <c r="B79" s="207" t="s">
        <v>141</v>
      </c>
      <c r="C79" s="208"/>
      <c r="D79" s="209"/>
      <c r="E79" s="207" t="s">
        <v>141</v>
      </c>
      <c r="F79" s="208"/>
      <c r="G79" s="209"/>
      <c r="H79" s="207" t="s">
        <v>141</v>
      </c>
      <c r="I79" s="208"/>
      <c r="J79" s="209"/>
    </row>
    <row r="80" spans="1:10" ht="11.25">
      <c r="A80" s="63"/>
      <c r="B80" s="180"/>
      <c r="C80" s="180"/>
      <c r="D80" s="63"/>
      <c r="E80" s="65"/>
      <c r="F80" s="63"/>
      <c r="G80" s="180"/>
      <c r="H80" s="180"/>
      <c r="I80" s="180"/>
      <c r="J80" s="180"/>
    </row>
    <row r="81" spans="1:10" ht="11.25" customHeight="1">
      <c r="A81" s="55" t="s">
        <v>176</v>
      </c>
      <c r="B81" s="153">
        <v>2019</v>
      </c>
      <c r="C81" s="154"/>
      <c r="D81" s="155"/>
      <c r="E81" s="153">
        <v>2020</v>
      </c>
      <c r="F81" s="154"/>
      <c r="G81" s="155"/>
      <c r="H81" s="153">
        <v>2021</v>
      </c>
      <c r="I81" s="154"/>
      <c r="J81" s="155"/>
    </row>
    <row r="82" spans="1:10" ht="11.25">
      <c r="A82" s="66" t="s">
        <v>109</v>
      </c>
      <c r="B82" s="199" t="s">
        <v>141</v>
      </c>
      <c r="C82" s="200"/>
      <c r="D82" s="201"/>
      <c r="E82" s="199" t="s">
        <v>141</v>
      </c>
      <c r="F82" s="200"/>
      <c r="G82" s="201"/>
      <c r="H82" s="199" t="s">
        <v>141</v>
      </c>
      <c r="I82" s="200"/>
      <c r="J82" s="201"/>
    </row>
    <row r="83" spans="1:10" ht="14.25">
      <c r="A83" s="58" t="s">
        <v>155</v>
      </c>
      <c r="B83" s="202"/>
      <c r="C83" s="203"/>
      <c r="D83" s="204"/>
      <c r="E83" s="202"/>
      <c r="F83" s="203"/>
      <c r="G83" s="204"/>
      <c r="H83" s="202"/>
      <c r="I83" s="203"/>
      <c r="J83" s="204"/>
    </row>
    <row r="84" spans="1:10" ht="14.25">
      <c r="A84" s="58" t="s">
        <v>156</v>
      </c>
      <c r="B84" s="202"/>
      <c r="C84" s="203"/>
      <c r="D84" s="204"/>
      <c r="E84" s="202"/>
      <c r="F84" s="203"/>
      <c r="G84" s="204"/>
      <c r="H84" s="202"/>
      <c r="I84" s="203"/>
      <c r="J84" s="204"/>
    </row>
    <row r="85" spans="1:10" ht="11.25">
      <c r="A85" s="57" t="s">
        <v>110</v>
      </c>
      <c r="B85" s="168" t="s">
        <v>141</v>
      </c>
      <c r="C85" s="169"/>
      <c r="D85" s="170"/>
      <c r="E85" s="168" t="s">
        <v>141</v>
      </c>
      <c r="F85" s="169"/>
      <c r="G85" s="170"/>
      <c r="H85" s="168" t="s">
        <v>141</v>
      </c>
      <c r="I85" s="169"/>
      <c r="J85" s="170"/>
    </row>
    <row r="86" spans="1:10" ht="14.25">
      <c r="A86" s="58" t="s">
        <v>177</v>
      </c>
      <c r="B86" s="202"/>
      <c r="C86" s="203"/>
      <c r="D86" s="204"/>
      <c r="E86" s="202"/>
      <c r="F86" s="203"/>
      <c r="G86" s="204"/>
      <c r="H86" s="202"/>
      <c r="I86" s="203"/>
      <c r="J86" s="204"/>
    </row>
    <row r="87" spans="1:10" ht="14.25">
      <c r="A87" s="60" t="s">
        <v>158</v>
      </c>
      <c r="B87" s="205"/>
      <c r="C87" s="148"/>
      <c r="D87" s="206"/>
      <c r="E87" s="205"/>
      <c r="F87" s="148"/>
      <c r="G87" s="206"/>
      <c r="H87" s="205"/>
      <c r="I87" s="148"/>
      <c r="J87" s="206"/>
    </row>
    <row r="88" spans="1:10" ht="11.25">
      <c r="A88" s="61" t="s">
        <v>178</v>
      </c>
      <c r="B88" s="207" t="s">
        <v>141</v>
      </c>
      <c r="C88" s="208"/>
      <c r="D88" s="209"/>
      <c r="E88" s="207" t="s">
        <v>141</v>
      </c>
      <c r="F88" s="208"/>
      <c r="G88" s="209"/>
      <c r="H88" s="207" t="s">
        <v>141</v>
      </c>
      <c r="I88" s="208"/>
      <c r="J88" s="209"/>
    </row>
    <row r="89" spans="1:10" ht="11.25">
      <c r="A89" s="63"/>
      <c r="B89" s="180"/>
      <c r="C89" s="180"/>
      <c r="D89" s="63"/>
      <c r="E89" s="65"/>
      <c r="F89" s="63"/>
      <c r="G89" s="180"/>
      <c r="H89" s="180"/>
      <c r="I89" s="180"/>
      <c r="J89" s="180"/>
    </row>
    <row r="90" spans="1:10" ht="11.25">
      <c r="A90" s="61" t="s">
        <v>179</v>
      </c>
      <c r="B90" s="207" t="s">
        <v>141</v>
      </c>
      <c r="C90" s="208"/>
      <c r="D90" s="209"/>
      <c r="E90" s="207" t="s">
        <v>141</v>
      </c>
      <c r="F90" s="208"/>
      <c r="G90" s="209"/>
      <c r="H90" s="207" t="s">
        <v>141</v>
      </c>
      <c r="I90" s="208"/>
      <c r="J90" s="209"/>
    </row>
    <row r="91" spans="1:10" ht="11.25">
      <c r="A91" s="64"/>
      <c r="B91" s="180"/>
      <c r="C91" s="180"/>
      <c r="D91" s="64"/>
      <c r="E91" s="67"/>
      <c r="F91" s="64"/>
      <c r="G91" s="180"/>
      <c r="H91" s="180"/>
      <c r="I91" s="180"/>
      <c r="J91" s="180"/>
    </row>
    <row r="92" spans="1:10" ht="11.25">
      <c r="A92" s="55" t="s">
        <v>114</v>
      </c>
      <c r="B92" s="150">
        <v>2019</v>
      </c>
      <c r="C92" s="151"/>
      <c r="D92" s="152"/>
      <c r="E92" s="150">
        <v>2020</v>
      </c>
      <c r="F92" s="151"/>
      <c r="G92" s="152"/>
      <c r="H92" s="150">
        <v>2021</v>
      </c>
      <c r="I92" s="151"/>
      <c r="J92" s="152"/>
    </row>
    <row r="93" spans="1:10" ht="11.25">
      <c r="A93" s="56" t="s">
        <v>180</v>
      </c>
      <c r="B93" s="191" t="s">
        <v>181</v>
      </c>
      <c r="C93" s="192"/>
      <c r="D93" s="193"/>
      <c r="E93" s="191" t="s">
        <v>141</v>
      </c>
      <c r="F93" s="192"/>
      <c r="G93" s="193"/>
      <c r="H93" s="191" t="s">
        <v>141</v>
      </c>
      <c r="I93" s="192"/>
      <c r="J93" s="193"/>
    </row>
    <row r="94" spans="1:10" ht="11.25">
      <c r="A94" s="60" t="s">
        <v>182</v>
      </c>
      <c r="B94" s="171" t="s">
        <v>181</v>
      </c>
      <c r="C94" s="172"/>
      <c r="D94" s="173"/>
      <c r="E94" s="171" t="s">
        <v>141</v>
      </c>
      <c r="F94" s="172"/>
      <c r="G94" s="173"/>
      <c r="H94" s="171" t="s">
        <v>141</v>
      </c>
      <c r="I94" s="172"/>
      <c r="J94" s="173"/>
    </row>
    <row r="95" spans="1:10" ht="11.25">
      <c r="A95" s="63"/>
      <c r="B95" s="180"/>
      <c r="C95" s="180"/>
      <c r="D95" s="63"/>
      <c r="E95" s="65"/>
      <c r="F95" s="63"/>
      <c r="G95" s="180"/>
      <c r="H95" s="180"/>
      <c r="I95" s="180"/>
      <c r="J95" s="180"/>
    </row>
    <row r="96" spans="1:10" ht="11.25">
      <c r="A96" s="55" t="s">
        <v>115</v>
      </c>
      <c r="B96" s="150">
        <v>2019</v>
      </c>
      <c r="C96" s="151"/>
      <c r="D96" s="152"/>
      <c r="E96" s="150">
        <v>2020</v>
      </c>
      <c r="F96" s="151"/>
      <c r="G96" s="152"/>
      <c r="H96" s="150">
        <v>2021</v>
      </c>
      <c r="I96" s="151"/>
      <c r="J96" s="152"/>
    </row>
    <row r="97" spans="1:10" ht="11.25">
      <c r="A97" s="56" t="s">
        <v>167</v>
      </c>
      <c r="B97" s="191" t="s">
        <v>181</v>
      </c>
      <c r="C97" s="192"/>
      <c r="D97" s="193"/>
      <c r="E97" s="191" t="s">
        <v>141</v>
      </c>
      <c r="F97" s="192"/>
      <c r="G97" s="193"/>
      <c r="H97" s="191" t="s">
        <v>141</v>
      </c>
      <c r="I97" s="192"/>
      <c r="J97" s="193"/>
    </row>
    <row r="98" spans="1:10" ht="11.25">
      <c r="A98" s="58" t="s">
        <v>168</v>
      </c>
      <c r="B98" s="165" t="s">
        <v>181</v>
      </c>
      <c r="C98" s="166"/>
      <c r="D98" s="167"/>
      <c r="E98" s="165" t="s">
        <v>141</v>
      </c>
      <c r="F98" s="166"/>
      <c r="G98" s="167"/>
      <c r="H98" s="165" t="s">
        <v>141</v>
      </c>
      <c r="I98" s="166"/>
      <c r="J98" s="167"/>
    </row>
    <row r="99" spans="1:10" ht="11.25">
      <c r="A99" s="60" t="s">
        <v>169</v>
      </c>
      <c r="B99" s="171" t="s">
        <v>181</v>
      </c>
      <c r="C99" s="172"/>
      <c r="D99" s="173"/>
      <c r="E99" s="171" t="s">
        <v>141</v>
      </c>
      <c r="F99" s="172"/>
      <c r="G99" s="173"/>
      <c r="H99" s="171" t="s">
        <v>141</v>
      </c>
      <c r="I99" s="172"/>
      <c r="J99" s="173"/>
    </row>
    <row r="100" spans="1:10" ht="11.25">
      <c r="A100" s="63"/>
      <c r="B100" s="180"/>
      <c r="C100" s="180"/>
      <c r="D100" s="63"/>
      <c r="E100" s="65"/>
      <c r="F100" s="63"/>
      <c r="G100" s="180"/>
      <c r="H100" s="180"/>
      <c r="I100" s="180"/>
      <c r="J100" s="180"/>
    </row>
    <row r="101" spans="1:10" ht="11.25">
      <c r="A101" s="150" t="s">
        <v>183</v>
      </c>
      <c r="B101" s="151"/>
      <c r="C101" s="151"/>
      <c r="D101" s="151"/>
      <c r="E101" s="151"/>
      <c r="F101" s="151"/>
      <c r="G101" s="151"/>
      <c r="H101" s="151"/>
      <c r="I101" s="151"/>
      <c r="J101" s="152"/>
    </row>
    <row r="102" spans="1:10" ht="11.25" customHeight="1">
      <c r="A102" s="55" t="s">
        <v>184</v>
      </c>
      <c r="B102" s="153">
        <v>2019</v>
      </c>
      <c r="C102" s="154"/>
      <c r="D102" s="155"/>
      <c r="E102" s="153">
        <v>2020</v>
      </c>
      <c r="F102" s="154"/>
      <c r="G102" s="155"/>
      <c r="H102" s="153">
        <v>2021</v>
      </c>
      <c r="I102" s="154"/>
      <c r="J102" s="155"/>
    </row>
    <row r="103" spans="1:10" ht="11.25">
      <c r="A103" s="73" t="s">
        <v>185</v>
      </c>
      <c r="B103" s="210" t="s">
        <v>141</v>
      </c>
      <c r="C103" s="211"/>
      <c r="D103" s="212"/>
      <c r="E103" s="213" t="s">
        <v>141</v>
      </c>
      <c r="F103" s="214"/>
      <c r="G103" s="215"/>
      <c r="H103" s="213" t="s">
        <v>141</v>
      </c>
      <c r="I103" s="214"/>
      <c r="J103" s="215"/>
    </row>
    <row r="104" spans="1:10" ht="11.25">
      <c r="A104" s="61" t="s">
        <v>186</v>
      </c>
      <c r="B104" s="216" t="s">
        <v>141</v>
      </c>
      <c r="C104" s="217"/>
      <c r="D104" s="218"/>
      <c r="E104" s="207" t="s">
        <v>141</v>
      </c>
      <c r="F104" s="208"/>
      <c r="G104" s="209"/>
      <c r="H104" s="207" t="s">
        <v>141</v>
      </c>
      <c r="I104" s="208"/>
      <c r="J104" s="209"/>
    </row>
    <row r="105" spans="1:10" ht="11.25">
      <c r="A105" s="63"/>
      <c r="B105" s="180"/>
      <c r="C105" s="180"/>
      <c r="D105" s="63"/>
      <c r="E105" s="65"/>
      <c r="F105" s="63"/>
      <c r="G105" s="180"/>
      <c r="H105" s="180"/>
      <c r="I105" s="180"/>
      <c r="J105" s="180"/>
    </row>
    <row r="106" spans="1:10" ht="11.25" customHeight="1">
      <c r="A106" s="55" t="s">
        <v>187</v>
      </c>
      <c r="B106" s="153">
        <v>2019</v>
      </c>
      <c r="C106" s="154"/>
      <c r="D106" s="155"/>
      <c r="E106" s="153">
        <v>2020</v>
      </c>
      <c r="F106" s="154"/>
      <c r="G106" s="155"/>
      <c r="H106" s="153">
        <v>2021</v>
      </c>
      <c r="I106" s="154"/>
      <c r="J106" s="155"/>
    </row>
    <row r="107" spans="1:10" ht="11.25">
      <c r="A107" s="56" t="s">
        <v>188</v>
      </c>
      <c r="B107" s="195">
        <v>3136339.85</v>
      </c>
      <c r="C107" s="196"/>
      <c r="D107" s="197"/>
      <c r="E107" s="195">
        <v>2991461.02</v>
      </c>
      <c r="F107" s="196"/>
      <c r="G107" s="197"/>
      <c r="H107" s="195">
        <v>2908903.95</v>
      </c>
      <c r="I107" s="196"/>
      <c r="J107" s="197"/>
    </row>
    <row r="108" spans="1:10" ht="11.25">
      <c r="A108" s="58" t="s">
        <v>189</v>
      </c>
      <c r="B108" s="162">
        <v>874325.11</v>
      </c>
      <c r="C108" s="163"/>
      <c r="D108" s="164"/>
      <c r="E108" s="162">
        <v>726429.46</v>
      </c>
      <c r="F108" s="163"/>
      <c r="G108" s="164"/>
      <c r="H108" s="162">
        <v>780730.23</v>
      </c>
      <c r="I108" s="163"/>
      <c r="J108" s="164"/>
    </row>
    <row r="109" spans="1:10" ht="11.25">
      <c r="A109" s="58" t="s">
        <v>190</v>
      </c>
      <c r="B109" s="162">
        <v>2262014.74</v>
      </c>
      <c r="C109" s="163"/>
      <c r="D109" s="164"/>
      <c r="E109" s="162">
        <v>2265031.56</v>
      </c>
      <c r="F109" s="163"/>
      <c r="G109" s="164"/>
      <c r="H109" s="162">
        <v>2128173.72</v>
      </c>
      <c r="I109" s="163"/>
      <c r="J109" s="164"/>
    </row>
    <row r="110" spans="1:10" ht="11.25">
      <c r="A110" s="60" t="s">
        <v>191</v>
      </c>
      <c r="B110" s="181">
        <v>113905.6</v>
      </c>
      <c r="C110" s="182"/>
      <c r="D110" s="183"/>
      <c r="E110" s="181">
        <v>173894.16</v>
      </c>
      <c r="F110" s="182"/>
      <c r="G110" s="183"/>
      <c r="H110" s="181">
        <v>554481.26</v>
      </c>
      <c r="I110" s="182"/>
      <c r="J110" s="183"/>
    </row>
    <row r="111" spans="1:10" ht="11.25">
      <c r="A111" s="61" t="s">
        <v>192</v>
      </c>
      <c r="B111" s="177">
        <v>3250245.45</v>
      </c>
      <c r="C111" s="178"/>
      <c r="D111" s="179"/>
      <c r="E111" s="177">
        <v>3165355.18</v>
      </c>
      <c r="F111" s="178"/>
      <c r="G111" s="179"/>
      <c r="H111" s="177">
        <v>3463385.21</v>
      </c>
      <c r="I111" s="178"/>
      <c r="J111" s="179"/>
    </row>
    <row r="112" spans="1:10" ht="11.25">
      <c r="A112" s="63"/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1:10" ht="11.25">
      <c r="A113" s="61" t="s">
        <v>193</v>
      </c>
      <c r="B113" s="177">
        <v>-3250245.45</v>
      </c>
      <c r="C113" s="178"/>
      <c r="D113" s="179"/>
      <c r="E113" s="177">
        <v>-3165355.18</v>
      </c>
      <c r="F113" s="178"/>
      <c r="G113" s="179"/>
      <c r="H113" s="177">
        <v>-3463385.21</v>
      </c>
      <c r="I113" s="178"/>
      <c r="J113" s="179"/>
    </row>
    <row r="114" spans="1:10" ht="11.25">
      <c r="A114" s="74"/>
      <c r="B114" s="75"/>
      <c r="C114" s="187"/>
      <c r="D114" s="187"/>
      <c r="E114" s="59"/>
      <c r="F114" s="59"/>
      <c r="G114" s="59"/>
      <c r="H114" s="59"/>
      <c r="I114" s="187"/>
      <c r="J114" s="187"/>
    </row>
    <row r="115" spans="1:10" ht="11.25">
      <c r="A115" s="55" t="s">
        <v>194</v>
      </c>
      <c r="B115" s="150">
        <v>2019</v>
      </c>
      <c r="C115" s="151"/>
      <c r="D115" s="152"/>
      <c r="E115" s="150">
        <v>2020</v>
      </c>
      <c r="F115" s="151"/>
      <c r="G115" s="152"/>
      <c r="H115" s="150">
        <v>2021</v>
      </c>
      <c r="I115" s="151"/>
      <c r="J115" s="152"/>
    </row>
    <row r="116" spans="1:10" ht="11.25">
      <c r="A116" s="56" t="s">
        <v>167</v>
      </c>
      <c r="B116" s="191">
        <v>674.47</v>
      </c>
      <c r="C116" s="192"/>
      <c r="D116" s="193"/>
      <c r="E116" s="191">
        <v>140.95</v>
      </c>
      <c r="F116" s="192"/>
      <c r="G116" s="193"/>
      <c r="H116" s="191">
        <v>121.55</v>
      </c>
      <c r="I116" s="192"/>
      <c r="J116" s="193"/>
    </row>
    <row r="117" spans="1:10" ht="11.25">
      <c r="A117" s="58" t="s">
        <v>168</v>
      </c>
      <c r="B117" s="162">
        <v>30889028.99</v>
      </c>
      <c r="C117" s="163"/>
      <c r="D117" s="164"/>
      <c r="E117" s="162">
        <v>35347286.88</v>
      </c>
      <c r="F117" s="163"/>
      <c r="G117" s="164"/>
      <c r="H117" s="162">
        <v>39855184.83</v>
      </c>
      <c r="I117" s="163"/>
      <c r="J117" s="164"/>
    </row>
    <row r="118" spans="1:10" ht="11.25">
      <c r="A118" s="60" t="s">
        <v>169</v>
      </c>
      <c r="B118" s="171" t="s">
        <v>141</v>
      </c>
      <c r="C118" s="172"/>
      <c r="D118" s="173"/>
      <c r="E118" s="171" t="s">
        <v>141</v>
      </c>
      <c r="F118" s="172"/>
      <c r="G118" s="173"/>
      <c r="H118" s="171" t="s">
        <v>141</v>
      </c>
      <c r="I118" s="172"/>
      <c r="J118" s="173"/>
    </row>
    <row r="119" spans="1:10" ht="11.25">
      <c r="A119" s="63"/>
      <c r="B119" s="180"/>
      <c r="C119" s="180"/>
      <c r="D119" s="63"/>
      <c r="E119" s="65"/>
      <c r="F119" s="63"/>
      <c r="G119" s="180"/>
      <c r="H119" s="180"/>
      <c r="I119" s="180"/>
      <c r="J119" s="180"/>
    </row>
    <row r="120" spans="1:10" ht="11.25">
      <c r="A120" s="150" t="s">
        <v>195</v>
      </c>
      <c r="B120" s="151"/>
      <c r="C120" s="151"/>
      <c r="D120" s="151"/>
      <c r="E120" s="151"/>
      <c r="F120" s="151"/>
      <c r="G120" s="151"/>
      <c r="H120" s="151"/>
      <c r="I120" s="151"/>
      <c r="J120" s="152"/>
    </row>
    <row r="121" spans="1:10" ht="11.25" customHeight="1">
      <c r="A121" s="55" t="s">
        <v>116</v>
      </c>
      <c r="B121" s="153">
        <v>2019</v>
      </c>
      <c r="C121" s="154"/>
      <c r="D121" s="155"/>
      <c r="E121" s="153">
        <v>2020</v>
      </c>
      <c r="F121" s="154"/>
      <c r="G121" s="155"/>
      <c r="H121" s="153">
        <v>2021</v>
      </c>
      <c r="I121" s="154"/>
      <c r="J121" s="155"/>
    </row>
    <row r="122" spans="1:10" ht="11.25">
      <c r="A122" s="56" t="s">
        <v>196</v>
      </c>
      <c r="B122" s="191" t="s">
        <v>141</v>
      </c>
      <c r="C122" s="192"/>
      <c r="D122" s="193"/>
      <c r="E122" s="191" t="s">
        <v>141</v>
      </c>
      <c r="F122" s="192"/>
      <c r="G122" s="193"/>
      <c r="H122" s="191" t="s">
        <v>141</v>
      </c>
      <c r="I122" s="192"/>
      <c r="J122" s="193"/>
    </row>
    <row r="123" spans="1:10" ht="11.25">
      <c r="A123" s="60" t="s">
        <v>197</v>
      </c>
      <c r="B123" s="171" t="s">
        <v>141</v>
      </c>
      <c r="C123" s="172"/>
      <c r="D123" s="173"/>
      <c r="E123" s="171" t="s">
        <v>141</v>
      </c>
      <c r="F123" s="172"/>
      <c r="G123" s="173"/>
      <c r="H123" s="171" t="s">
        <v>141</v>
      </c>
      <c r="I123" s="172"/>
      <c r="J123" s="173"/>
    </row>
    <row r="124" spans="1:10" ht="11.25">
      <c r="A124" s="61" t="s">
        <v>198</v>
      </c>
      <c r="B124" s="207" t="s">
        <v>141</v>
      </c>
      <c r="C124" s="208"/>
      <c r="D124" s="209"/>
      <c r="E124" s="207" t="s">
        <v>141</v>
      </c>
      <c r="F124" s="208"/>
      <c r="G124" s="209"/>
      <c r="H124" s="207" t="s">
        <v>141</v>
      </c>
      <c r="I124" s="208"/>
      <c r="J124" s="209"/>
    </row>
    <row r="125" spans="1:10" ht="11.25">
      <c r="A125" s="64"/>
      <c r="B125" s="180"/>
      <c r="C125" s="180"/>
      <c r="D125" s="64"/>
      <c r="E125" s="67"/>
      <c r="F125" s="64"/>
      <c r="G125" s="180"/>
      <c r="H125" s="180"/>
      <c r="I125" s="180"/>
      <c r="J125" s="180"/>
    </row>
    <row r="126" spans="1:10" ht="11.25" customHeight="1">
      <c r="A126" s="55" t="s">
        <v>199</v>
      </c>
      <c r="B126" s="153">
        <v>2019</v>
      </c>
      <c r="C126" s="154"/>
      <c r="D126" s="155"/>
      <c r="E126" s="153">
        <v>2020</v>
      </c>
      <c r="F126" s="154"/>
      <c r="G126" s="155"/>
      <c r="H126" s="153">
        <v>2021</v>
      </c>
      <c r="I126" s="154"/>
      <c r="J126" s="155"/>
    </row>
    <row r="127" spans="1:10" ht="11.25">
      <c r="A127" s="56" t="s">
        <v>200</v>
      </c>
      <c r="B127" s="195">
        <v>7123060.17</v>
      </c>
      <c r="C127" s="196"/>
      <c r="D127" s="197"/>
      <c r="E127" s="195">
        <v>6559783.34</v>
      </c>
      <c r="F127" s="196"/>
      <c r="G127" s="197"/>
      <c r="H127" s="195">
        <v>5945789.16</v>
      </c>
      <c r="I127" s="196"/>
      <c r="J127" s="197"/>
    </row>
    <row r="128" spans="1:10" ht="11.25">
      <c r="A128" s="58" t="s">
        <v>201</v>
      </c>
      <c r="B128" s="162">
        <v>3089407.12</v>
      </c>
      <c r="C128" s="163"/>
      <c r="D128" s="164"/>
      <c r="E128" s="162">
        <v>3282017.48</v>
      </c>
      <c r="F128" s="163"/>
      <c r="G128" s="164"/>
      <c r="H128" s="162">
        <v>3297362.68</v>
      </c>
      <c r="I128" s="163"/>
      <c r="J128" s="164"/>
    </row>
    <row r="129" spans="1:10" ht="11.25">
      <c r="A129" s="60" t="s">
        <v>110</v>
      </c>
      <c r="B129" s="171" t="s">
        <v>141</v>
      </c>
      <c r="C129" s="172"/>
      <c r="D129" s="173"/>
      <c r="E129" s="171" t="s">
        <v>141</v>
      </c>
      <c r="F129" s="172"/>
      <c r="G129" s="173"/>
      <c r="H129" s="171" t="s">
        <v>141</v>
      </c>
      <c r="I129" s="172"/>
      <c r="J129" s="173"/>
    </row>
    <row r="130" spans="1:10" ht="11.25">
      <c r="A130" s="61" t="s">
        <v>202</v>
      </c>
      <c r="B130" s="177">
        <v>10212467.29</v>
      </c>
      <c r="C130" s="178"/>
      <c r="D130" s="179"/>
      <c r="E130" s="177">
        <v>9841800.82</v>
      </c>
      <c r="F130" s="178"/>
      <c r="G130" s="179"/>
      <c r="H130" s="177">
        <v>9243151.84</v>
      </c>
      <c r="I130" s="178"/>
      <c r="J130" s="179"/>
    </row>
    <row r="131" spans="1:10" ht="11.25">
      <c r="A131" s="63"/>
      <c r="B131" s="180"/>
      <c r="C131" s="180"/>
      <c r="D131" s="63"/>
      <c r="E131" s="65"/>
      <c r="F131" s="63"/>
      <c r="G131" s="180"/>
      <c r="H131" s="180"/>
      <c r="I131" s="180"/>
      <c r="J131" s="180"/>
    </row>
    <row r="132" spans="1:10" ht="11.25">
      <c r="A132" s="61" t="s">
        <v>203</v>
      </c>
      <c r="B132" s="177">
        <v>-10212467.29</v>
      </c>
      <c r="C132" s="178"/>
      <c r="D132" s="179"/>
      <c r="E132" s="177">
        <v>-9841800.82</v>
      </c>
      <c r="F132" s="178"/>
      <c r="G132" s="179"/>
      <c r="H132" s="177">
        <v>-9243151.84</v>
      </c>
      <c r="I132" s="178"/>
      <c r="J132" s="179"/>
    </row>
    <row r="133" ht="11.25">
      <c r="A133" s="76" t="s">
        <v>204</v>
      </c>
    </row>
    <row r="135" ht="11.25">
      <c r="A135" s="76" t="s">
        <v>220</v>
      </c>
    </row>
    <row r="136" spans="1:10" ht="45" customHeight="1">
      <c r="A136" s="219" t="s">
        <v>221</v>
      </c>
      <c r="B136" s="219"/>
      <c r="C136" s="219"/>
      <c r="D136" s="219"/>
      <c r="E136" s="219"/>
      <c r="F136" s="219"/>
      <c r="G136" s="219"/>
      <c r="H136" s="219"/>
      <c r="I136" s="219"/>
      <c r="J136" s="219"/>
    </row>
  </sheetData>
  <sheetProtection/>
  <mergeCells count="378">
    <mergeCell ref="B132:D132"/>
    <mergeCell ref="E132:G132"/>
    <mergeCell ref="H132:J132"/>
    <mergeCell ref="A136:J136"/>
    <mergeCell ref="B130:D130"/>
    <mergeCell ref="E130:G130"/>
    <mergeCell ref="H130:J130"/>
    <mergeCell ref="B131:C131"/>
    <mergeCell ref="G131:H131"/>
    <mergeCell ref="I131:J131"/>
    <mergeCell ref="B128:D128"/>
    <mergeCell ref="E128:G128"/>
    <mergeCell ref="H128:J128"/>
    <mergeCell ref="B129:D129"/>
    <mergeCell ref="E129:G129"/>
    <mergeCell ref="H129:J129"/>
    <mergeCell ref="B126:D126"/>
    <mergeCell ref="E126:G126"/>
    <mergeCell ref="H126:J126"/>
    <mergeCell ref="B127:D127"/>
    <mergeCell ref="E127:G127"/>
    <mergeCell ref="H127:J127"/>
    <mergeCell ref="B124:D124"/>
    <mergeCell ref="E124:G124"/>
    <mergeCell ref="H124:J124"/>
    <mergeCell ref="B125:C125"/>
    <mergeCell ref="G125:H125"/>
    <mergeCell ref="I125:J125"/>
    <mergeCell ref="B122:D122"/>
    <mergeCell ref="E122:G122"/>
    <mergeCell ref="H122:J122"/>
    <mergeCell ref="B123:D123"/>
    <mergeCell ref="E123:G123"/>
    <mergeCell ref="H123:J123"/>
    <mergeCell ref="B119:C119"/>
    <mergeCell ref="G119:H119"/>
    <mergeCell ref="I119:J119"/>
    <mergeCell ref="A120:J120"/>
    <mergeCell ref="B121:D121"/>
    <mergeCell ref="E121:G121"/>
    <mergeCell ref="H121:J121"/>
    <mergeCell ref="B117:D117"/>
    <mergeCell ref="E117:G117"/>
    <mergeCell ref="H117:J117"/>
    <mergeCell ref="B118:D118"/>
    <mergeCell ref="E118:G118"/>
    <mergeCell ref="H118:J118"/>
    <mergeCell ref="C114:D114"/>
    <mergeCell ref="I114:J114"/>
    <mergeCell ref="B115:D115"/>
    <mergeCell ref="E115:G115"/>
    <mergeCell ref="H115:J115"/>
    <mergeCell ref="B116:D116"/>
    <mergeCell ref="E116:G116"/>
    <mergeCell ref="H116:J116"/>
    <mergeCell ref="B111:D111"/>
    <mergeCell ref="E111:G111"/>
    <mergeCell ref="H111:J111"/>
    <mergeCell ref="B113:D113"/>
    <mergeCell ref="E113:G113"/>
    <mergeCell ref="H113:J113"/>
    <mergeCell ref="B109:D109"/>
    <mergeCell ref="E109:G109"/>
    <mergeCell ref="H109:J109"/>
    <mergeCell ref="B110:D110"/>
    <mergeCell ref="E110:G110"/>
    <mergeCell ref="H110:J110"/>
    <mergeCell ref="B107:D107"/>
    <mergeCell ref="E107:G107"/>
    <mergeCell ref="H107:J107"/>
    <mergeCell ref="B108:D108"/>
    <mergeCell ref="E108:G108"/>
    <mergeCell ref="H108:J108"/>
    <mergeCell ref="B105:C105"/>
    <mergeCell ref="G105:H105"/>
    <mergeCell ref="I105:J105"/>
    <mergeCell ref="B106:D106"/>
    <mergeCell ref="E106:G106"/>
    <mergeCell ref="H106:J106"/>
    <mergeCell ref="B103:D103"/>
    <mergeCell ref="E103:G103"/>
    <mergeCell ref="H103:J103"/>
    <mergeCell ref="B104:D104"/>
    <mergeCell ref="E104:G104"/>
    <mergeCell ref="H104:J104"/>
    <mergeCell ref="B100:C100"/>
    <mergeCell ref="G100:H100"/>
    <mergeCell ref="I100:J100"/>
    <mergeCell ref="A101:J101"/>
    <mergeCell ref="B102:D102"/>
    <mergeCell ref="E102:G102"/>
    <mergeCell ref="H102:J102"/>
    <mergeCell ref="B98:D98"/>
    <mergeCell ref="E98:G98"/>
    <mergeCell ref="H98:J98"/>
    <mergeCell ref="B99:D99"/>
    <mergeCell ref="E99:G99"/>
    <mergeCell ref="H99:J99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C95"/>
    <mergeCell ref="G95:H95"/>
    <mergeCell ref="I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C91"/>
    <mergeCell ref="G91:H91"/>
    <mergeCell ref="I91:J91"/>
    <mergeCell ref="B88:D88"/>
    <mergeCell ref="E88:G88"/>
    <mergeCell ref="H88:J88"/>
    <mergeCell ref="B89:C89"/>
    <mergeCell ref="G89:H89"/>
    <mergeCell ref="I89:J89"/>
    <mergeCell ref="B86:D86"/>
    <mergeCell ref="E86:G86"/>
    <mergeCell ref="H86:J86"/>
    <mergeCell ref="B87:D87"/>
    <mergeCell ref="E87:G87"/>
    <mergeCell ref="H87:J87"/>
    <mergeCell ref="B84:D84"/>
    <mergeCell ref="E84:G84"/>
    <mergeCell ref="H84:J84"/>
    <mergeCell ref="B85:D85"/>
    <mergeCell ref="E85:G85"/>
    <mergeCell ref="H85:J85"/>
    <mergeCell ref="B82:D82"/>
    <mergeCell ref="E82:G82"/>
    <mergeCell ref="H82:J82"/>
    <mergeCell ref="B83:D83"/>
    <mergeCell ref="E83:G83"/>
    <mergeCell ref="H83:J83"/>
    <mergeCell ref="B80:C80"/>
    <mergeCell ref="G80:H80"/>
    <mergeCell ref="I80:J80"/>
    <mergeCell ref="B81:D81"/>
    <mergeCell ref="E81:G81"/>
    <mergeCell ref="H81:J81"/>
    <mergeCell ref="B78:D78"/>
    <mergeCell ref="E78:G78"/>
    <mergeCell ref="H78:J78"/>
    <mergeCell ref="B79:D79"/>
    <mergeCell ref="E79:G79"/>
    <mergeCell ref="H79:J79"/>
    <mergeCell ref="B76:D76"/>
    <mergeCell ref="E76:G76"/>
    <mergeCell ref="H76:J76"/>
    <mergeCell ref="B77:D77"/>
    <mergeCell ref="E77:G77"/>
    <mergeCell ref="H77:J77"/>
    <mergeCell ref="B74:D74"/>
    <mergeCell ref="E74:G74"/>
    <mergeCell ref="H74:J74"/>
    <mergeCell ref="B75:D75"/>
    <mergeCell ref="E75:G75"/>
    <mergeCell ref="H75:J75"/>
    <mergeCell ref="B72:D72"/>
    <mergeCell ref="E72:G72"/>
    <mergeCell ref="H72:J72"/>
    <mergeCell ref="B73:D73"/>
    <mergeCell ref="E73:G73"/>
    <mergeCell ref="H73:J73"/>
    <mergeCell ref="B70:D70"/>
    <mergeCell ref="E70:G70"/>
    <mergeCell ref="H70:J70"/>
    <mergeCell ref="B71:D71"/>
    <mergeCell ref="E71:G71"/>
    <mergeCell ref="H71:J71"/>
    <mergeCell ref="B68:D68"/>
    <mergeCell ref="E68:G68"/>
    <mergeCell ref="H68:J68"/>
    <mergeCell ref="B69:D69"/>
    <mergeCell ref="E69:G69"/>
    <mergeCell ref="H69:J69"/>
    <mergeCell ref="B66:D66"/>
    <mergeCell ref="E66:G66"/>
    <mergeCell ref="H66:J66"/>
    <mergeCell ref="B67:D67"/>
    <mergeCell ref="E67:G67"/>
    <mergeCell ref="H67:J67"/>
    <mergeCell ref="B64:D64"/>
    <mergeCell ref="E64:G64"/>
    <mergeCell ref="H64:J64"/>
    <mergeCell ref="B65:D65"/>
    <mergeCell ref="E65:G65"/>
    <mergeCell ref="H65:J65"/>
    <mergeCell ref="B62:D62"/>
    <mergeCell ref="E62:G62"/>
    <mergeCell ref="H62:J62"/>
    <mergeCell ref="B63:D63"/>
    <mergeCell ref="E63:G63"/>
    <mergeCell ref="H63:J63"/>
    <mergeCell ref="B60:D60"/>
    <mergeCell ref="E60:G60"/>
    <mergeCell ref="H60:J60"/>
    <mergeCell ref="B61:D61"/>
    <mergeCell ref="E61:G61"/>
    <mergeCell ref="H61:J61"/>
    <mergeCell ref="B58:D58"/>
    <mergeCell ref="E58:G58"/>
    <mergeCell ref="H58:J58"/>
    <mergeCell ref="B59:D59"/>
    <mergeCell ref="E59:G59"/>
    <mergeCell ref="H59:J59"/>
    <mergeCell ref="B54:D54"/>
    <mergeCell ref="E54:G54"/>
    <mergeCell ref="H54:J54"/>
    <mergeCell ref="A55:J55"/>
    <mergeCell ref="A56:J56"/>
    <mergeCell ref="B57:D57"/>
    <mergeCell ref="E57:G57"/>
    <mergeCell ref="H57:J57"/>
    <mergeCell ref="B52:D52"/>
    <mergeCell ref="E52:G52"/>
    <mergeCell ref="H52:J52"/>
    <mergeCell ref="B53:D53"/>
    <mergeCell ref="E53:G53"/>
    <mergeCell ref="H53:J53"/>
    <mergeCell ref="B49:D49"/>
    <mergeCell ref="E49:G49"/>
    <mergeCell ref="H49:J49"/>
    <mergeCell ref="A50:J50"/>
    <mergeCell ref="B51:D51"/>
    <mergeCell ref="E51:G51"/>
    <mergeCell ref="H51:J51"/>
    <mergeCell ref="B47:D47"/>
    <mergeCell ref="E47:G47"/>
    <mergeCell ref="H47:J47"/>
    <mergeCell ref="B48:D48"/>
    <mergeCell ref="E48:G48"/>
    <mergeCell ref="H48:J48"/>
    <mergeCell ref="B45:D45"/>
    <mergeCell ref="E45:G45"/>
    <mergeCell ref="H45:J45"/>
    <mergeCell ref="B46:D46"/>
    <mergeCell ref="E46:G46"/>
    <mergeCell ref="H46:J46"/>
    <mergeCell ref="B43:D43"/>
    <mergeCell ref="E43:G43"/>
    <mergeCell ref="H43:J43"/>
    <mergeCell ref="B44:D44"/>
    <mergeCell ref="E44:G44"/>
    <mergeCell ref="H44:J44"/>
    <mergeCell ref="B41:D41"/>
    <mergeCell ref="E41:G41"/>
    <mergeCell ref="H41:J41"/>
    <mergeCell ref="C42:D42"/>
    <mergeCell ref="G42:H42"/>
    <mergeCell ref="I42:J42"/>
    <mergeCell ref="B39:C39"/>
    <mergeCell ref="G39:H39"/>
    <mergeCell ref="I39:J39"/>
    <mergeCell ref="B40:D40"/>
    <mergeCell ref="E40:G40"/>
    <mergeCell ref="H40:J40"/>
    <mergeCell ref="B37:C37"/>
    <mergeCell ref="G37:H37"/>
    <mergeCell ref="I37:J37"/>
    <mergeCell ref="B38:D38"/>
    <mergeCell ref="E38:G38"/>
    <mergeCell ref="H38:J38"/>
    <mergeCell ref="B35:D35"/>
    <mergeCell ref="E35:G35"/>
    <mergeCell ref="H35:J35"/>
    <mergeCell ref="B36:D36"/>
    <mergeCell ref="E36:G36"/>
    <mergeCell ref="H36:J36"/>
    <mergeCell ref="B33:D33"/>
    <mergeCell ref="E33:G33"/>
    <mergeCell ref="H33:J33"/>
    <mergeCell ref="B34:D34"/>
    <mergeCell ref="E34:G34"/>
    <mergeCell ref="H34:J34"/>
    <mergeCell ref="B31:D31"/>
    <mergeCell ref="E31:G31"/>
    <mergeCell ref="H31:J31"/>
    <mergeCell ref="B32:D32"/>
    <mergeCell ref="E32:G32"/>
    <mergeCell ref="H32:J32"/>
    <mergeCell ref="B29:D29"/>
    <mergeCell ref="E29:G29"/>
    <mergeCell ref="H29:J29"/>
    <mergeCell ref="B30:D30"/>
    <mergeCell ref="E30:G30"/>
    <mergeCell ref="H30:J30"/>
    <mergeCell ref="B27:D27"/>
    <mergeCell ref="E27:G27"/>
    <mergeCell ref="H27:J27"/>
    <mergeCell ref="B28:C28"/>
    <mergeCell ref="G28:H28"/>
    <mergeCell ref="I28:J28"/>
    <mergeCell ref="B25:D25"/>
    <mergeCell ref="E25:G25"/>
    <mergeCell ref="H25:J25"/>
    <mergeCell ref="B26:D26"/>
    <mergeCell ref="E26:G26"/>
    <mergeCell ref="H26:J26"/>
    <mergeCell ref="B23:D23"/>
    <mergeCell ref="E23:G23"/>
    <mergeCell ref="H23:J23"/>
    <mergeCell ref="B24:D24"/>
    <mergeCell ref="E24:G24"/>
    <mergeCell ref="H24:J24"/>
    <mergeCell ref="B21:D21"/>
    <mergeCell ref="E21:G21"/>
    <mergeCell ref="H21:J21"/>
    <mergeCell ref="B22:D22"/>
    <mergeCell ref="E22:G22"/>
    <mergeCell ref="H22:J22"/>
    <mergeCell ref="B19:D19"/>
    <mergeCell ref="E19:G19"/>
    <mergeCell ref="H19:J19"/>
    <mergeCell ref="B20:D20"/>
    <mergeCell ref="E20:G20"/>
    <mergeCell ref="H20:J20"/>
    <mergeCell ref="B17:D17"/>
    <mergeCell ref="E17:G17"/>
    <mergeCell ref="H17:J17"/>
    <mergeCell ref="B18:D18"/>
    <mergeCell ref="E18:G18"/>
    <mergeCell ref="H18:J18"/>
    <mergeCell ref="B15:D15"/>
    <mergeCell ref="E15:G15"/>
    <mergeCell ref="H15:J15"/>
    <mergeCell ref="B16:D16"/>
    <mergeCell ref="E16:G16"/>
    <mergeCell ref="H16:J16"/>
    <mergeCell ref="B13:D13"/>
    <mergeCell ref="E13:G13"/>
    <mergeCell ref="H13:J13"/>
    <mergeCell ref="B14:D14"/>
    <mergeCell ref="E14:G14"/>
    <mergeCell ref="H14:J14"/>
    <mergeCell ref="B11:D11"/>
    <mergeCell ref="E11:G11"/>
    <mergeCell ref="H11:J11"/>
    <mergeCell ref="B12:D12"/>
    <mergeCell ref="E12:G12"/>
    <mergeCell ref="H12:J12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B5:D5"/>
    <mergeCell ref="E5:G5"/>
    <mergeCell ref="H5:J5"/>
    <mergeCell ref="B6:D6"/>
    <mergeCell ref="E6:G6"/>
    <mergeCell ref="H6:J6"/>
    <mergeCell ref="B1:C1"/>
    <mergeCell ref="G1:H1"/>
    <mergeCell ref="A2:J2"/>
    <mergeCell ref="A3:J3"/>
    <mergeCell ref="B4:D4"/>
    <mergeCell ref="E4:G4"/>
    <mergeCell ref="H4:J4"/>
  </mergeCells>
  <printOptions horizontalCentered="1"/>
  <pageMargins left="0.3937007874015748" right="0.1968503937007874" top="1.5748031496062993" bottom="0.3937007874015748" header="0.31496062992125984" footer="0.15748031496062992"/>
  <pageSetup horizontalDpi="600" verticalDpi="600" orientation="portrait" paperSize="9" r:id="rId1"/>
  <headerFooter alignWithMargins="0">
    <oddHeader>&amp;CDEMONSTRATIVO VI 
Prefeitura Municipal de Santa Maria
Lei de Diretrizes Orçamentárias
Anexo de Metas Fiscais
 AVALIAÇÃO DA SITUAÇÃO FINANCEIRA E ATUARIAL DO RPPS
2023
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49">
      <selection activeCell="O21" sqref="O21"/>
    </sheetView>
  </sheetViews>
  <sheetFormatPr defaultColWidth="11.57421875" defaultRowHeight="12.75"/>
  <cols>
    <col min="1" max="1" width="19.7109375" style="2" customWidth="1"/>
    <col min="2" max="3" width="14.00390625" style="2" hidden="1" customWidth="1"/>
    <col min="4" max="4" width="13.57421875" style="2" hidden="1" customWidth="1"/>
    <col min="5" max="5" width="15.8515625" style="2" customWidth="1"/>
    <col min="6" max="6" width="16.140625" style="2" customWidth="1"/>
    <col min="7" max="7" width="11.57421875" style="2" customWidth="1"/>
    <col min="8" max="8" width="7.140625" style="2" customWidth="1"/>
    <col min="9" max="9" width="11.57421875" style="2" customWidth="1"/>
    <col min="10" max="10" width="12.7109375" style="2" customWidth="1"/>
    <col min="11" max="11" width="13.140625" style="2" bestFit="1" customWidth="1"/>
    <col min="12" max="16384" width="11.57421875" style="2" customWidth="1"/>
  </cols>
  <sheetData>
    <row r="1" spans="1:10" ht="12">
      <c r="A1" s="220" t="s">
        <v>206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2">
      <c r="A2" s="221" t="s">
        <v>207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1.25">
      <c r="A3" s="222" t="s">
        <v>208</v>
      </c>
      <c r="B3" s="223"/>
      <c r="C3" s="223"/>
      <c r="D3" s="224"/>
      <c r="E3" s="90" t="s">
        <v>209</v>
      </c>
      <c r="F3" s="87" t="s">
        <v>210</v>
      </c>
      <c r="G3" s="231" t="s">
        <v>211</v>
      </c>
      <c r="H3" s="232"/>
      <c r="I3" s="231" t="s">
        <v>212</v>
      </c>
      <c r="J3" s="232"/>
    </row>
    <row r="4" spans="1:10" ht="11.25">
      <c r="A4" s="225"/>
      <c r="B4" s="226"/>
      <c r="C4" s="226"/>
      <c r="D4" s="227"/>
      <c r="E4" s="91" t="s">
        <v>213</v>
      </c>
      <c r="F4" s="79" t="s">
        <v>213</v>
      </c>
      <c r="G4" s="233" t="s">
        <v>214</v>
      </c>
      <c r="H4" s="234"/>
      <c r="I4" s="233" t="s">
        <v>215</v>
      </c>
      <c r="J4" s="234"/>
    </row>
    <row r="5" spans="1:10" ht="11.25">
      <c r="A5" s="228"/>
      <c r="B5" s="229"/>
      <c r="C5" s="229"/>
      <c r="D5" s="230"/>
      <c r="E5" s="92" t="s">
        <v>33</v>
      </c>
      <c r="F5" s="80" t="s">
        <v>216</v>
      </c>
      <c r="G5" s="228" t="s">
        <v>217</v>
      </c>
      <c r="H5" s="230"/>
      <c r="I5" s="235" t="s">
        <v>218</v>
      </c>
      <c r="J5" s="236"/>
    </row>
    <row r="6" spans="1:10" ht="12">
      <c r="A6" s="237">
        <v>2020</v>
      </c>
      <c r="B6" s="238"/>
      <c r="C6" s="238"/>
      <c r="D6" s="239"/>
      <c r="E6" s="81">
        <v>157139530.16</v>
      </c>
      <c r="F6" s="82">
        <v>157044581.08</v>
      </c>
      <c r="G6" s="240">
        <v>94949.08</v>
      </c>
      <c r="H6" s="241"/>
      <c r="I6" s="242">
        <v>287035329.81</v>
      </c>
      <c r="J6" s="243"/>
    </row>
    <row r="7" spans="1:11" ht="12">
      <c r="A7" s="244">
        <v>2021</v>
      </c>
      <c r="B7" s="245"/>
      <c r="C7" s="245"/>
      <c r="D7" s="246"/>
      <c r="E7" s="83">
        <v>151191897.58</v>
      </c>
      <c r="F7" s="84">
        <v>175778055.15</v>
      </c>
      <c r="G7" s="247">
        <v>-24586157.57</v>
      </c>
      <c r="H7" s="248"/>
      <c r="I7" s="247">
        <v>262449172.24</v>
      </c>
      <c r="J7" s="248"/>
      <c r="K7" s="120"/>
    </row>
    <row r="8" spans="1:11" ht="12">
      <c r="A8" s="244">
        <v>2022</v>
      </c>
      <c r="B8" s="245"/>
      <c r="C8" s="245"/>
      <c r="D8" s="246"/>
      <c r="E8" s="83">
        <v>164719506.04</v>
      </c>
      <c r="F8" s="84">
        <v>178939573.71</v>
      </c>
      <c r="G8" s="247">
        <v>-14220067.67</v>
      </c>
      <c r="H8" s="248"/>
      <c r="I8" s="247">
        <v>248229104.57</v>
      </c>
      <c r="J8" s="248"/>
      <c r="K8" s="120"/>
    </row>
    <row r="9" spans="1:11" ht="12">
      <c r="A9" s="244">
        <v>2023</v>
      </c>
      <c r="B9" s="245"/>
      <c r="C9" s="245"/>
      <c r="D9" s="246"/>
      <c r="E9" s="83">
        <v>185086054.73</v>
      </c>
      <c r="F9" s="84">
        <v>182519281.51</v>
      </c>
      <c r="G9" s="247">
        <v>2566773.22</v>
      </c>
      <c r="H9" s="248"/>
      <c r="I9" s="247">
        <v>250795877.79</v>
      </c>
      <c r="J9" s="248"/>
      <c r="K9" s="120"/>
    </row>
    <row r="10" spans="1:12" ht="12">
      <c r="A10" s="244">
        <v>2024</v>
      </c>
      <c r="B10" s="245"/>
      <c r="C10" s="245"/>
      <c r="D10" s="246"/>
      <c r="E10" s="83">
        <v>225839106.28</v>
      </c>
      <c r="F10" s="84">
        <v>186659835.96</v>
      </c>
      <c r="G10" s="247">
        <v>39179270.32</v>
      </c>
      <c r="H10" s="248"/>
      <c r="I10" s="247">
        <v>289975148.11</v>
      </c>
      <c r="J10" s="248"/>
      <c r="K10" s="120"/>
      <c r="L10" s="120"/>
    </row>
    <row r="11" spans="1:11" ht="12">
      <c r="A11" s="244">
        <v>2025</v>
      </c>
      <c r="B11" s="245"/>
      <c r="C11" s="245"/>
      <c r="D11" s="246"/>
      <c r="E11" s="83">
        <v>241950951.09</v>
      </c>
      <c r="F11" s="84">
        <v>194264137.86</v>
      </c>
      <c r="G11" s="247">
        <v>47686813.23</v>
      </c>
      <c r="H11" s="248"/>
      <c r="I11" s="247">
        <v>337661961.34</v>
      </c>
      <c r="J11" s="248"/>
      <c r="K11" s="120"/>
    </row>
    <row r="12" spans="1:11" ht="12">
      <c r="A12" s="244">
        <v>2026</v>
      </c>
      <c r="B12" s="245"/>
      <c r="C12" s="245"/>
      <c r="D12" s="246"/>
      <c r="E12" s="83">
        <v>259364446.06</v>
      </c>
      <c r="F12" s="84">
        <v>201844646.67</v>
      </c>
      <c r="G12" s="247">
        <v>57519799.39</v>
      </c>
      <c r="H12" s="248"/>
      <c r="I12" s="247">
        <v>395181760.73</v>
      </c>
      <c r="J12" s="248"/>
      <c r="K12" s="120"/>
    </row>
    <row r="13" spans="1:11" ht="12">
      <c r="A13" s="244">
        <v>2027</v>
      </c>
      <c r="B13" s="245"/>
      <c r="C13" s="245"/>
      <c r="D13" s="246"/>
      <c r="E13" s="83">
        <v>277325271.26</v>
      </c>
      <c r="F13" s="84">
        <v>207027516.31</v>
      </c>
      <c r="G13" s="247">
        <v>70297754.95</v>
      </c>
      <c r="H13" s="248"/>
      <c r="I13" s="247">
        <v>465479515.68</v>
      </c>
      <c r="J13" s="248"/>
      <c r="K13" s="120"/>
    </row>
    <row r="14" spans="1:11" ht="12">
      <c r="A14" s="244">
        <v>2028</v>
      </c>
      <c r="B14" s="245"/>
      <c r="C14" s="245"/>
      <c r="D14" s="246"/>
      <c r="E14" s="83">
        <v>293253225.45</v>
      </c>
      <c r="F14" s="84">
        <v>214545442.25</v>
      </c>
      <c r="G14" s="247">
        <v>78707783.2</v>
      </c>
      <c r="H14" s="248"/>
      <c r="I14" s="247">
        <v>544187298.88</v>
      </c>
      <c r="J14" s="248"/>
      <c r="K14" s="120"/>
    </row>
    <row r="15" spans="1:11" ht="12">
      <c r="A15" s="244">
        <v>2029</v>
      </c>
      <c r="B15" s="245"/>
      <c r="C15" s="245"/>
      <c r="D15" s="246"/>
      <c r="E15" s="83">
        <v>312099977.85</v>
      </c>
      <c r="F15" s="84">
        <v>221355869.39</v>
      </c>
      <c r="G15" s="247">
        <v>90744108.46</v>
      </c>
      <c r="H15" s="248"/>
      <c r="I15" s="247">
        <v>634931407.34</v>
      </c>
      <c r="J15" s="248"/>
      <c r="K15" s="120"/>
    </row>
    <row r="16" spans="1:11" ht="12">
      <c r="A16" s="244">
        <v>2030</v>
      </c>
      <c r="B16" s="245"/>
      <c r="C16" s="245"/>
      <c r="D16" s="246"/>
      <c r="E16" s="83">
        <v>324213179.25</v>
      </c>
      <c r="F16" s="84">
        <v>230751667.62</v>
      </c>
      <c r="G16" s="247">
        <v>93461511.63</v>
      </c>
      <c r="H16" s="248"/>
      <c r="I16" s="247">
        <v>728392918.97</v>
      </c>
      <c r="J16" s="248"/>
      <c r="K16" s="120"/>
    </row>
    <row r="17" spans="1:11" ht="12">
      <c r="A17" s="244">
        <v>2031</v>
      </c>
      <c r="B17" s="245"/>
      <c r="C17" s="245"/>
      <c r="D17" s="246"/>
      <c r="E17" s="83">
        <v>336052382.01</v>
      </c>
      <c r="F17" s="84">
        <v>239009661.96</v>
      </c>
      <c r="G17" s="247">
        <v>97042720.05</v>
      </c>
      <c r="H17" s="248"/>
      <c r="I17" s="247">
        <v>825435639.02</v>
      </c>
      <c r="J17" s="248"/>
      <c r="K17" s="120"/>
    </row>
    <row r="18" spans="1:11" ht="12">
      <c r="A18" s="244">
        <v>2032</v>
      </c>
      <c r="B18" s="245"/>
      <c r="C18" s="245"/>
      <c r="D18" s="246"/>
      <c r="E18" s="83">
        <v>348035490.37</v>
      </c>
      <c r="F18" s="84">
        <v>247000003.4</v>
      </c>
      <c r="G18" s="247">
        <v>101035486.97</v>
      </c>
      <c r="H18" s="248"/>
      <c r="I18" s="247">
        <v>926471125.99</v>
      </c>
      <c r="J18" s="248"/>
      <c r="K18" s="120"/>
    </row>
    <row r="19" spans="1:11" ht="12">
      <c r="A19" s="244">
        <v>2033</v>
      </c>
      <c r="B19" s="245"/>
      <c r="C19" s="245"/>
      <c r="D19" s="246"/>
      <c r="E19" s="83">
        <v>359548494.69</v>
      </c>
      <c r="F19" s="84">
        <v>253200489.89</v>
      </c>
      <c r="G19" s="247">
        <v>106348004.8</v>
      </c>
      <c r="H19" s="248"/>
      <c r="I19" s="247">
        <v>1032819130.79</v>
      </c>
      <c r="J19" s="248"/>
      <c r="K19" s="120"/>
    </row>
    <row r="20" spans="1:11" ht="12">
      <c r="A20" s="244">
        <v>2034</v>
      </c>
      <c r="B20" s="245"/>
      <c r="C20" s="245"/>
      <c r="D20" s="246"/>
      <c r="E20" s="83">
        <v>373162291.64</v>
      </c>
      <c r="F20" s="84">
        <v>263542265.65</v>
      </c>
      <c r="G20" s="247">
        <v>109620025.99</v>
      </c>
      <c r="H20" s="248"/>
      <c r="I20" s="247">
        <v>1142439156.78</v>
      </c>
      <c r="J20" s="248"/>
      <c r="K20" s="120"/>
    </row>
    <row r="21" spans="1:11" ht="12">
      <c r="A21" s="244">
        <v>2035</v>
      </c>
      <c r="B21" s="245"/>
      <c r="C21" s="245"/>
      <c r="D21" s="246"/>
      <c r="E21" s="83">
        <v>385798085.35</v>
      </c>
      <c r="F21" s="84">
        <v>270984838.85</v>
      </c>
      <c r="G21" s="247">
        <v>114813246.5</v>
      </c>
      <c r="H21" s="248"/>
      <c r="I21" s="247">
        <v>1257252403.28</v>
      </c>
      <c r="J21" s="248"/>
      <c r="K21" s="120"/>
    </row>
    <row r="22" spans="1:11" ht="12">
      <c r="A22" s="244">
        <v>2036</v>
      </c>
      <c r="B22" s="245"/>
      <c r="C22" s="245"/>
      <c r="D22" s="246"/>
      <c r="E22" s="83">
        <v>398466766.7</v>
      </c>
      <c r="F22" s="84">
        <v>277659087.64</v>
      </c>
      <c r="G22" s="247">
        <v>120807679.06</v>
      </c>
      <c r="H22" s="248"/>
      <c r="I22" s="247">
        <v>1378060082.34</v>
      </c>
      <c r="J22" s="248"/>
      <c r="K22" s="120"/>
    </row>
    <row r="23" spans="1:11" ht="12">
      <c r="A23" s="244">
        <v>2037</v>
      </c>
      <c r="B23" s="245"/>
      <c r="C23" s="245"/>
      <c r="D23" s="246"/>
      <c r="E23" s="83">
        <v>411534347</v>
      </c>
      <c r="F23" s="84">
        <v>284320437.51</v>
      </c>
      <c r="G23" s="247">
        <v>127213909.49</v>
      </c>
      <c r="H23" s="248"/>
      <c r="I23" s="247">
        <v>1505273991.83</v>
      </c>
      <c r="J23" s="248"/>
      <c r="K23" s="120"/>
    </row>
    <row r="24" spans="1:11" ht="12">
      <c r="A24" s="244">
        <v>2038</v>
      </c>
      <c r="B24" s="245"/>
      <c r="C24" s="245"/>
      <c r="D24" s="246"/>
      <c r="E24" s="83">
        <v>424813621.65</v>
      </c>
      <c r="F24" s="84">
        <v>290462740.33</v>
      </c>
      <c r="G24" s="247">
        <v>134350881.32</v>
      </c>
      <c r="H24" s="248"/>
      <c r="I24" s="247">
        <v>1639624873.15</v>
      </c>
      <c r="J24" s="248"/>
      <c r="K24" s="120"/>
    </row>
    <row r="25" spans="1:11" ht="12">
      <c r="A25" s="244">
        <v>2039</v>
      </c>
      <c r="B25" s="245"/>
      <c r="C25" s="245"/>
      <c r="D25" s="246"/>
      <c r="E25" s="83">
        <v>440496173.78</v>
      </c>
      <c r="F25" s="84">
        <v>301198040.97</v>
      </c>
      <c r="G25" s="247">
        <v>139298132.81</v>
      </c>
      <c r="H25" s="248"/>
      <c r="I25" s="247">
        <v>1778923005.96</v>
      </c>
      <c r="J25" s="248"/>
      <c r="K25" s="120"/>
    </row>
    <row r="26" spans="1:11" ht="12">
      <c r="A26" s="244">
        <v>2040</v>
      </c>
      <c r="B26" s="245"/>
      <c r="C26" s="245"/>
      <c r="D26" s="246"/>
      <c r="E26" s="83">
        <v>455533658.02</v>
      </c>
      <c r="F26" s="84">
        <v>309579548.55</v>
      </c>
      <c r="G26" s="247">
        <v>145954109.47</v>
      </c>
      <c r="H26" s="248"/>
      <c r="I26" s="247">
        <v>1924877115.43</v>
      </c>
      <c r="J26" s="248"/>
      <c r="K26" s="120"/>
    </row>
    <row r="27" spans="1:11" ht="12">
      <c r="A27" s="244">
        <v>2041</v>
      </c>
      <c r="B27" s="245"/>
      <c r="C27" s="245"/>
      <c r="D27" s="246"/>
      <c r="E27" s="83">
        <v>471362120.35</v>
      </c>
      <c r="F27" s="84">
        <v>318780649.11</v>
      </c>
      <c r="G27" s="247">
        <v>152581471.24</v>
      </c>
      <c r="H27" s="248"/>
      <c r="I27" s="247">
        <v>2077458586.67</v>
      </c>
      <c r="J27" s="248"/>
      <c r="K27" s="120"/>
    </row>
    <row r="28" spans="1:11" ht="12">
      <c r="A28" s="244">
        <v>2042</v>
      </c>
      <c r="B28" s="245"/>
      <c r="C28" s="245"/>
      <c r="D28" s="246"/>
      <c r="E28" s="83">
        <v>486683820.03</v>
      </c>
      <c r="F28" s="84">
        <v>325713879.05</v>
      </c>
      <c r="G28" s="247">
        <v>160969940.98</v>
      </c>
      <c r="H28" s="248"/>
      <c r="I28" s="247">
        <v>2238428527.65</v>
      </c>
      <c r="J28" s="248"/>
      <c r="K28" s="120"/>
    </row>
    <row r="29" spans="1:11" ht="12">
      <c r="A29" s="244">
        <v>2043</v>
      </c>
      <c r="B29" s="245"/>
      <c r="C29" s="245"/>
      <c r="D29" s="246"/>
      <c r="E29" s="83">
        <v>501721708.44</v>
      </c>
      <c r="F29" s="84">
        <v>330656770.21</v>
      </c>
      <c r="G29" s="247">
        <v>171064938.23</v>
      </c>
      <c r="H29" s="248"/>
      <c r="I29" s="247">
        <v>2409493465.88</v>
      </c>
      <c r="J29" s="248"/>
      <c r="K29" s="120"/>
    </row>
    <row r="30" spans="1:11" ht="12">
      <c r="A30" s="244">
        <v>2044</v>
      </c>
      <c r="B30" s="245"/>
      <c r="C30" s="245"/>
      <c r="D30" s="246"/>
      <c r="E30" s="83">
        <v>518120188.42</v>
      </c>
      <c r="F30" s="84">
        <v>337279034.19</v>
      </c>
      <c r="G30" s="247">
        <v>180841154.23</v>
      </c>
      <c r="H30" s="248"/>
      <c r="I30" s="247">
        <v>2590334620.11</v>
      </c>
      <c r="J30" s="248"/>
      <c r="K30" s="120"/>
    </row>
    <row r="31" spans="1:11" ht="12">
      <c r="A31" s="244">
        <v>2045</v>
      </c>
      <c r="B31" s="245"/>
      <c r="C31" s="245"/>
      <c r="D31" s="246"/>
      <c r="E31" s="83">
        <v>535230236.32</v>
      </c>
      <c r="F31" s="84">
        <v>344079146.89</v>
      </c>
      <c r="G31" s="247">
        <v>191151089.43</v>
      </c>
      <c r="H31" s="248"/>
      <c r="I31" s="247">
        <v>2781485709.54</v>
      </c>
      <c r="J31" s="248"/>
      <c r="K31" s="120"/>
    </row>
    <row r="32" spans="1:11" ht="12">
      <c r="A32" s="244">
        <v>2046</v>
      </c>
      <c r="B32" s="245"/>
      <c r="C32" s="245"/>
      <c r="D32" s="246"/>
      <c r="E32" s="83">
        <v>555198851.44</v>
      </c>
      <c r="F32" s="84">
        <v>356090969.46</v>
      </c>
      <c r="G32" s="247">
        <v>199107881.98</v>
      </c>
      <c r="H32" s="248"/>
      <c r="I32" s="247">
        <v>2980593591.52</v>
      </c>
      <c r="J32" s="248"/>
      <c r="K32" s="120"/>
    </row>
    <row r="33" spans="1:11" ht="12">
      <c r="A33" s="244">
        <v>2047</v>
      </c>
      <c r="B33" s="245"/>
      <c r="C33" s="245"/>
      <c r="D33" s="246"/>
      <c r="E33" s="83">
        <v>572992448.05</v>
      </c>
      <c r="F33" s="84">
        <v>361664113.83</v>
      </c>
      <c r="G33" s="247">
        <v>211328334.22</v>
      </c>
      <c r="H33" s="248"/>
      <c r="I33" s="247">
        <v>3191921925.74</v>
      </c>
      <c r="J33" s="248"/>
      <c r="K33" s="120"/>
    </row>
    <row r="34" spans="1:11" ht="12">
      <c r="A34" s="244">
        <v>2048</v>
      </c>
      <c r="B34" s="245"/>
      <c r="C34" s="245"/>
      <c r="D34" s="246"/>
      <c r="E34" s="83">
        <v>595511344.64</v>
      </c>
      <c r="F34" s="84">
        <v>376616964.9</v>
      </c>
      <c r="G34" s="247">
        <v>218894379.74</v>
      </c>
      <c r="H34" s="248"/>
      <c r="I34" s="247">
        <v>3410816305.48</v>
      </c>
      <c r="J34" s="248"/>
      <c r="K34" s="120"/>
    </row>
    <row r="35" spans="1:11" ht="12">
      <c r="A35" s="244">
        <v>2049</v>
      </c>
      <c r="B35" s="245"/>
      <c r="C35" s="245"/>
      <c r="D35" s="246"/>
      <c r="E35" s="83">
        <v>617213730.81</v>
      </c>
      <c r="F35" s="84">
        <v>388417772.79</v>
      </c>
      <c r="G35" s="247">
        <v>228795958.02</v>
      </c>
      <c r="H35" s="248"/>
      <c r="I35" s="247">
        <v>3639612263.5</v>
      </c>
      <c r="J35" s="248"/>
      <c r="K35" s="120"/>
    </row>
    <row r="36" spans="1:11" ht="12">
      <c r="A36" s="244">
        <v>2050</v>
      </c>
      <c r="B36" s="245"/>
      <c r="C36" s="245"/>
      <c r="D36" s="246"/>
      <c r="E36" s="83">
        <v>638327517.67</v>
      </c>
      <c r="F36" s="84">
        <v>397273628.83</v>
      </c>
      <c r="G36" s="247">
        <v>241053888.84</v>
      </c>
      <c r="H36" s="248"/>
      <c r="I36" s="247">
        <v>3880666152.34</v>
      </c>
      <c r="J36" s="248"/>
      <c r="K36" s="120"/>
    </row>
    <row r="37" spans="1:11" ht="12">
      <c r="A37" s="244">
        <v>2051</v>
      </c>
      <c r="B37" s="245"/>
      <c r="C37" s="245"/>
      <c r="D37" s="246"/>
      <c r="E37" s="83">
        <v>660254996.67</v>
      </c>
      <c r="F37" s="84">
        <v>406184765.22</v>
      </c>
      <c r="G37" s="247">
        <v>254070231.45</v>
      </c>
      <c r="H37" s="248"/>
      <c r="I37" s="247">
        <v>4134736383.79</v>
      </c>
      <c r="J37" s="248"/>
      <c r="K37" s="120"/>
    </row>
    <row r="38" spans="1:11" ht="12">
      <c r="A38" s="244">
        <v>2052</v>
      </c>
      <c r="B38" s="245"/>
      <c r="C38" s="245"/>
      <c r="D38" s="246"/>
      <c r="E38" s="83">
        <v>683094017.72</v>
      </c>
      <c r="F38" s="84">
        <v>415273849.13</v>
      </c>
      <c r="G38" s="247">
        <v>267820168.59</v>
      </c>
      <c r="H38" s="248"/>
      <c r="I38" s="247">
        <v>4402556552.38</v>
      </c>
      <c r="J38" s="248"/>
      <c r="K38" s="120"/>
    </row>
    <row r="39" spans="1:11" ht="12">
      <c r="A39" s="244">
        <v>2053</v>
      </c>
      <c r="B39" s="245"/>
      <c r="C39" s="245"/>
      <c r="D39" s="246"/>
      <c r="E39" s="83">
        <v>706837611.86</v>
      </c>
      <c r="F39" s="84">
        <v>424417494.95</v>
      </c>
      <c r="G39" s="247">
        <v>282420116.91</v>
      </c>
      <c r="H39" s="248"/>
      <c r="I39" s="247">
        <v>4684976669.29</v>
      </c>
      <c r="J39" s="248"/>
      <c r="K39" s="120"/>
    </row>
    <row r="40" spans="1:11" ht="12">
      <c r="A40" s="249">
        <v>2054</v>
      </c>
      <c r="B40" s="245"/>
      <c r="C40" s="245"/>
      <c r="D40" s="250"/>
      <c r="E40" s="89">
        <v>731590680.26</v>
      </c>
      <c r="F40" s="88">
        <v>433742013.52</v>
      </c>
      <c r="G40" s="251">
        <v>297848666.74</v>
      </c>
      <c r="H40" s="251"/>
      <c r="I40" s="252">
        <v>4982825336.03</v>
      </c>
      <c r="J40" s="253"/>
      <c r="K40" s="120"/>
    </row>
    <row r="41" spans="1:11" ht="12">
      <c r="A41" s="244">
        <v>2055</v>
      </c>
      <c r="B41" s="245"/>
      <c r="C41" s="245"/>
      <c r="D41" s="246"/>
      <c r="E41" s="83">
        <v>757350385.95</v>
      </c>
      <c r="F41" s="84">
        <v>443120224.59</v>
      </c>
      <c r="G41" s="247">
        <v>314230161.36</v>
      </c>
      <c r="H41" s="248"/>
      <c r="I41" s="247">
        <v>5297055497.39</v>
      </c>
      <c r="J41" s="248"/>
      <c r="K41" s="120"/>
    </row>
    <row r="42" spans="1:11" ht="12">
      <c r="A42" s="244">
        <v>2056</v>
      </c>
      <c r="B42" s="245"/>
      <c r="C42" s="245"/>
      <c r="D42" s="246"/>
      <c r="E42" s="83">
        <v>583766489.57</v>
      </c>
      <c r="F42" s="84">
        <v>452745302.85</v>
      </c>
      <c r="G42" s="247">
        <v>131021186.72</v>
      </c>
      <c r="H42" s="248"/>
      <c r="I42" s="247">
        <v>5428076684.11</v>
      </c>
      <c r="J42" s="248"/>
      <c r="K42" s="120"/>
    </row>
    <row r="43" spans="1:11" ht="12">
      <c r="A43" s="244">
        <v>2057</v>
      </c>
      <c r="B43" s="245"/>
      <c r="C43" s="245"/>
      <c r="D43" s="246"/>
      <c r="E43" s="83">
        <v>596728284.39</v>
      </c>
      <c r="F43" s="84">
        <v>462360876.92</v>
      </c>
      <c r="G43" s="247">
        <v>134367407.47</v>
      </c>
      <c r="H43" s="248"/>
      <c r="I43" s="247">
        <v>5562444091.58</v>
      </c>
      <c r="J43" s="248"/>
      <c r="K43" s="120"/>
    </row>
    <row r="44" spans="1:11" ht="12">
      <c r="A44" s="244">
        <v>2058</v>
      </c>
      <c r="B44" s="245"/>
      <c r="C44" s="245"/>
      <c r="D44" s="246"/>
      <c r="E44" s="83">
        <v>609985154</v>
      </c>
      <c r="F44" s="84">
        <v>472163050.52</v>
      </c>
      <c r="G44" s="247">
        <v>137822103.48</v>
      </c>
      <c r="H44" s="248"/>
      <c r="I44" s="247">
        <v>5700266195.06</v>
      </c>
      <c r="J44" s="248"/>
      <c r="K44" s="120"/>
    </row>
    <row r="45" spans="1:11" ht="12">
      <c r="A45" s="244">
        <v>2059</v>
      </c>
      <c r="B45" s="245"/>
      <c r="C45" s="245"/>
      <c r="D45" s="246"/>
      <c r="E45" s="83">
        <v>633188393.5</v>
      </c>
      <c r="F45" s="84">
        <v>482155258.13</v>
      </c>
      <c r="G45" s="247">
        <v>151033135.37</v>
      </c>
      <c r="H45" s="248"/>
      <c r="I45" s="247">
        <v>5851299330.43</v>
      </c>
      <c r="J45" s="248"/>
      <c r="K45" s="120"/>
    </row>
    <row r="46" spans="1:11" ht="12">
      <c r="A46" s="244">
        <v>2060</v>
      </c>
      <c r="B46" s="245"/>
      <c r="C46" s="245"/>
      <c r="D46" s="246"/>
      <c r="E46" s="83">
        <v>667468731.45</v>
      </c>
      <c r="F46" s="84">
        <v>492200356.79</v>
      </c>
      <c r="G46" s="247">
        <v>175268374.66</v>
      </c>
      <c r="H46" s="248"/>
      <c r="I46" s="247">
        <v>6026567705.09</v>
      </c>
      <c r="J46" s="248"/>
      <c r="K46" s="120"/>
    </row>
    <row r="47" spans="1:11" ht="12">
      <c r="A47" s="244">
        <v>2061</v>
      </c>
      <c r="B47" s="245"/>
      <c r="C47" s="245"/>
      <c r="D47" s="246"/>
      <c r="E47" s="83">
        <v>684058842.87</v>
      </c>
      <c r="F47" s="84">
        <v>502506313.91</v>
      </c>
      <c r="G47" s="247">
        <v>181552528.96</v>
      </c>
      <c r="H47" s="248"/>
      <c r="I47" s="247">
        <v>6208120234.05</v>
      </c>
      <c r="J47" s="248"/>
      <c r="K47" s="120"/>
    </row>
    <row r="48" spans="1:11" ht="12">
      <c r="A48" s="244">
        <v>2062</v>
      </c>
      <c r="B48" s="245"/>
      <c r="C48" s="245"/>
      <c r="D48" s="246"/>
      <c r="E48" s="83">
        <v>701035487.14</v>
      </c>
      <c r="F48" s="84">
        <v>512796805.09</v>
      </c>
      <c r="G48" s="247">
        <v>188238682.05</v>
      </c>
      <c r="H48" s="248"/>
      <c r="I48" s="247">
        <v>6396358916.1</v>
      </c>
      <c r="J48" s="248"/>
      <c r="K48" s="120"/>
    </row>
    <row r="49" spans="1:11" ht="12">
      <c r="A49" s="244">
        <v>2063</v>
      </c>
      <c r="B49" s="245"/>
      <c r="C49" s="245"/>
      <c r="D49" s="246"/>
      <c r="E49" s="83">
        <v>718557995.65</v>
      </c>
      <c r="F49" s="84">
        <v>523352992.53</v>
      </c>
      <c r="G49" s="247">
        <v>195205003.12</v>
      </c>
      <c r="H49" s="248"/>
      <c r="I49" s="247">
        <v>6591563919.22</v>
      </c>
      <c r="J49" s="248"/>
      <c r="K49" s="120"/>
    </row>
    <row r="50" spans="1:11" ht="12">
      <c r="A50" s="244">
        <v>2064</v>
      </c>
      <c r="B50" s="245"/>
      <c r="C50" s="245"/>
      <c r="D50" s="246"/>
      <c r="E50" s="83">
        <v>736578402.6</v>
      </c>
      <c r="F50" s="84">
        <v>534039390.18</v>
      </c>
      <c r="G50" s="247">
        <v>202539012.42</v>
      </c>
      <c r="H50" s="248"/>
      <c r="I50" s="247">
        <v>6794102931.64</v>
      </c>
      <c r="J50" s="248"/>
      <c r="K50" s="120"/>
    </row>
    <row r="51" spans="1:11" ht="12">
      <c r="A51" s="244">
        <v>2065</v>
      </c>
      <c r="B51" s="245"/>
      <c r="C51" s="245"/>
      <c r="D51" s="246"/>
      <c r="E51" s="83">
        <v>755188529.67</v>
      </c>
      <c r="F51" s="84">
        <v>545000787.91</v>
      </c>
      <c r="G51" s="247">
        <v>210187741.76</v>
      </c>
      <c r="H51" s="248"/>
      <c r="I51" s="247">
        <v>7004290673.4</v>
      </c>
      <c r="J51" s="248"/>
      <c r="K51" s="120"/>
    </row>
    <row r="52" spans="1:11" ht="12">
      <c r="A52" s="244">
        <v>2066</v>
      </c>
      <c r="B52" s="245"/>
      <c r="C52" s="245"/>
      <c r="D52" s="246"/>
      <c r="E52" s="83">
        <v>796504474.75</v>
      </c>
      <c r="F52" s="84">
        <v>555943843.49</v>
      </c>
      <c r="G52" s="247">
        <v>240560631.26</v>
      </c>
      <c r="H52" s="248"/>
      <c r="I52" s="247">
        <v>7244851304.66</v>
      </c>
      <c r="J52" s="248"/>
      <c r="K52" s="120"/>
    </row>
    <row r="53" spans="1:11" ht="12">
      <c r="A53" s="244">
        <v>2067</v>
      </c>
      <c r="B53" s="245"/>
      <c r="C53" s="245"/>
      <c r="D53" s="246"/>
      <c r="E53" s="83">
        <v>818006580.88</v>
      </c>
      <c r="F53" s="84">
        <v>567166909.24</v>
      </c>
      <c r="G53" s="247">
        <v>250839671.64</v>
      </c>
      <c r="H53" s="248"/>
      <c r="I53" s="247">
        <v>7495690976.3</v>
      </c>
      <c r="J53" s="248"/>
      <c r="K53" s="120"/>
    </row>
    <row r="54" spans="1:11" ht="12">
      <c r="A54" s="244">
        <v>2068</v>
      </c>
      <c r="B54" s="245"/>
      <c r="C54" s="245"/>
      <c r="D54" s="246"/>
      <c r="E54" s="83">
        <v>840171568.26</v>
      </c>
      <c r="F54" s="84">
        <v>578443151.38</v>
      </c>
      <c r="G54" s="247">
        <v>261728416.88</v>
      </c>
      <c r="H54" s="248"/>
      <c r="I54" s="247">
        <v>7757419393.18</v>
      </c>
      <c r="J54" s="248"/>
      <c r="K54" s="120"/>
    </row>
    <row r="55" spans="1:11" ht="12">
      <c r="A55" s="244">
        <v>2069</v>
      </c>
      <c r="B55" s="245"/>
      <c r="C55" s="245"/>
      <c r="D55" s="246"/>
      <c r="E55" s="83">
        <v>863078368.44</v>
      </c>
      <c r="F55" s="84">
        <v>589853477.52</v>
      </c>
      <c r="G55" s="247">
        <v>273224890.92</v>
      </c>
      <c r="H55" s="248"/>
      <c r="I55" s="247">
        <v>8030644284.1</v>
      </c>
      <c r="J55" s="248"/>
      <c r="K55" s="120"/>
    </row>
    <row r="56" spans="1:11" ht="12">
      <c r="A56" s="244">
        <v>2070</v>
      </c>
      <c r="B56" s="245"/>
      <c r="C56" s="245"/>
      <c r="D56" s="246"/>
      <c r="E56" s="83">
        <v>574036825.06</v>
      </c>
      <c r="F56" s="84">
        <v>601390486.6</v>
      </c>
      <c r="G56" s="247">
        <v>-27353661.54</v>
      </c>
      <c r="H56" s="248"/>
      <c r="I56" s="247">
        <v>8003290622.56</v>
      </c>
      <c r="J56" s="248"/>
      <c r="K56" s="120"/>
    </row>
    <row r="57" spans="1:11" ht="12">
      <c r="A57" s="244">
        <v>2071</v>
      </c>
      <c r="B57" s="245"/>
      <c r="C57" s="245"/>
      <c r="D57" s="246"/>
      <c r="E57" s="83">
        <v>573703708.4</v>
      </c>
      <c r="F57" s="84">
        <v>613061983.25</v>
      </c>
      <c r="G57" s="247">
        <v>-39358274.85</v>
      </c>
      <c r="H57" s="248"/>
      <c r="I57" s="247">
        <v>7963932347.71</v>
      </c>
      <c r="J57" s="248"/>
      <c r="K57" s="120"/>
    </row>
    <row r="58" spans="1:11" ht="12">
      <c r="A58" s="244">
        <v>2072</v>
      </c>
      <c r="B58" s="245"/>
      <c r="C58" s="245"/>
      <c r="D58" s="246"/>
      <c r="E58" s="83">
        <v>572669936.5</v>
      </c>
      <c r="F58" s="84">
        <v>625028401.19</v>
      </c>
      <c r="G58" s="247">
        <v>-52358464.69</v>
      </c>
      <c r="H58" s="248"/>
      <c r="I58" s="247">
        <v>7911573883.02</v>
      </c>
      <c r="J58" s="248"/>
      <c r="K58" s="120"/>
    </row>
    <row r="59" spans="1:11" ht="12">
      <c r="A59" s="244">
        <v>2073</v>
      </c>
      <c r="B59" s="245"/>
      <c r="C59" s="245"/>
      <c r="D59" s="246"/>
      <c r="E59" s="83">
        <v>570876069.07</v>
      </c>
      <c r="F59" s="84">
        <v>637045200.55</v>
      </c>
      <c r="G59" s="247">
        <v>-66169131.48</v>
      </c>
      <c r="H59" s="248"/>
      <c r="I59" s="247">
        <v>7845404751.54</v>
      </c>
      <c r="J59" s="248"/>
      <c r="K59" s="120"/>
    </row>
    <row r="60" spans="1:11" ht="12">
      <c r="A60" s="244">
        <v>2074</v>
      </c>
      <c r="B60" s="245"/>
      <c r="C60" s="245"/>
      <c r="D60" s="246"/>
      <c r="E60" s="83">
        <v>568273776.25</v>
      </c>
      <c r="F60" s="84">
        <v>649026130.27</v>
      </c>
      <c r="G60" s="247">
        <v>-80752354.02</v>
      </c>
      <c r="H60" s="248"/>
      <c r="I60" s="247">
        <v>7764652397.52</v>
      </c>
      <c r="J60" s="248"/>
      <c r="K60" s="120"/>
    </row>
    <row r="61" spans="1:11" ht="12">
      <c r="A61" s="244">
        <v>2075</v>
      </c>
      <c r="B61" s="245"/>
      <c r="C61" s="245"/>
      <c r="D61" s="246"/>
      <c r="E61" s="83">
        <v>564817007.89</v>
      </c>
      <c r="F61" s="84">
        <v>661306900.32</v>
      </c>
      <c r="G61" s="247">
        <v>-96489892.43</v>
      </c>
      <c r="H61" s="248"/>
      <c r="I61" s="247">
        <v>7668162505.09</v>
      </c>
      <c r="J61" s="248"/>
      <c r="K61" s="120"/>
    </row>
    <row r="62" spans="1:11" ht="12">
      <c r="A62" s="244">
        <v>2076</v>
      </c>
      <c r="B62" s="245"/>
      <c r="C62" s="245"/>
      <c r="D62" s="246"/>
      <c r="E62" s="83">
        <v>560436812.83</v>
      </c>
      <c r="F62" s="84">
        <v>673725058.77</v>
      </c>
      <c r="G62" s="247">
        <v>-113288245.94</v>
      </c>
      <c r="H62" s="248"/>
      <c r="I62" s="247">
        <v>7554874259.15</v>
      </c>
      <c r="J62" s="248"/>
      <c r="K62" s="120"/>
    </row>
    <row r="63" spans="1:11" ht="12">
      <c r="A63" s="244">
        <v>2077</v>
      </c>
      <c r="B63" s="245"/>
      <c r="C63" s="245"/>
      <c r="D63" s="246"/>
      <c r="E63" s="83">
        <v>555069854.53</v>
      </c>
      <c r="F63" s="84">
        <v>686272101.57</v>
      </c>
      <c r="G63" s="247">
        <v>-131202247.04</v>
      </c>
      <c r="H63" s="248"/>
      <c r="I63" s="247">
        <v>7423672012.11</v>
      </c>
      <c r="J63" s="248"/>
      <c r="K63" s="120"/>
    </row>
    <row r="64" spans="1:11" ht="12">
      <c r="A64" s="244">
        <v>2078</v>
      </c>
      <c r="B64" s="245"/>
      <c r="C64" s="245"/>
      <c r="D64" s="246"/>
      <c r="E64" s="83">
        <v>548649511.21</v>
      </c>
      <c r="F64" s="84">
        <v>698956394.45</v>
      </c>
      <c r="G64" s="247">
        <v>-150306883.24</v>
      </c>
      <c r="H64" s="248"/>
      <c r="I64" s="247">
        <v>7273365128.87</v>
      </c>
      <c r="J64" s="248"/>
      <c r="K64" s="120"/>
    </row>
    <row r="65" spans="1:11" ht="12">
      <c r="A65" s="244">
        <v>2079</v>
      </c>
      <c r="B65" s="245"/>
      <c r="C65" s="245"/>
      <c r="D65" s="246"/>
      <c r="E65" s="83">
        <v>541104666.59</v>
      </c>
      <c r="F65" s="84">
        <v>711769071.21</v>
      </c>
      <c r="G65" s="247">
        <v>-170664404.62</v>
      </c>
      <c r="H65" s="248"/>
      <c r="I65" s="247">
        <v>7102700724.25</v>
      </c>
      <c r="J65" s="248"/>
      <c r="K65" s="120"/>
    </row>
    <row r="66" spans="1:11" ht="12">
      <c r="A66" s="244">
        <v>2080</v>
      </c>
      <c r="B66" s="245"/>
      <c r="C66" s="245"/>
      <c r="D66" s="246"/>
      <c r="E66" s="83">
        <v>532360474.22</v>
      </c>
      <c r="F66" s="84">
        <v>724718643.12</v>
      </c>
      <c r="G66" s="247">
        <v>-192358168.9</v>
      </c>
      <c r="H66" s="248"/>
      <c r="I66" s="247">
        <v>6910342555.35</v>
      </c>
      <c r="J66" s="248"/>
      <c r="K66" s="120"/>
    </row>
    <row r="67" spans="1:11" ht="12">
      <c r="A67" s="244">
        <v>2081</v>
      </c>
      <c r="B67" s="245"/>
      <c r="C67" s="245"/>
      <c r="D67" s="246"/>
      <c r="E67" s="83">
        <v>522337091.07</v>
      </c>
      <c r="F67" s="84">
        <v>737988127.4</v>
      </c>
      <c r="G67" s="247">
        <v>-215651036.33</v>
      </c>
      <c r="H67" s="248"/>
      <c r="I67" s="247">
        <v>6694691519.02</v>
      </c>
      <c r="J67" s="248"/>
      <c r="K67" s="120"/>
    </row>
    <row r="68" spans="1:11" ht="12">
      <c r="A68" s="244">
        <v>2082</v>
      </c>
      <c r="B68" s="245"/>
      <c r="C68" s="245"/>
      <c r="D68" s="246"/>
      <c r="E68" s="83">
        <v>510938907.47</v>
      </c>
      <c r="F68" s="84">
        <v>751204542.81</v>
      </c>
      <c r="G68" s="247">
        <v>-240265635.34</v>
      </c>
      <c r="H68" s="248"/>
      <c r="I68" s="247">
        <v>6454425883.68</v>
      </c>
      <c r="J68" s="248"/>
      <c r="K68" s="120"/>
    </row>
    <row r="69" spans="1:11" ht="12">
      <c r="A69" s="244">
        <v>2083</v>
      </c>
      <c r="B69" s="245"/>
      <c r="C69" s="245"/>
      <c r="D69" s="246"/>
      <c r="E69" s="83">
        <v>498086961.12</v>
      </c>
      <c r="F69" s="84">
        <v>764745744.4</v>
      </c>
      <c r="G69" s="247">
        <v>-266658783.28</v>
      </c>
      <c r="H69" s="248"/>
      <c r="I69" s="247">
        <v>6187767100.4</v>
      </c>
      <c r="J69" s="248"/>
      <c r="K69" s="120"/>
    </row>
    <row r="70" spans="1:11" ht="12">
      <c r="A70" s="244">
        <v>2084</v>
      </c>
      <c r="B70" s="245"/>
      <c r="C70" s="245"/>
      <c r="D70" s="246"/>
      <c r="E70" s="83">
        <v>483674885.76</v>
      </c>
      <c r="F70" s="84">
        <v>778428404.84</v>
      </c>
      <c r="G70" s="247">
        <v>-294753519.08</v>
      </c>
      <c r="H70" s="248"/>
      <c r="I70" s="247">
        <v>5893013581.32</v>
      </c>
      <c r="J70" s="248"/>
      <c r="K70" s="120"/>
    </row>
    <row r="71" spans="1:11" ht="12">
      <c r="A71" s="244">
        <v>2085</v>
      </c>
      <c r="B71" s="245"/>
      <c r="C71" s="245"/>
      <c r="D71" s="246"/>
      <c r="E71" s="83">
        <v>467600938.04</v>
      </c>
      <c r="F71" s="84">
        <v>792145418.54</v>
      </c>
      <c r="G71" s="247">
        <v>-324544480.5</v>
      </c>
      <c r="H71" s="248"/>
      <c r="I71" s="247">
        <v>5568469100.82</v>
      </c>
      <c r="J71" s="248"/>
      <c r="K71" s="120"/>
    </row>
    <row r="72" spans="1:11" ht="12">
      <c r="A72" s="244">
        <v>2086</v>
      </c>
      <c r="B72" s="245"/>
      <c r="C72" s="245"/>
      <c r="D72" s="246"/>
      <c r="E72" s="83">
        <v>449763701.57</v>
      </c>
      <c r="F72" s="84">
        <v>806197446.67</v>
      </c>
      <c r="G72" s="247">
        <v>-356433745.1</v>
      </c>
      <c r="H72" s="248"/>
      <c r="I72" s="247">
        <v>5212035355.72</v>
      </c>
      <c r="J72" s="248"/>
      <c r="K72" s="120"/>
    </row>
    <row r="73" spans="1:11" ht="12">
      <c r="A73" s="244">
        <v>2087</v>
      </c>
      <c r="B73" s="245"/>
      <c r="C73" s="245"/>
      <c r="D73" s="246"/>
      <c r="E73" s="83">
        <v>430037640.72</v>
      </c>
      <c r="F73" s="84">
        <v>820392672.76</v>
      </c>
      <c r="G73" s="247">
        <v>-390355032.04</v>
      </c>
      <c r="H73" s="248"/>
      <c r="I73" s="247">
        <v>4821680323.68</v>
      </c>
      <c r="J73" s="248"/>
      <c r="K73" s="120"/>
    </row>
    <row r="74" spans="1:11" ht="12">
      <c r="A74" s="244">
        <v>2088</v>
      </c>
      <c r="B74" s="245"/>
      <c r="C74" s="245"/>
      <c r="D74" s="246"/>
      <c r="E74" s="83">
        <v>408301202.11</v>
      </c>
      <c r="F74" s="84">
        <v>834933993.32</v>
      </c>
      <c r="G74" s="247">
        <v>-426632791.21</v>
      </c>
      <c r="H74" s="248"/>
      <c r="I74" s="247">
        <v>4395047532.47</v>
      </c>
      <c r="J74" s="248"/>
      <c r="K74" s="120"/>
    </row>
    <row r="75" spans="1:11" ht="12">
      <c r="A75" s="244">
        <v>2089</v>
      </c>
      <c r="B75" s="245"/>
      <c r="C75" s="245"/>
      <c r="D75" s="246"/>
      <c r="E75" s="83">
        <v>384413370.9</v>
      </c>
      <c r="F75" s="84">
        <v>849407228.02</v>
      </c>
      <c r="G75" s="247">
        <v>-464993857.12</v>
      </c>
      <c r="H75" s="248"/>
      <c r="I75" s="247">
        <v>3930053675.35</v>
      </c>
      <c r="J75" s="248"/>
      <c r="K75" s="120"/>
    </row>
    <row r="76" spans="1:11" ht="12">
      <c r="A76" s="244">
        <v>2090</v>
      </c>
      <c r="B76" s="245"/>
      <c r="C76" s="245"/>
      <c r="D76" s="246"/>
      <c r="E76" s="83">
        <v>358249527.77</v>
      </c>
      <c r="F76" s="84">
        <v>864126799.61</v>
      </c>
      <c r="G76" s="247">
        <v>-505877271.84</v>
      </c>
      <c r="H76" s="248"/>
      <c r="I76" s="247">
        <v>3424176403.51</v>
      </c>
      <c r="J76" s="248"/>
      <c r="K76" s="120"/>
    </row>
    <row r="77" spans="1:11" ht="12">
      <c r="A77" s="244">
        <v>2091</v>
      </c>
      <c r="B77" s="245"/>
      <c r="C77" s="245"/>
      <c r="D77" s="246"/>
      <c r="E77" s="83">
        <v>329658716.59</v>
      </c>
      <c r="F77" s="84">
        <v>879203116.22</v>
      </c>
      <c r="G77" s="247">
        <v>-549544399.63</v>
      </c>
      <c r="H77" s="248"/>
      <c r="I77" s="247">
        <v>2874632003.88</v>
      </c>
      <c r="J77" s="248"/>
      <c r="K77" s="120"/>
    </row>
    <row r="78" spans="1:11" ht="12">
      <c r="A78" s="244">
        <v>2092</v>
      </c>
      <c r="B78" s="245"/>
      <c r="C78" s="245"/>
      <c r="D78" s="246"/>
      <c r="E78" s="83">
        <v>298474305.12</v>
      </c>
      <c r="F78" s="84">
        <v>894202951.6</v>
      </c>
      <c r="G78" s="247">
        <v>-595728646.48</v>
      </c>
      <c r="H78" s="248"/>
      <c r="I78" s="247">
        <v>2278903357.4</v>
      </c>
      <c r="J78" s="248"/>
      <c r="K78" s="120"/>
    </row>
    <row r="79" spans="1:11" ht="12">
      <c r="A79" s="244">
        <v>2093</v>
      </c>
      <c r="B79" s="245"/>
      <c r="C79" s="245"/>
      <c r="D79" s="246"/>
      <c r="E79" s="83">
        <v>253151145.84</v>
      </c>
      <c r="F79" s="84">
        <v>909794318.68</v>
      </c>
      <c r="G79" s="247">
        <v>-656643172.84</v>
      </c>
      <c r="H79" s="248"/>
      <c r="I79" s="247">
        <v>1622260184.56</v>
      </c>
      <c r="J79" s="248"/>
      <c r="K79" s="120"/>
    </row>
    <row r="80" spans="1:11" ht="12">
      <c r="A80" s="255">
        <v>2094</v>
      </c>
      <c r="B80" s="256"/>
      <c r="C80" s="256"/>
      <c r="D80" s="257"/>
      <c r="E80" s="85">
        <v>218878073.77</v>
      </c>
      <c r="F80" s="86">
        <v>925307783.41</v>
      </c>
      <c r="G80" s="258">
        <v>-706429709.64</v>
      </c>
      <c r="H80" s="259"/>
      <c r="I80" s="258">
        <v>915830474.92</v>
      </c>
      <c r="J80" s="259"/>
      <c r="K80" s="120"/>
    </row>
    <row r="81" spans="1:10" ht="11.25">
      <c r="A81" s="254" t="s">
        <v>219</v>
      </c>
      <c r="B81" s="254"/>
      <c r="C81" s="254"/>
      <c r="D81" s="254"/>
      <c r="E81" s="254"/>
      <c r="F81" s="254"/>
      <c r="G81" s="254"/>
      <c r="H81" s="254"/>
      <c r="I81" s="254"/>
      <c r="J81" s="254"/>
    </row>
  </sheetData>
  <sheetProtection/>
  <mergeCells count="235">
    <mergeCell ref="A81:J81"/>
    <mergeCell ref="A79:D79"/>
    <mergeCell ref="G79:H79"/>
    <mergeCell ref="I79:J79"/>
    <mergeCell ref="A80:D80"/>
    <mergeCell ref="G80:H80"/>
    <mergeCell ref="I80:J80"/>
    <mergeCell ref="A77:D77"/>
    <mergeCell ref="G77:H77"/>
    <mergeCell ref="I77:J77"/>
    <mergeCell ref="A78:D78"/>
    <mergeCell ref="G78:H78"/>
    <mergeCell ref="I78:J78"/>
    <mergeCell ref="A75:D75"/>
    <mergeCell ref="G75:H75"/>
    <mergeCell ref="I75:J75"/>
    <mergeCell ref="A76:D76"/>
    <mergeCell ref="G76:H76"/>
    <mergeCell ref="I76:J76"/>
    <mergeCell ref="A73:D73"/>
    <mergeCell ref="G73:H73"/>
    <mergeCell ref="I73:J73"/>
    <mergeCell ref="A74:D74"/>
    <mergeCell ref="G74:H74"/>
    <mergeCell ref="I74:J74"/>
    <mergeCell ref="A71:D71"/>
    <mergeCell ref="G71:H71"/>
    <mergeCell ref="I71:J71"/>
    <mergeCell ref="A72:D72"/>
    <mergeCell ref="G72:H72"/>
    <mergeCell ref="I72:J72"/>
    <mergeCell ref="A69:D69"/>
    <mergeCell ref="G69:H69"/>
    <mergeCell ref="I69:J69"/>
    <mergeCell ref="A70:D70"/>
    <mergeCell ref="G70:H70"/>
    <mergeCell ref="I70:J70"/>
    <mergeCell ref="A67:D67"/>
    <mergeCell ref="G67:H67"/>
    <mergeCell ref="I67:J67"/>
    <mergeCell ref="A68:D68"/>
    <mergeCell ref="G68:H68"/>
    <mergeCell ref="I68:J68"/>
    <mergeCell ref="A65:D65"/>
    <mergeCell ref="G65:H65"/>
    <mergeCell ref="I65:J65"/>
    <mergeCell ref="A66:D66"/>
    <mergeCell ref="G66:H66"/>
    <mergeCell ref="I66:J66"/>
    <mergeCell ref="A63:D63"/>
    <mergeCell ref="G63:H63"/>
    <mergeCell ref="I63:J63"/>
    <mergeCell ref="A64:D64"/>
    <mergeCell ref="G64:H64"/>
    <mergeCell ref="I64:J64"/>
    <mergeCell ref="A61:D61"/>
    <mergeCell ref="G61:H61"/>
    <mergeCell ref="I61:J61"/>
    <mergeCell ref="A62:D62"/>
    <mergeCell ref="G62:H62"/>
    <mergeCell ref="I62:J62"/>
    <mergeCell ref="A59:D59"/>
    <mergeCell ref="G59:H59"/>
    <mergeCell ref="I59:J59"/>
    <mergeCell ref="A60:D60"/>
    <mergeCell ref="G60:H60"/>
    <mergeCell ref="I60:J60"/>
    <mergeCell ref="A57:D57"/>
    <mergeCell ref="G57:H57"/>
    <mergeCell ref="I57:J57"/>
    <mergeCell ref="A58:D58"/>
    <mergeCell ref="G58:H58"/>
    <mergeCell ref="I58:J58"/>
    <mergeCell ref="A55:D55"/>
    <mergeCell ref="G55:H55"/>
    <mergeCell ref="I55:J55"/>
    <mergeCell ref="A56:D56"/>
    <mergeCell ref="G56:H56"/>
    <mergeCell ref="I56:J56"/>
    <mergeCell ref="A53:D53"/>
    <mergeCell ref="G53:H53"/>
    <mergeCell ref="I53:J53"/>
    <mergeCell ref="A54:D54"/>
    <mergeCell ref="G54:H54"/>
    <mergeCell ref="I54:J54"/>
    <mergeCell ref="A51:D51"/>
    <mergeCell ref="G51:H51"/>
    <mergeCell ref="I51:J51"/>
    <mergeCell ref="A52:D52"/>
    <mergeCell ref="G52:H52"/>
    <mergeCell ref="I52:J52"/>
    <mergeCell ref="A49:D49"/>
    <mergeCell ref="G49:H49"/>
    <mergeCell ref="I49:J49"/>
    <mergeCell ref="A50:D50"/>
    <mergeCell ref="G50:H50"/>
    <mergeCell ref="I50:J50"/>
    <mergeCell ref="A47:D47"/>
    <mergeCell ref="G47:H47"/>
    <mergeCell ref="I47:J47"/>
    <mergeCell ref="A48:D48"/>
    <mergeCell ref="G48:H48"/>
    <mergeCell ref="I48:J48"/>
    <mergeCell ref="A45:D45"/>
    <mergeCell ref="G45:H45"/>
    <mergeCell ref="I45:J45"/>
    <mergeCell ref="A46:D46"/>
    <mergeCell ref="G46:H46"/>
    <mergeCell ref="I46:J46"/>
    <mergeCell ref="G42:H42"/>
    <mergeCell ref="I42:J42"/>
    <mergeCell ref="A43:D43"/>
    <mergeCell ref="G43:H43"/>
    <mergeCell ref="I43:J43"/>
    <mergeCell ref="A44:D44"/>
    <mergeCell ref="G44:H44"/>
    <mergeCell ref="I44:J44"/>
    <mergeCell ref="A42:D42"/>
    <mergeCell ref="A40:D40"/>
    <mergeCell ref="G40:H40"/>
    <mergeCell ref="I40:J40"/>
    <mergeCell ref="A41:D41"/>
    <mergeCell ref="G41:H41"/>
    <mergeCell ref="I41:J41"/>
    <mergeCell ref="A38:D38"/>
    <mergeCell ref="G38:H38"/>
    <mergeCell ref="I38:J38"/>
    <mergeCell ref="A39:D39"/>
    <mergeCell ref="G39:H39"/>
    <mergeCell ref="I39:J39"/>
    <mergeCell ref="A36:D36"/>
    <mergeCell ref="G36:H36"/>
    <mergeCell ref="I36:J36"/>
    <mergeCell ref="A37:D37"/>
    <mergeCell ref="G37:H37"/>
    <mergeCell ref="I37:J37"/>
    <mergeCell ref="A34:D34"/>
    <mergeCell ref="G34:H34"/>
    <mergeCell ref="I34:J34"/>
    <mergeCell ref="A35:D35"/>
    <mergeCell ref="G35:H35"/>
    <mergeCell ref="I35:J35"/>
    <mergeCell ref="A32:D32"/>
    <mergeCell ref="G32:H32"/>
    <mergeCell ref="I32:J32"/>
    <mergeCell ref="A33:D33"/>
    <mergeCell ref="G33:H33"/>
    <mergeCell ref="I33:J33"/>
    <mergeCell ref="A30:D30"/>
    <mergeCell ref="G30:H30"/>
    <mergeCell ref="I30:J30"/>
    <mergeCell ref="A31:D31"/>
    <mergeCell ref="G31:H31"/>
    <mergeCell ref="I31:J31"/>
    <mergeCell ref="A28:D28"/>
    <mergeCell ref="G28:H28"/>
    <mergeCell ref="I28:J28"/>
    <mergeCell ref="A29:D29"/>
    <mergeCell ref="G29:H29"/>
    <mergeCell ref="I29:J29"/>
    <mergeCell ref="A26:D26"/>
    <mergeCell ref="G26:H26"/>
    <mergeCell ref="I26:J26"/>
    <mergeCell ref="A27:D27"/>
    <mergeCell ref="G27:H27"/>
    <mergeCell ref="I27:J27"/>
    <mergeCell ref="A24:D24"/>
    <mergeCell ref="G24:H24"/>
    <mergeCell ref="I24:J24"/>
    <mergeCell ref="A25:D25"/>
    <mergeCell ref="G25:H25"/>
    <mergeCell ref="I25:J25"/>
    <mergeCell ref="A22:D22"/>
    <mergeCell ref="G22:H22"/>
    <mergeCell ref="I22:J22"/>
    <mergeCell ref="A23:D23"/>
    <mergeCell ref="G23:H23"/>
    <mergeCell ref="I23:J23"/>
    <mergeCell ref="A20:D20"/>
    <mergeCell ref="G20:H20"/>
    <mergeCell ref="I20:J20"/>
    <mergeCell ref="A21:D21"/>
    <mergeCell ref="G21:H21"/>
    <mergeCell ref="I21:J21"/>
    <mergeCell ref="A18:D18"/>
    <mergeCell ref="G18:H18"/>
    <mergeCell ref="I18:J18"/>
    <mergeCell ref="A19:D19"/>
    <mergeCell ref="G19:H19"/>
    <mergeCell ref="I19:J19"/>
    <mergeCell ref="A16:D16"/>
    <mergeCell ref="G16:H16"/>
    <mergeCell ref="I16:J16"/>
    <mergeCell ref="A17:D17"/>
    <mergeCell ref="G17:H17"/>
    <mergeCell ref="I17:J17"/>
    <mergeCell ref="A14:D14"/>
    <mergeCell ref="G14:H14"/>
    <mergeCell ref="I14:J14"/>
    <mergeCell ref="A15:D15"/>
    <mergeCell ref="G15:H15"/>
    <mergeCell ref="I15:J15"/>
    <mergeCell ref="A12:D12"/>
    <mergeCell ref="G12:H12"/>
    <mergeCell ref="I12:J12"/>
    <mergeCell ref="A13:D13"/>
    <mergeCell ref="G13:H13"/>
    <mergeCell ref="I13:J13"/>
    <mergeCell ref="A10:D10"/>
    <mergeCell ref="G10:H10"/>
    <mergeCell ref="I10:J10"/>
    <mergeCell ref="A11:D11"/>
    <mergeCell ref="G11:H11"/>
    <mergeCell ref="I11:J11"/>
    <mergeCell ref="A8:D8"/>
    <mergeCell ref="G8:H8"/>
    <mergeCell ref="I8:J8"/>
    <mergeCell ref="A9:D9"/>
    <mergeCell ref="G9:H9"/>
    <mergeCell ref="I9:J9"/>
    <mergeCell ref="A6:D6"/>
    <mergeCell ref="G6:H6"/>
    <mergeCell ref="I6:J6"/>
    <mergeCell ref="A7:D7"/>
    <mergeCell ref="G7:H7"/>
    <mergeCell ref="I7:J7"/>
    <mergeCell ref="A1:J1"/>
    <mergeCell ref="A2:J2"/>
    <mergeCell ref="A3:D5"/>
    <mergeCell ref="G3:H3"/>
    <mergeCell ref="I3:J3"/>
    <mergeCell ref="G4:H4"/>
    <mergeCell ref="I4:J4"/>
    <mergeCell ref="G5:H5"/>
    <mergeCell ref="I5:J5"/>
  </mergeCells>
  <printOptions horizontalCentered="1"/>
  <pageMargins left="0.3937007874015748" right="0.1968503937007874" top="1.5748031496062993" bottom="0.3937007874015748" header="0.31496062992125984" footer="0.15748031496062992"/>
  <pageSetup horizontalDpi="600" verticalDpi="600" orientation="portrait" paperSize="9" r:id="rId1"/>
  <headerFooter alignWithMargins="0">
    <oddHeader>&amp;CDEMONSTRATIVO VI 
Prefeitura Municipal de Santa Maria
Lei de Diretrizes Orçamentárias
Anexo de Metas Fiscais
 AVALIAÇÃO DA SITUAÇÃO FINANCEIRA E ATUARIAL DO RPPS
2023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I19" sqref="I19"/>
    </sheetView>
  </sheetViews>
  <sheetFormatPr defaultColWidth="11.57421875" defaultRowHeight="12.75"/>
  <cols>
    <col min="1" max="1" width="11.140625" style="108" customWidth="1"/>
    <col min="2" max="2" width="65.140625" style="107" customWidth="1"/>
    <col min="3" max="3" width="11.28125" style="107" customWidth="1"/>
    <col min="4" max="4" width="12.7109375" style="109" bestFit="1" customWidth="1"/>
    <col min="5" max="5" width="12.28125" style="107" bestFit="1" customWidth="1"/>
    <col min="6" max="6" width="12.8515625" style="107" bestFit="1" customWidth="1"/>
    <col min="7" max="7" width="13.8515625" style="107" customWidth="1"/>
    <col min="8" max="16384" width="11.57421875" style="2" customWidth="1"/>
  </cols>
  <sheetData>
    <row r="1" spans="1:7" ht="11.25">
      <c r="A1" s="93" t="s">
        <v>79</v>
      </c>
      <c r="B1" s="93"/>
      <c r="C1" s="93"/>
      <c r="D1" s="93"/>
      <c r="E1" s="93"/>
      <c r="F1" s="93"/>
      <c r="G1" s="93"/>
    </row>
    <row r="2" spans="1:7" ht="11.25">
      <c r="A2" s="94" t="s">
        <v>118</v>
      </c>
      <c r="B2" s="95" t="s">
        <v>54</v>
      </c>
      <c r="C2" s="96" t="s">
        <v>117</v>
      </c>
      <c r="D2" s="97">
        <v>2023</v>
      </c>
      <c r="E2" s="97">
        <v>2024</v>
      </c>
      <c r="F2" s="97">
        <v>2025</v>
      </c>
      <c r="G2" s="97" t="s">
        <v>119</v>
      </c>
    </row>
    <row r="3" spans="1:7" ht="18.75" customHeight="1">
      <c r="A3" s="99" t="s">
        <v>120</v>
      </c>
      <c r="B3" s="100" t="s">
        <v>80</v>
      </c>
      <c r="C3" s="98" t="s">
        <v>55</v>
      </c>
      <c r="D3" s="101">
        <v>83100</v>
      </c>
      <c r="E3" s="101">
        <v>85500</v>
      </c>
      <c r="F3" s="101">
        <v>88000</v>
      </c>
      <c r="G3" s="260" t="s">
        <v>77</v>
      </c>
    </row>
    <row r="4" spans="1:7" ht="14.25" customHeight="1">
      <c r="A4" s="99" t="s">
        <v>121</v>
      </c>
      <c r="B4" s="100" t="s">
        <v>122</v>
      </c>
      <c r="C4" s="98" t="s">
        <v>55</v>
      </c>
      <c r="D4" s="101">
        <v>620000</v>
      </c>
      <c r="E4" s="101">
        <v>638600</v>
      </c>
      <c r="F4" s="101">
        <v>657700</v>
      </c>
      <c r="G4" s="260"/>
    </row>
    <row r="5" spans="1:7" ht="15" customHeight="1">
      <c r="A5" s="99" t="s">
        <v>121</v>
      </c>
      <c r="B5" s="100" t="s">
        <v>81</v>
      </c>
      <c r="C5" s="98" t="s">
        <v>55</v>
      </c>
      <c r="D5" s="101">
        <v>2208000</v>
      </c>
      <c r="E5" s="101">
        <v>2274200</v>
      </c>
      <c r="F5" s="101">
        <v>2342400</v>
      </c>
      <c r="G5" s="260"/>
    </row>
    <row r="6" spans="1:7" ht="22.5">
      <c r="A6" s="99" t="s">
        <v>123</v>
      </c>
      <c r="B6" s="100" t="s">
        <v>82</v>
      </c>
      <c r="C6" s="98" t="s">
        <v>55</v>
      </c>
      <c r="D6" s="101">
        <v>171500</v>
      </c>
      <c r="E6" s="101">
        <v>176600</v>
      </c>
      <c r="F6" s="101">
        <v>181800</v>
      </c>
      <c r="G6" s="260"/>
    </row>
    <row r="7" spans="1:7" ht="22.5">
      <c r="A7" s="99" t="s">
        <v>123</v>
      </c>
      <c r="B7" s="100" t="s">
        <v>91</v>
      </c>
      <c r="C7" s="98" t="s">
        <v>56</v>
      </c>
      <c r="D7" s="101">
        <v>31100</v>
      </c>
      <c r="E7" s="101">
        <v>32000</v>
      </c>
      <c r="F7" s="101">
        <v>32900</v>
      </c>
      <c r="G7" s="260"/>
    </row>
    <row r="8" spans="1:7" ht="22.5">
      <c r="A8" s="99" t="s">
        <v>123</v>
      </c>
      <c r="B8" s="102" t="s">
        <v>83</v>
      </c>
      <c r="C8" s="98" t="s">
        <v>71</v>
      </c>
      <c r="D8" s="101">
        <v>237200</v>
      </c>
      <c r="E8" s="101">
        <v>244300</v>
      </c>
      <c r="F8" s="101">
        <v>251600</v>
      </c>
      <c r="G8" s="260"/>
    </row>
    <row r="9" spans="1:7" ht="36.75" customHeight="1">
      <c r="A9" s="99" t="s">
        <v>123</v>
      </c>
      <c r="B9" s="100" t="s">
        <v>92</v>
      </c>
      <c r="C9" s="98" t="s">
        <v>55</v>
      </c>
      <c r="D9" s="101">
        <v>86100</v>
      </c>
      <c r="E9" s="101">
        <v>88600</v>
      </c>
      <c r="F9" s="101">
        <v>91200</v>
      </c>
      <c r="G9" s="260"/>
    </row>
    <row r="10" spans="1:7" ht="11.25">
      <c r="A10" s="260" t="s">
        <v>121</v>
      </c>
      <c r="B10" s="261" t="s">
        <v>93</v>
      </c>
      <c r="C10" s="98" t="s">
        <v>55</v>
      </c>
      <c r="D10" s="101">
        <v>385500</v>
      </c>
      <c r="E10" s="101">
        <v>397000</v>
      </c>
      <c r="F10" s="101">
        <v>408900</v>
      </c>
      <c r="G10" s="260"/>
    </row>
    <row r="11" spans="1:7" ht="11.25">
      <c r="A11" s="260"/>
      <c r="B11" s="261"/>
      <c r="C11" s="98" t="s">
        <v>56</v>
      </c>
      <c r="D11" s="101">
        <v>1382000</v>
      </c>
      <c r="E11" s="101">
        <v>1423400</v>
      </c>
      <c r="F11" s="101">
        <v>1466100</v>
      </c>
      <c r="G11" s="260"/>
    </row>
    <row r="12" spans="1:7" ht="11.25">
      <c r="A12" s="260"/>
      <c r="B12" s="261"/>
      <c r="C12" s="98" t="s">
        <v>71</v>
      </c>
      <c r="D12" s="101">
        <v>109400</v>
      </c>
      <c r="E12" s="101">
        <v>112600</v>
      </c>
      <c r="F12" s="101">
        <v>115900</v>
      </c>
      <c r="G12" s="260"/>
    </row>
    <row r="13" spans="1:7" ht="11.25">
      <c r="A13" s="260" t="s">
        <v>121</v>
      </c>
      <c r="B13" s="261" t="s">
        <v>84</v>
      </c>
      <c r="C13" s="98" t="s">
        <v>55</v>
      </c>
      <c r="D13" s="101">
        <v>164000</v>
      </c>
      <c r="E13" s="101">
        <v>168900</v>
      </c>
      <c r="F13" s="101">
        <v>173900</v>
      </c>
      <c r="G13" s="260"/>
    </row>
    <row r="14" spans="1:7" ht="11.25">
      <c r="A14" s="260"/>
      <c r="B14" s="261"/>
      <c r="C14" s="98" t="s">
        <v>56</v>
      </c>
      <c r="D14" s="101">
        <v>469000</v>
      </c>
      <c r="E14" s="101">
        <v>483000</v>
      </c>
      <c r="F14" s="101">
        <v>497400</v>
      </c>
      <c r="G14" s="260"/>
    </row>
    <row r="15" spans="1:7" ht="11.25">
      <c r="A15" s="260"/>
      <c r="B15" s="261"/>
      <c r="C15" s="98" t="s">
        <v>71</v>
      </c>
      <c r="D15" s="101">
        <v>31000</v>
      </c>
      <c r="E15" s="101">
        <v>31900</v>
      </c>
      <c r="F15" s="101">
        <v>32800</v>
      </c>
      <c r="G15" s="260"/>
    </row>
    <row r="16" spans="1:7" ht="11.25">
      <c r="A16" s="260" t="s">
        <v>123</v>
      </c>
      <c r="B16" s="261" t="s">
        <v>85</v>
      </c>
      <c r="C16" s="98" t="s">
        <v>55</v>
      </c>
      <c r="D16" s="101">
        <v>62200</v>
      </c>
      <c r="E16" s="101">
        <v>64000</v>
      </c>
      <c r="F16" s="101">
        <v>65900</v>
      </c>
      <c r="G16" s="260"/>
    </row>
    <row r="17" spans="1:7" ht="11.25">
      <c r="A17" s="260"/>
      <c r="B17" s="261"/>
      <c r="C17" s="98" t="s">
        <v>78</v>
      </c>
      <c r="D17" s="101">
        <v>15500</v>
      </c>
      <c r="E17" s="101">
        <v>15900</v>
      </c>
      <c r="F17" s="101">
        <v>16300</v>
      </c>
      <c r="G17" s="260"/>
    </row>
    <row r="18" spans="1:7" ht="11.25" customHeight="1">
      <c r="A18" s="260" t="s">
        <v>124</v>
      </c>
      <c r="B18" s="263" t="s">
        <v>222</v>
      </c>
      <c r="C18" s="98" t="s">
        <v>55</v>
      </c>
      <c r="D18" s="116">
        <v>52000</v>
      </c>
      <c r="E18" s="116">
        <v>53500</v>
      </c>
      <c r="F18" s="116">
        <v>55100</v>
      </c>
      <c r="G18" s="260"/>
    </row>
    <row r="19" spans="1:7" ht="11.25">
      <c r="A19" s="260"/>
      <c r="B19" s="263"/>
      <c r="C19" s="98" t="s">
        <v>56</v>
      </c>
      <c r="D19" s="116">
        <v>415200</v>
      </c>
      <c r="E19" s="116">
        <v>427600</v>
      </c>
      <c r="F19" s="116">
        <v>440400</v>
      </c>
      <c r="G19" s="260"/>
    </row>
    <row r="20" spans="1:7" ht="11.25">
      <c r="A20" s="260"/>
      <c r="B20" s="263"/>
      <c r="C20" s="98" t="s">
        <v>71</v>
      </c>
      <c r="D20" s="116">
        <v>140100</v>
      </c>
      <c r="E20" s="116">
        <v>144300</v>
      </c>
      <c r="F20" s="116">
        <v>148600</v>
      </c>
      <c r="G20" s="260"/>
    </row>
    <row r="21" spans="1:7" ht="11.25">
      <c r="A21" s="260"/>
      <c r="B21" s="263"/>
      <c r="C21" s="98" t="s">
        <v>78</v>
      </c>
      <c r="D21" s="116">
        <v>36300</v>
      </c>
      <c r="E21" s="116">
        <v>37300</v>
      </c>
      <c r="F21" s="116">
        <v>38400</v>
      </c>
      <c r="G21" s="260"/>
    </row>
    <row r="22" spans="1:7" ht="11.25" customHeight="1">
      <c r="A22" s="260" t="s">
        <v>123</v>
      </c>
      <c r="B22" s="263" t="s">
        <v>223</v>
      </c>
      <c r="C22" s="98" t="s">
        <v>55</v>
      </c>
      <c r="D22" s="116">
        <v>109000</v>
      </c>
      <c r="E22" s="116">
        <v>112200</v>
      </c>
      <c r="F22" s="116">
        <v>115500</v>
      </c>
      <c r="G22" s="260"/>
    </row>
    <row r="23" spans="1:7" ht="11.25">
      <c r="A23" s="260"/>
      <c r="B23" s="263"/>
      <c r="C23" s="98" t="s">
        <v>56</v>
      </c>
      <c r="D23" s="116">
        <v>64400</v>
      </c>
      <c r="E23" s="116">
        <v>66300</v>
      </c>
      <c r="F23" s="116">
        <v>68200</v>
      </c>
      <c r="G23" s="260"/>
    </row>
    <row r="24" spans="1:7" ht="11.25">
      <c r="A24" s="260"/>
      <c r="B24" s="263"/>
      <c r="C24" s="98" t="s">
        <v>71</v>
      </c>
      <c r="D24" s="116">
        <v>49800</v>
      </c>
      <c r="E24" s="116">
        <v>51200</v>
      </c>
      <c r="F24" s="116">
        <v>52700</v>
      </c>
      <c r="G24" s="260"/>
    </row>
    <row r="25" spans="1:7" ht="11.25">
      <c r="A25" s="260"/>
      <c r="B25" s="263"/>
      <c r="C25" s="98" t="s">
        <v>78</v>
      </c>
      <c r="D25" s="116">
        <v>41500</v>
      </c>
      <c r="E25" s="116">
        <v>42700</v>
      </c>
      <c r="F25" s="116">
        <v>43900</v>
      </c>
      <c r="G25" s="260"/>
    </row>
    <row r="26" spans="1:7" ht="11.25" customHeight="1">
      <c r="A26" s="260" t="s">
        <v>124</v>
      </c>
      <c r="B26" s="263" t="s">
        <v>224</v>
      </c>
      <c r="C26" s="98" t="s">
        <v>55</v>
      </c>
      <c r="D26" s="116">
        <v>436000</v>
      </c>
      <c r="E26" s="116">
        <v>449000</v>
      </c>
      <c r="F26" s="116">
        <v>462400</v>
      </c>
      <c r="G26" s="260"/>
    </row>
    <row r="27" spans="1:7" ht="11.25">
      <c r="A27" s="260"/>
      <c r="B27" s="263"/>
      <c r="C27" s="98" t="s">
        <v>56</v>
      </c>
      <c r="D27" s="116">
        <v>119400</v>
      </c>
      <c r="E27" s="116">
        <v>122900</v>
      </c>
      <c r="F27" s="116">
        <v>126500</v>
      </c>
      <c r="G27" s="260"/>
    </row>
    <row r="28" spans="1:7" ht="11.25">
      <c r="A28" s="260"/>
      <c r="B28" s="263"/>
      <c r="C28" s="98" t="s">
        <v>71</v>
      </c>
      <c r="D28" s="116">
        <v>103800</v>
      </c>
      <c r="E28" s="116">
        <v>106900</v>
      </c>
      <c r="F28" s="116">
        <v>110100</v>
      </c>
      <c r="G28" s="260"/>
    </row>
    <row r="29" spans="1:7" ht="11.25">
      <c r="A29" s="260"/>
      <c r="B29" s="263"/>
      <c r="C29" s="98" t="s">
        <v>78</v>
      </c>
      <c r="D29" s="116">
        <v>12500</v>
      </c>
      <c r="E29" s="116">
        <v>12800</v>
      </c>
      <c r="F29" s="116">
        <v>13100</v>
      </c>
      <c r="G29" s="260"/>
    </row>
    <row r="30" spans="1:7" ht="11.25" customHeight="1">
      <c r="A30" s="260" t="s">
        <v>123</v>
      </c>
      <c r="B30" s="261" t="s">
        <v>86</v>
      </c>
      <c r="C30" s="98" t="s">
        <v>55</v>
      </c>
      <c r="D30" s="116">
        <v>465000</v>
      </c>
      <c r="E30" s="116">
        <v>478900</v>
      </c>
      <c r="F30" s="116">
        <v>493200</v>
      </c>
      <c r="G30" s="260" t="s">
        <v>77</v>
      </c>
    </row>
    <row r="31" spans="1:7" ht="11.25">
      <c r="A31" s="260"/>
      <c r="B31" s="261"/>
      <c r="C31" s="98" t="s">
        <v>56</v>
      </c>
      <c r="D31" s="116">
        <v>2700</v>
      </c>
      <c r="E31" s="116">
        <v>2700</v>
      </c>
      <c r="F31" s="116">
        <v>2700</v>
      </c>
      <c r="G31" s="260"/>
    </row>
    <row r="32" spans="1:7" ht="11.25">
      <c r="A32" s="260"/>
      <c r="B32" s="261"/>
      <c r="C32" s="98" t="s">
        <v>72</v>
      </c>
      <c r="D32" s="116">
        <v>241000</v>
      </c>
      <c r="E32" s="116">
        <v>248200</v>
      </c>
      <c r="F32" s="116">
        <v>255600</v>
      </c>
      <c r="G32" s="260"/>
    </row>
    <row r="33" spans="1:7" ht="33.75">
      <c r="A33" s="99" t="s">
        <v>125</v>
      </c>
      <c r="B33" s="100" t="s">
        <v>225</v>
      </c>
      <c r="C33" s="98" t="s">
        <v>76</v>
      </c>
      <c r="D33" s="116">
        <v>1038100</v>
      </c>
      <c r="E33" s="116">
        <v>1069200</v>
      </c>
      <c r="F33" s="116">
        <v>1101200</v>
      </c>
      <c r="G33" s="260"/>
    </row>
    <row r="34" spans="1:7" ht="22.5">
      <c r="A34" s="104" t="s">
        <v>123</v>
      </c>
      <c r="B34" s="105" t="s">
        <v>226</v>
      </c>
      <c r="C34" s="103" t="s">
        <v>56</v>
      </c>
      <c r="D34" s="117">
        <v>1917600</v>
      </c>
      <c r="E34" s="117"/>
      <c r="F34" s="117">
        <v>0</v>
      </c>
      <c r="G34" s="260"/>
    </row>
    <row r="35" spans="1:8" ht="11.25">
      <c r="A35" s="118" t="s">
        <v>57</v>
      </c>
      <c r="B35" s="118"/>
      <c r="C35" s="118"/>
      <c r="D35" s="106">
        <f>SUM(D3:D34)</f>
        <v>11300000</v>
      </c>
      <c r="E35" s="106">
        <f>SUM(E3:E34)</f>
        <v>9662200</v>
      </c>
      <c r="F35" s="106">
        <f>SUM(F3:F34)</f>
        <v>9950400</v>
      </c>
      <c r="G35" s="119"/>
      <c r="H35" s="51"/>
    </row>
    <row r="36" spans="1:8" ht="12" customHeight="1">
      <c r="A36" s="262" t="s">
        <v>227</v>
      </c>
      <c r="B36" s="262"/>
      <c r="C36" s="262"/>
      <c r="D36" s="262"/>
      <c r="E36" s="262"/>
      <c r="F36" s="262"/>
      <c r="G36" s="262"/>
      <c r="H36" s="111"/>
    </row>
    <row r="37" spans="1:8" ht="13.5" customHeight="1">
      <c r="A37" s="262" t="s">
        <v>228</v>
      </c>
      <c r="B37" s="262"/>
      <c r="C37" s="262"/>
      <c r="D37" s="262"/>
      <c r="E37" s="262"/>
      <c r="F37" s="262"/>
      <c r="G37" s="262"/>
      <c r="H37" s="111"/>
    </row>
    <row r="38" spans="1:8" ht="11.25">
      <c r="A38" s="262" t="s">
        <v>229</v>
      </c>
      <c r="B38" s="262"/>
      <c r="C38" s="262"/>
      <c r="D38" s="262"/>
      <c r="E38" s="262"/>
      <c r="F38" s="262"/>
      <c r="G38" s="262"/>
      <c r="H38" s="112"/>
    </row>
    <row r="39" spans="1:8" ht="11.25">
      <c r="A39" s="262" t="s">
        <v>230</v>
      </c>
      <c r="B39" s="262"/>
      <c r="C39" s="262"/>
      <c r="D39" s="262"/>
      <c r="E39" s="262"/>
      <c r="F39" s="262"/>
      <c r="G39" s="262"/>
      <c r="H39" s="112"/>
    </row>
    <row r="40" spans="1:8" ht="11.25">
      <c r="A40" s="262" t="s">
        <v>231</v>
      </c>
      <c r="B40" s="262"/>
      <c r="C40" s="262"/>
      <c r="D40" s="262"/>
      <c r="E40" s="262"/>
      <c r="F40" s="262"/>
      <c r="G40" s="262"/>
      <c r="H40" s="112"/>
    </row>
    <row r="41" spans="1:7" ht="11.25">
      <c r="A41" s="113"/>
      <c r="B41" s="114"/>
      <c r="C41" s="114"/>
      <c r="D41" s="115"/>
      <c r="E41" s="114"/>
      <c r="F41" s="114"/>
      <c r="G41" s="114"/>
    </row>
    <row r="42" ht="11.25">
      <c r="F42" s="110"/>
    </row>
    <row r="43" ht="11.25">
      <c r="F43" s="110"/>
    </row>
  </sheetData>
  <sheetProtection/>
  <mergeCells count="21">
    <mergeCell ref="A36:G36"/>
    <mergeCell ref="A37:G37"/>
    <mergeCell ref="A38:G38"/>
    <mergeCell ref="A39:G39"/>
    <mergeCell ref="A30:A32"/>
    <mergeCell ref="B30:B32"/>
    <mergeCell ref="B26:B29"/>
    <mergeCell ref="A10:A12"/>
    <mergeCell ref="B10:B12"/>
    <mergeCell ref="A26:A29"/>
    <mergeCell ref="B18:B21"/>
    <mergeCell ref="A13:A15"/>
    <mergeCell ref="B13:B15"/>
    <mergeCell ref="A16:A17"/>
    <mergeCell ref="B16:B17"/>
    <mergeCell ref="A18:A21"/>
    <mergeCell ref="A40:G40"/>
    <mergeCell ref="G3:G29"/>
    <mergeCell ref="G30:G34"/>
    <mergeCell ref="A22:A25"/>
    <mergeCell ref="B22:B25"/>
  </mergeCells>
  <printOptions horizontalCentered="1"/>
  <pageMargins left="0.31496062992125984" right="0.2362204724409449" top="1.8503937007874016" bottom="0.91" header="0.5118110236220472" footer="0.2362204724409449"/>
  <pageSetup horizontalDpi="600" verticalDpi="600" orientation="landscape" paperSize="9" r:id="rId1"/>
  <headerFooter alignWithMargins="0">
    <oddHeader>&amp;CDEMONSTRATIVO VII     
Prefeitura Municipal de Santa Maria     
Lei de Diretrizes Orçamentárias     
Anexo de Metas Fiscais     
 ESTIMATIVA E COMPENSAÇÃO DA RENÚNCIA DA RECEITA     
2023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8" sqref="A18"/>
    </sheetView>
  </sheetViews>
  <sheetFormatPr defaultColWidth="11.57421875" defaultRowHeight="12.75"/>
  <cols>
    <col min="1" max="1" width="57.28125" style="1" customWidth="1"/>
    <col min="2" max="2" width="42.7109375" style="1" customWidth="1"/>
    <col min="3" max="16384" width="11.57421875" style="1" customWidth="1"/>
  </cols>
  <sheetData>
    <row r="1" ht="12.75">
      <c r="A1" s="2" t="s">
        <v>58</v>
      </c>
    </row>
    <row r="2" spans="1:2" ht="12.75">
      <c r="A2" s="264" t="s">
        <v>59</v>
      </c>
      <c r="B2" s="264">
        <v>2023</v>
      </c>
    </row>
    <row r="3" spans="1:2" ht="12.75">
      <c r="A3" s="264"/>
      <c r="B3" s="264"/>
    </row>
    <row r="4" spans="1:2" ht="18.75" customHeight="1">
      <c r="A4" s="36" t="s">
        <v>60</v>
      </c>
      <c r="B4" s="11">
        <v>10690000</v>
      </c>
    </row>
    <row r="5" spans="1:2" ht="18.75" customHeight="1">
      <c r="A5" s="37" t="s">
        <v>61</v>
      </c>
      <c r="B5" s="12">
        <v>0</v>
      </c>
    </row>
    <row r="6" spans="1:2" ht="18.75" customHeight="1">
      <c r="A6" s="38" t="s">
        <v>62</v>
      </c>
      <c r="B6" s="13">
        <v>0</v>
      </c>
    </row>
    <row r="7" spans="1:2" s="3" customFormat="1" ht="18.75" customHeight="1">
      <c r="A7" s="34" t="s">
        <v>63</v>
      </c>
      <c r="B7" s="8">
        <f>B4-B5-B6</f>
        <v>10690000</v>
      </c>
    </row>
    <row r="8" spans="1:2" ht="18.75" customHeight="1">
      <c r="A8" s="35" t="s">
        <v>64</v>
      </c>
      <c r="B8" s="24">
        <v>0</v>
      </c>
    </row>
    <row r="9" spans="1:2" ht="18.75" customHeight="1">
      <c r="A9" s="34" t="s">
        <v>65</v>
      </c>
      <c r="B9" s="24">
        <f>B7+B8</f>
        <v>10690000</v>
      </c>
    </row>
    <row r="10" spans="1:2" ht="18.75" customHeight="1">
      <c r="A10" s="36" t="s">
        <v>66</v>
      </c>
      <c r="B10" s="11">
        <f>B11</f>
        <v>0</v>
      </c>
    </row>
    <row r="11" spans="1:2" ht="18.75" customHeight="1">
      <c r="A11" s="37" t="s">
        <v>67</v>
      </c>
      <c r="B11" s="13">
        <v>0</v>
      </c>
    </row>
    <row r="12" spans="1:4" s="3" customFormat="1" ht="18.75" customHeight="1">
      <c r="A12" s="34" t="s">
        <v>68</v>
      </c>
      <c r="B12" s="8">
        <f>B9-B10</f>
        <v>10690000</v>
      </c>
      <c r="C12" s="43"/>
      <c r="D12" s="43"/>
    </row>
    <row r="13" spans="1:4" ht="12.75">
      <c r="A13" s="44" t="s">
        <v>69</v>
      </c>
      <c r="B13" s="44"/>
      <c r="C13" s="44"/>
      <c r="D13" s="44"/>
    </row>
    <row r="15" spans="1:2" ht="39" customHeight="1">
      <c r="A15" s="265" t="s">
        <v>232</v>
      </c>
      <c r="B15" s="265"/>
    </row>
  </sheetData>
  <sheetProtection/>
  <mergeCells count="3">
    <mergeCell ref="A2:A3"/>
    <mergeCell ref="B2:B3"/>
    <mergeCell ref="A15:B15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&amp;CDEMONSTRATIVO VIII 
Prefeitura Municipal de Santa Maria 
Lei de Diretrizes Orçamentárias 
Anexo de Metas Fiscais 
MARGEM DE EXPANSÃO DAS DESPESAS OBRIGATÓRIAS DE CARÁTER CONTINUADO 
2023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2022-04-27T12:46:33Z</cp:lastPrinted>
  <dcterms:created xsi:type="dcterms:W3CDTF">2005-08-09T17:46:19Z</dcterms:created>
  <dcterms:modified xsi:type="dcterms:W3CDTF">2022-05-04T12:54:09Z</dcterms:modified>
  <cp:category/>
  <cp:version/>
  <cp:contentType/>
  <cp:contentStatus/>
  <cp:revision>2</cp:revision>
</cp:coreProperties>
</file>